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8_{981E1CF6-F63E-4B5C-AD3A-138F6268A201}"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omuna" sheetId="24" r:id="rId3"/>
    <sheet name="Producto" sheetId="20" r:id="rId4"/>
    <sheet name="Categoría" sheetId="21" r:id="rId5"/>
    <sheet name="Tipo de Atención" sheetId="22" r:id="rId6"/>
    <sheet name="Estructura" sheetId="9" r:id="rId7"/>
    <sheet name="REG-PROV-COM" sheetId="18" r:id="rId8"/>
    <sheet name="Dinamica" sheetId="15" r:id="rId9"/>
    <sheet name="BD" sheetId="7" r:id="rId10"/>
    <sheet name="TD BD" sheetId="8" r:id="rId11"/>
    <sheet name="Parametros" sheetId="6" r:id="rId12"/>
    <sheet name="Temporalidad" sheetId="5" r:id="rId13"/>
    <sheet name="Territorio" sheetId="4" r:id="rId14"/>
    <sheet name="Tipo_Gráfico" sheetId="3" r:id="rId15"/>
    <sheet name="unidad_medida" sheetId="2" r:id="rId16"/>
    <sheet name="Categorias" sheetId="19" r:id="rId17"/>
    <sheet name="Responsables" sheetId="11" r:id="rId18"/>
  </sheets>
  <definedNames>
    <definedName name="_xlnm._FilterDatabase" localSheetId="9" hidden="1">BD!$A$1:$T$677</definedName>
    <definedName name="_xlnm._FilterDatabase" localSheetId="0" hidden="1">RESUMEN!$A$1:$AQ$6</definedName>
    <definedName name="Categoria" localSheetId="4">Categoría[Categoría]</definedName>
    <definedName name="Categoria" localSheetId="2">Categoría[Categoría]</definedName>
    <definedName name="Categoria" localSheetId="1">Categoría[Categoría]</definedName>
    <definedName name="Categoria" localSheetId="5">Categoría[Categoría]</definedName>
    <definedName name="Categoria">Categoría[Categoría]</definedName>
    <definedName name="Comunas" localSheetId="4">Comuna[Comuna]</definedName>
    <definedName name="Comunas" localSheetId="2">Comuna[Comuna]</definedName>
    <definedName name="Comunas" localSheetId="1">Comuna[Comuna]</definedName>
    <definedName name="Comunas" localSheetId="5">Comuna[Comuna]</definedName>
    <definedName name="Comunas">Comuna[Comuna]</definedName>
    <definedName name="Cultivo" localSheetId="4">Categoría[Categoría]</definedName>
    <definedName name="Cultivo" localSheetId="2">Categoría[Categoría]</definedName>
    <definedName name="Cultivo" localSheetId="1">Categoría[Categoría]</definedName>
    <definedName name="Cultivo" localSheetId="5">Categoría[Categoría]</definedName>
    <definedName name="Cultivo">Categoría[Categoría]</definedName>
    <definedName name="DatosExternos_1" localSheetId="17" hidden="1">'Responsables'!$A$1:$C$14</definedName>
    <definedName name="DatosExternos_1" localSheetId="15" hidden="1">unidad_medida!$A$10:$E$88</definedName>
    <definedName name="DatosExternos_2" localSheetId="14" hidden="1">Tipo_Gráfico!$A$1:$D$5</definedName>
    <definedName name="DatosExternos_3" localSheetId="16" hidden="1">Categorias!$A$12:$M$279</definedName>
    <definedName name="DatosExternos_3" localSheetId="13" hidden="1">Territorio!$B$10:$H$3105</definedName>
    <definedName name="DatosExternos_4" localSheetId="12" hidden="1">Temporalidad!$A$11:$G$1786</definedName>
    <definedName name="DatosExternos_5" localSheetId="11" hidden="1">Parametros!$A$10:$E$127</definedName>
    <definedName name="Destinos" localSheetId="4">Destino[Destino]</definedName>
    <definedName name="Destinos" localSheetId="2">Destino[Destino]</definedName>
    <definedName name="Destinos" localSheetId="1">Destino[Destino]</definedName>
    <definedName name="Destinos" localSheetId="5">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4">Tamaño[Tipo de atención]</definedName>
    <definedName name="Procesamiento" localSheetId="2">Tamaño[Tipo de atención]</definedName>
    <definedName name="Procesamiento" localSheetId="1">Tamaño[Tipo de atención]</definedName>
    <definedName name="Procesamiento" localSheetId="5">Tamaño[Tipo de atención]</definedName>
    <definedName name="Procesamiento">Tamaño[Tipo de atención]</definedName>
    <definedName name="Productos" localSheetId="4">Producto[Producto]</definedName>
    <definedName name="Productos" localSheetId="2">Producto[Producto]</definedName>
    <definedName name="Productos" localSheetId="1">Producto[Producto]</definedName>
    <definedName name="Productos" localSheetId="5">Producto[Producto]</definedName>
    <definedName name="Productos">Producto[Producto]</definedName>
    <definedName name="Regiones" localSheetId="4">Region[Región]</definedName>
    <definedName name="Regiones" localSheetId="2">Region[Región]</definedName>
    <definedName name="Regiones" localSheetId="1">Region[Región]</definedName>
    <definedName name="Regiones" localSheetId="5">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4">Propietario[Propietario]</definedName>
    <definedName name="SexoPropietarios" localSheetId="2">Propietario[Propietario]</definedName>
    <definedName name="SexoPropietarios" localSheetId="1">Propietario[Propietario]</definedName>
    <definedName name="SexoPropietarios" localSheetId="5">Propietario[Propietario]</definedName>
    <definedName name="SexoPropietarios">Propietario[Propietario]</definedName>
    <definedName name="Tipo_Procedimientos">Estructura!$T$3:$T$6</definedName>
    <definedName name="TipoEmpresa" localSheetId="4">Tipo_Empresa[Mercado]</definedName>
    <definedName name="TipoEmpresa" localSheetId="2">Tipo_Empresa[Mercado]</definedName>
    <definedName name="TipoEmpresa" localSheetId="1">Tipo_Empresa[Mercado]</definedName>
    <definedName name="TipoEmpresa" localSheetId="5">Tipo_Empresa[Mercado]</definedName>
    <definedName name="TipoEmpresa">Tipo_Empresa[Mercado]</definedName>
    <definedName name="TipoEnvase" localSheetId="4">Embase[Tipo de Envase]</definedName>
    <definedName name="TipoEnvase" localSheetId="2">Embase[Tipo de Envase]</definedName>
    <definedName name="TipoEnvase" localSheetId="1">Embase[Tipo de Envase]</definedName>
    <definedName name="TipoEnvase" localSheetId="5">Embase[Tipo de Envase]</definedName>
    <definedName name="TipoEnvase">Embase[Tipo de Envase]</definedName>
  </definedNames>
  <calcPr calcId="181029"/>
  <pivotCaches>
    <pivotCache cacheId="0" r:id="rId19"/>
    <pivotCache cacheId="1" r:id="rId20"/>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8" i="13" l="1"/>
  <c r="Z7" i="13"/>
  <c r="Z6" i="13"/>
  <c r="Z5" i="13"/>
  <c r="Z4" i="13"/>
  <c r="L7" i="13"/>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8" i="13" l="1"/>
  <c r="AG8" i="13"/>
  <c r="U8" i="13"/>
  <c r="W8" i="13"/>
  <c r="AI8" i="13"/>
  <c r="AJ8" i="13"/>
  <c r="AK8" i="13"/>
  <c r="AQ8" i="13"/>
  <c r="A7"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<sst xmlns="http://schemas.openxmlformats.org/spreadsheetml/2006/main" count="30713" uniqueCount="14562">
  <si>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</si>
  <si>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</si>
  <si>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</si>
  <si>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</si>
  <si>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</si>
  <si>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</si>
  <si>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</si>
  <si>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</si>
  <si>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</si>
  <si>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</si>
  <si>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</si>
  <si>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</si>
  <si>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</si>
  <si>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</si>
  <si>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</si>
  <si>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</si>
  <si>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</si>
  <si>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</si>
  <si>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</si>
  <si>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</si>
  <si>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</si>
  <si>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</si>
  <si>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</si>
  <si>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</si>
  <si>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</si>
  <si>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</si>
  <si>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</si>
  <si>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</si>
  <si>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</si>
  <si>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</si>
  <si>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</si>
  <si>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</si>
  <si>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</si>
  <si>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</si>
  <si>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</si>
  <si>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</si>
  <si>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</si>
  <si>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</si>
  <si>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</si>
  <si>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</si>
  <si>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</si>
  <si>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</si>
  <si>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</si>
  <si>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</si>
  <si>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</si>
  <si>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</si>
  <si>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</si>
  <si>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</si>
  <si>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</si>
  <si>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</si>
  <si>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</si>
  <si>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</si>
  <si>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</si>
  <si>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</si>
  <si>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</si>
  <si>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</si>
  <si>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</si>
  <si>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</si>
  <si>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</si>
  <si>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</si>
  <si>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</si>
  <si>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</si>
  <si>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</si>
  <si>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</si>
  <si>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</si>
  <si>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</si>
  <si>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</si>
  <si>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</si>
  <si>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</si>
  <si>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</si>
  <si>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</si>
  <si>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</si>
  <si>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</si>
  <si>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</si>
  <si>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</si>
  <si>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</si>
  <si>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</si>
  <si>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</si>
  <si>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</si>
  <si>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</si>
  <si>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</si>
  <si>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</si>
  <si>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</si>
  <si>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</si>
  <si>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</si>
  <si>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</si>
  <si>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</si>
  <si>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</si>
  <si>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</si>
  <si>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</si>
  <si>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</si>
  <si>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</si>
  <si>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</si>
  <si>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</si>
  <si>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</si>
  <si>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</si>
  <si>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</si>
  <si>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</si>
  <si>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</si>
  <si>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</si>
  <si>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</si>
  <si>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</si>
  <si>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</si>
  <si>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</si>
  <si>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</si>
  <si>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</si>
  <si>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</si>
  <si>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</si>
  <si>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</si>
  <si>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</si>
  <si>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</si>
  <si>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</si>
  <si>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</si>
  <si>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</si>
  <si>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</si>
  <si>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</si>
  <si>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</si>
  <si>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</si>
  <si>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</si>
  <si>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</si>
  <si>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</si>
  <si>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</si>
  <si>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</si>
  <si>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</si>
  <si>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</si>
  <si>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</si>
  <si>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</si>
  <si>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</si>
  <si>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</si>
  <si>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</si>
  <si>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</si>
  <si>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</si>
  <si>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</si>
  <si>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</si>
  <si>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</si>
  <si>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</si>
  <si>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</si>
  <si>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</si>
  <si>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</si>
  <si>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</si>
  <si>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</si>
  <si>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</si>
  <si>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</si>
  <si>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</si>
  <si>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</si>
  <si>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</si>
  <si>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</si>
  <si>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</si>
  <si>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</si>
  <si>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</si>
  <si>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</si>
  <si>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</si>
  <si>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</si>
  <si>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</si>
  <si>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</si>
  <si>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</si>
  <si>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</si>
  <si>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</si>
  <si>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</si>
  <si>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</si>
  <si>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</si>
  <si>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</si>
  <si>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</si>
  <si>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</si>
  <si>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</si>
  <si>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</si>
  <si>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</si>
  <si>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</si>
  <si>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</si>
  <si>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</si>
  <si>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</si>
  <si>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</si>
  <si>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</si>
  <si>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</si>
  <si>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</si>
  <si>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</si>
  <si>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</si>
  <si>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</si>
  <si>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</si>
  <si>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</si>
  <si>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</si>
  <si>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</si>
  <si>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</si>
  <si>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</si>
  <si>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</si>
  <si>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</si>
  <si>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</si>
  <si>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</si>
  <si>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</si>
  <si>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</si>
  <si>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</si>
  <si>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</si>
  <si>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</si>
  <si>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</si>
  <si>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</si>
  <si>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</si>
  <si>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</si>
  <si>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</si>
  <si>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</si>
  <si>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</si>
  <si>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</si>
  <si>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</si>
  <si>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</si>
  <si>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</si>
  <si>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</si>
  <si>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</si>
  <si>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</si>
  <si>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</si>
  <si>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</si>
  <si>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</si>
  <si>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</si>
  <si>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</si>
  <si>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</si>
  <si>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</si>
  <si>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</si>
  <si>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</si>
  <si>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</si>
  <si>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</si>
  <si>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</si>
  <si>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</si>
  <si>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</si>
  <si>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</si>
  <si>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</si>
  <si>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</si>
  <si>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</si>
  <si>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</si>
  <si>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</si>
  <si>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</si>
  <si>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</si>
  <si>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</si>
  <si>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</si>
  <si>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</si>
  <si>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</si>
  <si>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</si>
  <si>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</si>
  <si>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</si>
  <si>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</si>
  <si>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</si>
  <si>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</si>
  <si>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</si>
  <si>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</si>
  <si>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</si>
  <si>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</si>
  <si>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</si>
  <si>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</si>
  <si>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</si>
  <si>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</si>
  <si>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</si>
  <si>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</si>
  <si>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</si>
  <si>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</si>
  <si>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</si>
  <si>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</si>
  <si>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</si>
  <si>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</si>
  <si>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</si>
  <si>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</si>
  <si>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</si>
  <si>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</si>
  <si>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</si>
  <si>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</si>
  <si>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</si>
  <si>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</si>
  <si>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</si>
  <si>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</si>
  <si>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</si>
  <si>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</si>
  <si>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</si>
  <si>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</si>
  <si>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</si>
  <si>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</si>
  <si>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</si>
  <si>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</si>
  <si>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</si>
  <si>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</si>
  <si>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</si>
  <si>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</si>
  <si>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</si>
  <si>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</si>
  <si>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</si>
  <si>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</si>
  <si>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</si>
  <si>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</si>
  <si>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</si>
  <si>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</si>
  <si>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</si>
  <si>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</si>
  <si>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</si>
  <si>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</si>
  <si>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</si>
  <si>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</si>
  <si>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</si>
  <si>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</si>
  <si>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</si>
  <si>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</si>
  <si>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</si>
  <si>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</si>
  <si>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</si>
  <si>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</si>
  <si>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</si>
  <si>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</si>
  <si>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</si>
  <si>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</si>
  <si>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</si>
  <si>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</si>
  <si>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</si>
  <si>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</si>
  <si>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</si>
  <si>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</si>
  <si>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</si>
  <si>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</si>
  <si>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</si>
  <si>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</si>
  <si>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</si>
  <si>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</si>
  <si>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</si>
  <si>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</si>
  <si>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</si>
  <si>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</si>
  <si>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</si>
  <si>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</si>
  <si>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</si>
  <si>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</si>
  <si>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</si>
  <si>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</si>
  <si>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</si>
  <si>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</si>
  <si>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</si>
  <si>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</si>
  <si>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</si>
  <si>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</si>
  <si>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</si>
  <si>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</si>
  <si>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</si>
  <si>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</si>
  <si>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</si>
  <si>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</si>
  <si>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</si>
  <si>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</si>
  <si>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</si>
  <si>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</si>
  <si>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</si>
  <si>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</si>
  <si>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</si>
  <si>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</si>
  <si>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</si>
  <si>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</si>
  <si>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</si>
  <si>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</si>
  <si>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</si>
  <si>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</si>
  <si>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</si>
  <si>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</si>
  <si>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</si>
  <si>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</si>
  <si>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</si>
  <si>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</si>
  <si>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</si>
  <si>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</si>
  <si>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</si>
  <si>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</si>
  <si>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</si>
  <si>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</si>
  <si>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</si>
  <si>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</si>
  <si>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</si>
  <si>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</si>
  <si>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</si>
  <si>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</si>
  <si>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</si>
  <si>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</si>
  <si>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</si>
  <si>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</si>
  <si>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</si>
  <si>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</si>
  <si>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</si>
  <si>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</si>
  <si>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</si>
  <si>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</si>
  <si>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</si>
  <si>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</si>
  <si>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</si>
  <si>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</si>
  <si>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</si>
  <si>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</si>
  <si>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</si>
  <si>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</si>
  <si>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</si>
  <si>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</si>
  <si>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</si>
  <si>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</si>
  <si>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</si>
  <si>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</si>
  <si>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</si>
  <si>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</si>
  <si>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</si>
  <si>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</si>
  <si>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</si>
  <si>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</si>
  <si>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</si>
  <si>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</si>
  <si>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</si>
  <si>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</si>
  <si>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</si>
  <si>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</si>
  <si>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</si>
  <si>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</si>
  <si>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</si>
  <si>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</si>
  <si>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</si>
  <si>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</si>
  <si>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</si>
  <si>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</si>
  <si>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</si>
  <si>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</si>
  <si>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</si>
  <si>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</si>
  <si>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</si>
  <si>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</si>
  <si>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</si>
  <si>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</si>
  <si>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</si>
  <si>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</si>
  <si>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</si>
  <si>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</si>
  <si>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</si>
  <si>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</si>
  <si>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</si>
  <si>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</si>
  <si>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</si>
  <si>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</si>
  <si>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</si>
  <si>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</si>
  <si>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</si>
  <si>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</si>
  <si>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</si>
  <si>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</si>
  <si>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</si>
  <si>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</si>
  <si>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</si>
  <si>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</si>
  <si>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</si>
  <si>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</si>
  <si>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</si>
  <si>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</si>
  <si>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</si>
  <si>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</si>
  <si>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</si>
  <si>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</si>
  <si>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</si>
  <si>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</si>
  <si>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</si>
  <si>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</si>
  <si>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</si>
  <si>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</si>
  <si>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</si>
  <si>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</si>
  <si>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</si>
  <si>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</si>
  <si>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</si>
  <si>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</si>
  <si>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</si>
  <si>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</si>
  <si>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</si>
  <si>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</si>
  <si>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</si>
  <si>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</si>
  <si>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</si>
  <si>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</si>
  <si>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</si>
  <si>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</si>
  <si>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</si>
  <si>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</si>
  <si>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</si>
  <si>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</si>
  <si>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</si>
  <si>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</si>
  <si>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</si>
  <si>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</si>
  <si>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</si>
  <si>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</si>
  <si>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</si>
  <si>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</si>
  <si>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</si>
  <si>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</si>
  <si>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</si>
  <si>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</si>
  <si>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</si>
  <si>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</si>
  <si>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</si>
  <si>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</si>
  <si>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</si>
  <si>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</si>
  <si>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</si>
  <si>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</si>
  <si>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</si>
  <si>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</si>
  <si>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</si>
  <si>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</si>
  <si>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</si>
  <si>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</si>
  <si>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</si>
  <si>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</si>
  <si>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</si>
  <si>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</si>
  <si>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</si>
  <si>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</si>
  <si>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</si>
  <si>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</si>
  <si>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</si>
  <si>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</si>
  <si>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</si>
  <si>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</si>
  <si>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</si>
  <si>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</si>
  <si>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</si>
  <si>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</si>
  <si>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</si>
  <si>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</si>
  <si>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</si>
  <si>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</si>
  <si>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</si>
  <si>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</si>
  <si>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</si>
  <si>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</si>
  <si>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</si>
  <si>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</si>
  <si>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</si>
  <si>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</si>
  <si>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</si>
  <si>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</si>
  <si>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</si>
  <si>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</si>
  <si>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</si>
  <si>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</si>
  <si>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</si>
  <si>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</si>
  <si>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</si>
  <si>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</si>
  <si>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</si>
  <si>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</si>
  <si>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</si>
  <si>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</si>
  <si>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</si>
  <si>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</si>
  <si>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</si>
  <si>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</si>
  <si>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</si>
  <si>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</si>
  <si>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</si>
  <si>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</si>
  <si>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</si>
  <si>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</si>
  <si>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</si>
  <si>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</si>
  <si>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</si>
  <si>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</si>
  <si>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</si>
  <si>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</si>
  <si>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</si>
  <si>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</si>
  <si>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</si>
  <si>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</si>
  <si>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</si>
  <si>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</si>
  <si>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</si>
  <si>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</si>
  <si>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</si>
  <si>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</si>
  <si>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</si>
  <si>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</si>
  <si>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</si>
  <si>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</si>
  <si>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</si>
  <si>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</si>
  <si>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</si>
  <si>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</si>
  <si>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</si>
  <si>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</si>
  <si>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</si>
  <si>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</si>
  <si>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</si>
  <si>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</si>
  <si>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</si>
  <si>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</si>
  <si>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</si>
  <si>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</si>
  <si>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</si>
  <si>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</si>
  <si>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</si>
  <si>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</si>
  <si>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</si>
  <si>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</si>
  <si>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</si>
  <si>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</si>
  <si>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</si>
  <si>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</si>
  <si>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</si>
  <si>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</si>
  <si>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</si>
  <si>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</si>
  <si>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</si>
  <si>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</si>
  <si>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</si>
  <si>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</si>
  <si>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</si>
  <si>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</si>
  <si>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</si>
  <si>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</si>
  <si>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</si>
  <si>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</si>
  <si>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</si>
  <si>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</si>
  <si>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</si>
  <si>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</si>
  <si>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</si>
  <si>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</si>
  <si>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</si>
  <si>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</si>
  <si>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</si>
  <si>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</si>
  <si>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</si>
  <si>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</si>
  <si>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</si>
  <si>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</si>
  <si>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</si>
  <si>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</si>
  <si>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</si>
  <si>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</si>
  <si>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</si>
  <si>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</si>
  <si>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</si>
  <si>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</si>
  <si>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</si>
  <si>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</si>
  <si>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</si>
  <si>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</si>
  <si>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</si>
  <si>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</si>
  <si>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</si>
  <si>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</si>
  <si>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</si>
  <si>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</si>
  <si>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</si>
  <si>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</si>
  <si>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</si>
  <si>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</si>
  <si>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</si>
  <si>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</si>
  <si>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</si>
  <si>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</si>
  <si>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</si>
  <si>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</si>
  <si>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</si>
  <si>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</si>
  <si>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</si>
  <si>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</si>
  <si>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</si>
  <si>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</si>
  <si>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</si>
  <si>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</si>
  <si>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</si>
  <si>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</si>
  <si>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</si>
  <si>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</si>
  <si>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</si>
  <si>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</si>
  <si>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</si>
  <si>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</si>
  <si>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</si>
  <si>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</si>
  <si>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</si>
  <si>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</si>
  <si>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</si>
  <si>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</si>
  <si>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</si>
  <si>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</si>
  <si>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</si>
  <si>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</si>
  <si>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</si>
  <si>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</si>
  <si>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</si>
  <si>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</si>
  <si>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</si>
  <si>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</si>
  <si>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</si>
  <si>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</si>
  <si>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</si>
  <si>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</si>
  <si>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</si>
  <si>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</si>
  <si>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</si>
  <si>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</si>
  <si>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</si>
  <si>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</si>
  <si>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</si>
  <si>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</si>
  <si>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</si>
  <si>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</si>
  <si>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</si>
  <si>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</si>
  <si>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</si>
  <si>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</si>
  <si>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</si>
  <si>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</si>
  <si>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</si>
  <si>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</si>
  <si>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</si>
  <si>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</si>
  <si>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</si>
  <si>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</si>
  <si>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</si>
  <si>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</si>
  <si>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</si>
  <si>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</si>
  <si>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</si>
  <si>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</si>
  <si>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</si>
  <si>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</si>
  <si>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</si>
  <si>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</si>
  <si>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</si>
  <si>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</si>
  <si>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</si>
  <si>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</si>
  <si>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</si>
  <si>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</si>
  <si>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</si>
  <si>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</si>
  <si>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</si>
  <si>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</si>
  <si>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</si>
  <si>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</si>
  <si>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</si>
  <si>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</si>
  <si>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</si>
  <si>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</si>
  <si>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</si>
  <si>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</si>
  <si>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</si>
  <si>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</si>
  <si>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</si>
  <si>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</si>
  <si>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</si>
  <si>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</si>
  <si>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</si>
  <si>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</si>
  <si>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</si>
  <si>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</si>
  <si>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</si>
  <si>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</si>
  <si>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</si>
  <si>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</si>
  <si>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</si>
  <si>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</si>
  <si>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</si>
  <si>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</si>
  <si>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</si>
  <si>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</si>
  <si>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</si>
  <si>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</si>
  <si>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</si>
  <si>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</si>
  <si>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</si>
  <si>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</si>
  <si>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</si>
  <si>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</si>
  <si>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</si>
  <si>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</si>
  <si>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</si>
  <si>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</si>
  <si>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</si>
  <si>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</si>
  <si>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</si>
  <si>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</si>
  <si>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</si>
  <si>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</si>
  <si>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</si>
  <si>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</si>
  <si>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</si>
  <si>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</si>
  <si>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</si>
  <si>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</si>
  <si>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</si>
  <si>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</si>
  <si>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</si>
  <si>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</si>
  <si>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</si>
  <si>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</si>
  <si>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</si>
  <si>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</si>
  <si>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</si>
  <si>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</si>
  <si>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</si>
  <si>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</si>
  <si>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</si>
  <si>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</si>
  <si>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</si>
  <si>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</si>
  <si>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</si>
  <si>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</si>
  <si>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</si>
  <si>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</si>
  <si>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</si>
  <si>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</si>
  <si>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</si>
  <si>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</si>
  <si>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</si>
  <si>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</si>
  <si>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</si>
  <si>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</si>
  <si>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</si>
  <si>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</si>
  <si>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</si>
  <si>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</si>
  <si>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</si>
  <si>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</si>
  <si>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</si>
  <si>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</si>
  <si>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</si>
  <si>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</si>
  <si>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</si>
  <si>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</si>
  <si>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</si>
  <si>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</si>
  <si>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</si>
  <si>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</si>
  <si>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</si>
  <si>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</si>
  <si>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</si>
  <si>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</si>
  <si>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</si>
  <si>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</si>
  <si>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</si>
  <si>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</si>
  <si>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</si>
  <si>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</si>
  <si>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</si>
  <si>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</si>
  <si>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</si>
  <si>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</si>
  <si>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</si>
  <si>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</si>
  <si>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</si>
  <si>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</si>
  <si>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</si>
  <si>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</si>
  <si>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</si>
  <si>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</si>
  <si>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</si>
  <si>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</si>
  <si>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</si>
  <si>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</si>
  <si>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</si>
  <si>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</si>
  <si>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</si>
  <si>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</si>
  <si>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</si>
  <si>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</si>
  <si>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</si>
  <si>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</si>
  <si>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</si>
  <si>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</si>
  <si>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</si>
  <si>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</si>
  <si>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</si>
  <si>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</si>
  <si>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</si>
  <si>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</si>
  <si>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</si>
  <si>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</si>
  <si>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</si>
  <si>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</si>
  <si>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</si>
  <si>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</si>
  <si>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</si>
  <si>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</si>
  <si>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</si>
  <si>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</si>
  <si>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</si>
  <si>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</si>
  <si>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</si>
  <si>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</si>
  <si>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</si>
  <si>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</si>
  <si>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</si>
  <si>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</si>
  <si>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</si>
  <si>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</si>
  <si>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</si>
  <si>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</si>
  <si>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</si>
  <si>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</si>
  <si>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</si>
  <si>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</si>
  <si>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</si>
  <si>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</si>
  <si>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</si>
  <si>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</si>
  <si>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</si>
  <si>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</si>
  <si>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</si>
  <si>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</si>
  <si>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</si>
  <si>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</si>
  <si>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</si>
  <si>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</si>
  <si>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</si>
  <si>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</si>
  <si>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</si>
  <si>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</si>
  <si>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</si>
  <si>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</si>
  <si>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</si>
  <si>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</si>
  <si>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</si>
  <si>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</si>
  <si>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</si>
  <si>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</si>
  <si>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</si>
  <si>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</si>
  <si>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</si>
  <si>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</si>
  <si>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</si>
  <si>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</si>
  <si>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</si>
  <si>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</si>
  <si>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</si>
  <si>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</si>
  <si>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</si>
  <si>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</si>
  <si>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</si>
  <si>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</si>
  <si>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</si>
  <si>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</si>
  <si>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</si>
  <si>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</si>
  <si>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</si>
  <si>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</si>
  <si>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</si>
  <si>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</si>
  <si>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</si>
  <si>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</si>
  <si>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</si>
  <si>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</si>
  <si>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</si>
  <si>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</si>
  <si>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</si>
  <si>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</si>
  <si>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</si>
  <si>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</si>
  <si>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</si>
  <si>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</si>
  <si>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</si>
  <si>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</si>
  <si>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</si>
  <si>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</si>
  <si>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</si>
  <si>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</si>
  <si>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</si>
  <si>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</si>
  <si>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</si>
  <si>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</si>
  <si>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</si>
  <si>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</si>
  <si>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</si>
  <si>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</si>
  <si>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</si>
  <si>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</si>
  <si>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</si>
  <si>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</si>
  <si>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</si>
  <si>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</si>
  <si>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</si>
  <si>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</si>
  <si>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</si>
  <si>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</si>
  <si>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</si>
  <si>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</si>
  <si>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</si>
  <si>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</si>
  <si>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</si>
  <si>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</si>
  <si>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</si>
  <si>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</si>
  <si>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</si>
  <si>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</si>
  <si>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</si>
  <si>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</si>
  <si>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</si>
  <si>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</si>
  <si>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</si>
  <si>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</si>
  <si>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</si>
  <si>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</si>
  <si>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</si>
  <si>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</si>
  <si>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</si>
  <si>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</si>
  <si>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</si>
  <si>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</si>
  <si>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</si>
  <si>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</si>
  <si>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</si>
  <si>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</si>
  <si>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</si>
  <si>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</si>
  <si>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</si>
  <si>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</si>
  <si>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</si>
  <si>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</si>
  <si>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</si>
  <si>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</si>
  <si>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</si>
  <si>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</si>
  <si>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</si>
  <si>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</si>
  <si>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</si>
  <si>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</si>
  <si>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</si>
  <si>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</si>
  <si>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</si>
  <si>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</si>
  <si>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</si>
  <si>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</si>
  <si>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</si>
  <si>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</si>
  <si>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</si>
  <si>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</si>
  <si>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</si>
  <si>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</si>
  <si>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</si>
  <si>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</si>
  <si>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</si>
  <si>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</si>
  <si>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</si>
  <si>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</si>
  <si>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</si>
  <si>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</si>
  <si>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</si>
  <si>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</si>
  <si>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</si>
  <si>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</si>
  <si>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</si>
  <si>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</si>
  <si>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</si>
  <si>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</si>
  <si>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</si>
  <si>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</si>
  <si>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</si>
  <si>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</si>
  <si>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</si>
  <si>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</si>
  <si>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</si>
  <si>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</si>
  <si>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</si>
  <si>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</si>
  <si>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</si>
  <si>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</si>
  <si>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</si>
  <si>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</si>
  <si>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</si>
  <si>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</si>
  <si>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</si>
  <si>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</si>
  <si>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</si>
  <si>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</si>
  <si>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</si>
  <si>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</si>
  <si>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</si>
  <si>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</si>
  <si>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</si>
  <si>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</si>
  <si>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</si>
  <si>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</si>
  <si>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</si>
  <si>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</si>
  <si>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</si>
  <si>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</si>
  <si>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</si>
  <si>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</si>
  <si>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</si>
  <si>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</si>
  <si>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</si>
  <si>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</si>
  <si>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</si>
  <si>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</si>
  <si>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</si>
  <si>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</si>
  <si>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</si>
  <si>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</si>
  <si>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</si>
  <si>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</si>
  <si>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</si>
  <si>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</si>
  <si>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</si>
  <si>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</si>
  <si>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</si>
  <si>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</si>
  <si>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</si>
  <si>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</si>
  <si>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</si>
  <si>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</si>
  <si>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</si>
  <si>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</si>
  <si>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</si>
  <si>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</si>
  <si>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</si>
  <si>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</si>
  <si>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</si>
  <si>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</si>
  <si>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</si>
  <si>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</si>
  <si>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</si>
  <si>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</si>
  <si>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</si>
  <si>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</si>
  <si>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</si>
  <si>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</si>
  <si>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</si>
  <si>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</si>
  <si>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</si>
  <si>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</si>
  <si>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</si>
  <si>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</si>
  <si>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</si>
  <si>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</si>
  <si>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</si>
  <si>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</si>
  <si>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</si>
  <si>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</si>
  <si>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</si>
  <si>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</si>
  <si>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</si>
  <si>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</si>
  <si>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</si>
  <si>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</si>
  <si>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</si>
  <si>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</si>
  <si>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</si>
  <si>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</si>
  <si>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</si>
  <si>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</si>
  <si>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</si>
  <si>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</si>
  <si>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</si>
  <si>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</si>
  <si>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</si>
  <si>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</si>
  <si>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</si>
  <si>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</si>
  <si>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</si>
  <si>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</si>
  <si>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</si>
  <si>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</si>
  <si>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</si>
  <si>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</si>
  <si>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</si>
  <si>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</si>
  <si>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</si>
  <si>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</si>
  <si>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</si>
  <si>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</si>
  <si>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</si>
  <si>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</si>
  <si>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</si>
  <si>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</si>
  <si>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</si>
  <si>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</si>
  <si>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</si>
  <si>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</si>
  <si>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</si>
  <si>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</si>
  <si>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</si>
  <si>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</si>
  <si>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</si>
  <si>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</si>
  <si>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</si>
  <si>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</si>
  <si>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</si>
  <si>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</si>
  <si>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</si>
  <si>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</si>
  <si>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</si>
  <si>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</si>
  <si>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</si>
  <si>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</si>
  <si>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</si>
  <si>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</si>
  <si>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</si>
  <si>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</si>
  <si>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</si>
  <si>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</si>
  <si>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</si>
  <si>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</si>
  <si>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</si>
  <si>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</si>
  <si>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</si>
  <si>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</si>
  <si>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</si>
  <si>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</si>
  <si>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</si>
  <si>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</si>
  <si>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</si>
  <si>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</si>
  <si>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</si>
  <si>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</si>
  <si>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</si>
  <si>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</si>
  <si>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</si>
  <si>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</si>
  <si>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</si>
  <si>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</si>
  <si>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</si>
  <si>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</si>
  <si>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</si>
  <si>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</si>
  <si>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</si>
  <si>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</si>
  <si>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</si>
  <si>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</si>
  <si>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</si>
  <si>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</si>
  <si>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</si>
  <si>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</si>
  <si>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</si>
  <si>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</si>
  <si>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</si>
  <si>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</si>
  <si>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</si>
  <si>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</si>
  <si>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</si>
  <si>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</si>
  <si>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</si>
  <si>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</si>
  <si>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</si>
  <si>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</si>
  <si>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</si>
  <si>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</si>
  <si>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</si>
  <si>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</si>
  <si>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</si>
  <si>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</si>
  <si>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</si>
  <si>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</si>
  <si>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</si>
  <si>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</si>
  <si>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</si>
  <si>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</si>
  <si>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</si>
  <si>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</si>
  <si>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</si>
  <si>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</si>
  <si>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</si>
  <si>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</si>
  <si>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</si>
  <si>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</si>
  <si>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</si>
  <si>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</si>
  <si>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</si>
  <si>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</si>
  <si>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</si>
  <si>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</si>
  <si>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</si>
  <si>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</si>
  <si>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</si>
  <si>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</si>
  <si>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</si>
  <si>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</si>
  <si>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</si>
  <si>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</si>
  <si>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</si>
  <si>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</si>
  <si>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</si>
  <si>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</si>
  <si>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</si>
  <si>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</si>
  <si>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</si>
  <si>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</si>
  <si>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</si>
  <si>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</si>
  <si>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</si>
  <si>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</si>
  <si>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</si>
  <si>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</si>
  <si>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</si>
  <si>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</si>
  <si>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</si>
  <si>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</si>
  <si>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</si>
  <si>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</si>
  <si>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</si>
  <si>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</si>
  <si>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</si>
  <si>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</si>
  <si>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</si>
  <si>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</si>
  <si>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</si>
  <si>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</si>
  <si>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</si>
  <si>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</si>
  <si>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</si>
  <si>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</si>
  <si>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</si>
  <si>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</si>
  <si>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</si>
  <si>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</si>
  <si>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</si>
  <si>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</si>
  <si>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</si>
  <si>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</si>
  <si>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</si>
  <si>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</si>
  <si>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</si>
  <si>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</si>
  <si>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</si>
  <si>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</si>
  <si>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</si>
  <si>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</si>
  <si>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</si>
  <si>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</si>
  <si>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</si>
  <si>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</si>
  <si>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</si>
  <si>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</si>
  <si>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</si>
  <si>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</si>
  <si>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</si>
  <si>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</si>
  <si>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</si>
  <si>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</si>
  <si>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</si>
  <si>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</si>
  <si>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</si>
  <si>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</si>
  <si>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</si>
  <si>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</si>
  <si>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</si>
  <si>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</si>
  <si>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</si>
  <si>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</si>
  <si>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</si>
  <si>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</si>
  <si>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</si>
  <si>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</si>
  <si>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</si>
  <si>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</si>
  <si>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</si>
  <si>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</si>
  <si>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</si>
  <si>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</si>
  <si>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</si>
  <si>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</si>
  <si>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</si>
  <si>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</si>
  <si>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</si>
  <si>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</si>
  <si>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</si>
  <si>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</si>
  <si>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</si>
  <si>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</si>
  <si>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</si>
  <si>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</si>
  <si>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</si>
  <si>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</si>
  <si>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</si>
  <si>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</si>
  <si>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</si>
  <si>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</si>
  <si>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</si>
  <si>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</si>
  <si>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</si>
  <si>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</si>
  <si>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</si>
  <si>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</si>
  <si>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</si>
  <si>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</si>
  <si>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</si>
  <si>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</si>
  <si>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</si>
  <si>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</si>
  <si>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</si>
  <si>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</si>
  <si>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</si>
  <si>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</si>
  <si>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</si>
  <si>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</si>
  <si>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</si>
  <si>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</si>
  <si>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</si>
  <si>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</si>
  <si>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</si>
  <si>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</si>
  <si>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</si>
  <si>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</si>
  <si>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</si>
  <si>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</si>
  <si>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</si>
  <si>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</si>
  <si>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</si>
  <si>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</si>
  <si>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</si>
  <si>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</si>
  <si>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</si>
  <si>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</si>
  <si>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</si>
  <si>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</si>
  <si>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</si>
  <si>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</si>
  <si>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</si>
  <si>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</si>
  <si>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</si>
  <si>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</si>
  <si>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</si>
  <si>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</si>
  <si>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</si>
  <si>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</si>
  <si>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</si>
  <si>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</si>
  <si>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</si>
  <si>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</si>
  <si>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</si>
  <si>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</si>
  <si>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</si>
  <si>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</si>
  <si>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</si>
  <si>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</si>
  <si>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</si>
  <si>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</si>
  <si>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</si>
  <si>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</si>
  <si>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</si>
  <si>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</si>
  <si>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</si>
  <si>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</si>
  <si>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</si>
  <si>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</si>
  <si>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</si>
  <si>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</si>
  <si>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</si>
  <si>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</si>
  <si>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</si>
  <si>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</si>
  <si>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</si>
  <si>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</si>
  <si>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</si>
  <si>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</si>
  <si>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</si>
  <si>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</si>
  <si>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</si>
  <si>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</si>
  <si>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</si>
  <si>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</si>
  <si>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</si>
  <si>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</si>
  <si>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</si>
  <si>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</si>
  <si>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</si>
  <si>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</si>
  <si>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</si>
  <si>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</si>
  <si>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</si>
  <si>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</si>
  <si>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</si>
  <si>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</si>
  <si>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</si>
  <si>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</si>
  <si>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</si>
  <si>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</si>
  <si>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</si>
  <si>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</si>
  <si>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</si>
  <si>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</si>
  <si>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</si>
  <si>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</si>
  <si>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</si>
  <si>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</si>
  <si>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</si>
  <si>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</si>
  <si>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</si>
  <si>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</si>
  <si>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</si>
  <si>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</si>
  <si>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</si>
  <si>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</si>
  <si>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</si>
  <si>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</si>
  <si>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</si>
  <si>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</si>
  <si>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</si>
  <si>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</si>
  <si>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</si>
  <si>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</si>
  <si>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</si>
  <si>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</si>
  <si>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</si>
  <si>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</si>
  <si>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</si>
  <si>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</si>
  <si>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</si>
  <si>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</si>
  <si>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</si>
  <si>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</si>
  <si>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</si>
  <si>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</si>
  <si>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</si>
  <si>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</si>
  <si>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</si>
  <si>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</si>
  <si>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</si>
  <si>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</si>
  <si>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</si>
  <si>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</si>
  <si>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</si>
  <si>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</si>
  <si>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</si>
  <si>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</si>
  <si>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</si>
  <si>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</si>
  <si>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</si>
  <si>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</si>
  <si>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</si>
  <si>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</si>
  <si>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</si>
  <si>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</si>
  <si>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</si>
  <si>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</si>
  <si>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</si>
  <si>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</si>
  <si>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</si>
  <si>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</si>
  <si>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</si>
  <si>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</si>
  <si>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</si>
  <si>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</si>
  <si>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</si>
  <si>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</si>
  <si>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</si>
  <si>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</si>
  <si>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</si>
  <si>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</si>
  <si>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</si>
  <si>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</si>
  <si>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</si>
  <si>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</si>
  <si>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</si>
  <si>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</si>
  <si>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</si>
  <si>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</si>
  <si>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</si>
  <si>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</si>
  <si>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</si>
  <si>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</si>
  <si>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</si>
  <si>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</si>
  <si>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</si>
  <si>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</si>
  <si>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</si>
  <si>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</si>
  <si>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</si>
  <si>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</si>
  <si>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</si>
  <si>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</si>
  <si>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</si>
  <si>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</si>
  <si>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</si>
  <si>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</si>
  <si>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</si>
  <si>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</si>
  <si>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</si>
  <si>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</si>
  <si>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</si>
  <si>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</si>
  <si>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</si>
  <si>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</si>
  <si>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</si>
  <si>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</si>
  <si>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</si>
  <si>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</si>
  <si>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</si>
  <si>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</si>
  <si>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</si>
  <si>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</si>
  <si>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</si>
  <si>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</si>
  <si>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</si>
  <si>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</si>
  <si>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</si>
  <si>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</si>
  <si>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</si>
  <si>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</si>
  <si>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</si>
  <si>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</si>
  <si>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</si>
  <si>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</si>
  <si>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</si>
  <si>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</si>
  <si>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</si>
  <si>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</si>
  <si>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</si>
  <si>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</si>
  <si>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</si>
  <si>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</si>
  <si>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</si>
  <si>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</si>
  <si>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</si>
  <si>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</si>
  <si>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</si>
  <si>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</si>
  <si>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</si>
  <si>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</si>
  <si>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</si>
  <si>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</si>
  <si>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</si>
  <si>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</si>
  <si>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</si>
  <si>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</si>
  <si>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</si>
  <si>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</si>
  <si>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</si>
  <si>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</si>
  <si>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</si>
  <si>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</si>
  <si>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</si>
  <si>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</si>
  <si>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</si>
  <si>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</si>
  <si>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</si>
  <si>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</si>
  <si>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</si>
  <si>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</si>
  <si>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</si>
  <si>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</si>
  <si>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</si>
  <si>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</si>
  <si>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</si>
  <si>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</si>
  <si>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</si>
  <si>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</si>
  <si>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</si>
  <si>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</si>
  <si>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</si>
  <si>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</si>
  <si>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</si>
  <si>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</si>
  <si>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</si>
  <si>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</si>
  <si>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</si>
  <si>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</si>
  <si>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</si>
  <si>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</si>
  <si>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</si>
  <si>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</si>
  <si>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</si>
  <si>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</si>
  <si>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</si>
  <si>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</si>
  <si>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</si>
  <si>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</si>
  <si>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</si>
  <si>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</si>
  <si>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</si>
  <si>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</si>
  <si>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</si>
  <si>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</si>
  <si>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</si>
  <si>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</si>
  <si>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</si>
  <si>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</si>
  <si>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</si>
  <si>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</si>
  <si>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</si>
  <si>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</si>
  <si>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</si>
  <si>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</si>
  <si>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</si>
  <si>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</si>
  <si>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</si>
  <si>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</si>
  <si>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</si>
  <si>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</si>
  <si>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</si>
  <si>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</si>
  <si>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</si>
  <si>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</si>
  <si>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</si>
  <si>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</si>
  <si>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</si>
  <si>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</si>
  <si>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</si>
  <si>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</si>
  <si>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</si>
  <si>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</si>
  <si>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</si>
  <si>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</si>
  <si>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</si>
  <si>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</si>
  <si>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</si>
  <si>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</si>
  <si>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</si>
  <si>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</si>
  <si>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</si>
  <si>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</si>
  <si>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</si>
  <si>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</si>
  <si>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</si>
  <si>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</si>
  <si>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</si>
  <si>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</si>
  <si>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</si>
  <si>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</si>
  <si>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</si>
  <si>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</si>
  <si>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</si>
  <si>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</si>
  <si>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</si>
  <si>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</si>
  <si>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</si>
  <si>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</si>
  <si>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</si>
  <si>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</si>
  <si>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</si>
  <si>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</si>
  <si>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</si>
  <si>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</si>
  <si>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</si>
  <si>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</si>
  <si>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</si>
  <si>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</si>
  <si>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</si>
  <si>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</si>
  <si>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</si>
  <si>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</si>
  <si>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</si>
  <si>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</si>
  <si>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</si>
  <si>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</si>
  <si>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</si>
  <si>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</si>
  <si>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</si>
  <si>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</si>
  <si>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</si>
  <si>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</si>
  <si>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</si>
  <si>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</si>
  <si>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</si>
  <si>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</si>
  <si>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</si>
  <si>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</si>
  <si>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</si>
  <si>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</si>
  <si>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</si>
  <si>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</si>
  <si>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</si>
  <si>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</si>
  <si>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</si>
  <si>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</si>
  <si>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</si>
  <si>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</si>
  <si>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</si>
  <si>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</si>
  <si>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</si>
  <si>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</si>
  <si>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</si>
  <si>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</si>
  <si>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</si>
  <si>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</si>
  <si>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</si>
  <si>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</si>
  <si>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</si>
  <si>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</si>
  <si>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</si>
  <si>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</si>
  <si>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</si>
  <si>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</si>
  <si>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</si>
  <si>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</si>
  <si>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</si>
  <si>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</si>
  <si>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</si>
  <si>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</si>
  <si>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</si>
  <si>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</si>
  <si>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</si>
  <si>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</si>
  <si>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</si>
  <si>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</si>
  <si>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</si>
  <si>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</si>
  <si>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</si>
  <si>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</si>
  <si>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</si>
  <si>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</si>
  <si>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</si>
  <si>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</si>
  <si>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</si>
  <si>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</si>
  <si>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</si>
  <si>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</si>
  <si>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</si>
  <si>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</si>
  <si>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</si>
  <si>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</si>
  <si>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</si>
  <si>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</si>
  <si>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</si>
  <si>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</si>
  <si>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</si>
  <si>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</si>
  <si>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</si>
  <si>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</si>
  <si>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</si>
  <si>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</si>
  <si>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</si>
  <si>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</si>
  <si>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</si>
  <si>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</si>
  <si>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</si>
  <si>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</si>
  <si>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</si>
  <si>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</si>
  <si>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</si>
  <si>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</si>
  <si>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</si>
  <si>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</si>
  <si>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</si>
  <si>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</si>
  <si>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</si>
  <si>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</si>
  <si>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</si>
  <si>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</si>
  <si>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</si>
  <si>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</si>
  <si>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</si>
  <si>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</si>
  <si>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</si>
  <si>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</si>
  <si>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</si>
  <si>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</si>
  <si>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</si>
  <si>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</si>
  <si>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</si>
  <si>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</si>
  <si>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</si>
  <si>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</si>
  <si>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</si>
  <si>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</si>
  <si>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</si>
  <si>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</si>
  <si>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</si>
  <si>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</si>
  <si>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</si>
  <si>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</si>
  <si>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</si>
  <si>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</si>
  <si>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</si>
  <si>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</si>
  <si>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</si>
  <si>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</si>
  <si>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</si>
  <si>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</si>
  <si>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</si>
  <si>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</si>
  <si>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</si>
  <si>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</si>
  <si>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</si>
  <si>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</si>
  <si>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</si>
  <si>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</si>
  <si>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</si>
  <si>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</si>
  <si>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</si>
  <si>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</si>
  <si>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</si>
  <si>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</si>
  <si>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</si>
  <si>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</si>
  <si>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</si>
  <si>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</si>
  <si>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</si>
  <si>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</si>
  <si>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</si>
  <si>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</si>
  <si>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</si>
  <si>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</si>
  <si>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</si>
  <si>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</si>
  <si>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</si>
  <si>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</si>
  <si>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</si>
  <si>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</si>
  <si>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</si>
  <si>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</si>
  <si>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</si>
  <si>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</si>
  <si>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</si>
  <si>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</si>
  <si>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</si>
  <si>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</si>
  <si>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</si>
  <si>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</si>
  <si>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</si>
  <si>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</si>
  <si>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</si>
  <si>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</si>
  <si>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</si>
  <si>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</si>
  <si>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</si>
  <si>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</si>
  <si>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</si>
  <si>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</si>
  <si>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</si>
  <si>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</si>
  <si>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</si>
  <si>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</si>
  <si>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</si>
  <si>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</si>
  <si>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</si>
  <si>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</si>
  <si>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</si>
  <si>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</si>
  <si>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</si>
  <si>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</si>
  <si>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</si>
  <si>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</si>
  <si>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</si>
  <si>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</si>
  <si>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</si>
  <si>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</si>
  <si>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</si>
  <si>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</si>
  <si>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</si>
  <si>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</si>
  <si>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</si>
  <si>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</si>
  <si>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</si>
  <si>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</si>
  <si>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</si>
  <si>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</si>
  <si>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</si>
  <si>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</si>
  <si>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</si>
  <si>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</si>
  <si>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</si>
  <si>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</si>
  <si>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</si>
  <si>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</si>
  <si>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</si>
  <si>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</si>
  <si>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</si>
  <si>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</si>
  <si>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</si>
  <si>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</si>
  <si>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</si>
  <si>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</si>
  <si>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</si>
  <si>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</si>
  <si>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</si>
  <si>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</si>
  <si>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</si>
  <si>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</si>
  <si>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</si>
  <si>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</si>
  <si>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</si>
  <si>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</si>
  <si>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</si>
  <si>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</si>
  <si>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</si>
  <si>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</si>
  <si>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</si>
  <si>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</si>
  <si>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</si>
  <si>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</si>
  <si>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</si>
  <si>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</si>
  <si>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</si>
  <si>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</si>
  <si>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</si>
  <si>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</si>
  <si>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</si>
  <si>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</si>
  <si>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</si>
  <si>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</si>
  <si>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</si>
  <si>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</si>
  <si>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</si>
  <si>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</si>
  <si>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</si>
  <si>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</si>
  <si>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</si>
  <si>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</si>
  <si>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</si>
  <si>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</si>
  <si>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</si>
  <si>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</si>
  <si>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</si>
  <si>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</si>
  <si>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</si>
  <si>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</si>
  <si>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</si>
  <si>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</si>
  <si>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</si>
  <si>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</si>
  <si>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</si>
  <si>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</si>
  <si>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</si>
  <si>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</si>
  <si>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</si>
  <si>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</si>
  <si>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</si>
  <si>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</si>
  <si>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</si>
  <si>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</si>
  <si>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</si>
  <si>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</si>
  <si>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</si>
  <si>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</si>
  <si>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</si>
  <si>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</si>
  <si>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</si>
  <si>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</si>
  <si>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</si>
  <si>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</si>
  <si>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</si>
  <si>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</si>
  <si>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</si>
  <si>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</si>
  <si>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</si>
  <si>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</si>
  <si>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</si>
  <si>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</si>
  <si>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</si>
  <si>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</si>
  <si>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</si>
  <si>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</si>
  <si>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</si>
  <si>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</si>
  <si>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</si>
  <si>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</si>
  <si>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</si>
  <si>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</si>
  <si>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</si>
  <si>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</si>
  <si>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</si>
  <si>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</si>
  <si>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</si>
  <si>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</si>
  <si>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</si>
  <si>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</si>
  <si>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</si>
  <si>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</si>
  <si>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</si>
  <si>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</si>
  <si>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</si>
  <si>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</si>
  <si>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</si>
  <si>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</si>
  <si>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</si>
  <si>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</si>
  <si>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</si>
  <si>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</si>
  <si>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</si>
  <si>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</si>
  <si>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</si>
  <si>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</si>
  <si>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</si>
  <si>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</si>
  <si>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</si>
  <si>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</si>
  <si>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</si>
  <si>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</si>
  <si>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</si>
  <si>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</si>
  <si>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</si>
  <si>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</si>
  <si>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</si>
  <si>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</si>
  <si>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</si>
  <si>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</si>
  <si>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</si>
  <si>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</si>
  <si>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</si>
  <si>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</si>
  <si>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</si>
  <si>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</si>
  <si>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</si>
  <si>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</si>
  <si>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</si>
  <si>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</si>
  <si>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</si>
  <si>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</si>
  <si>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</si>
  <si>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</si>
  <si>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</si>
  <si>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</si>
  <si>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</si>
  <si>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</si>
  <si>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</si>
  <si>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</si>
  <si>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</si>
  <si>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</si>
  <si>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</si>
  <si>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</si>
  <si>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</si>
  <si>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</si>
  <si>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</si>
  <si>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</si>
  <si>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</si>
  <si>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</si>
  <si>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</si>
  <si>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</si>
  <si>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</si>
  <si>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</si>
  <si>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</si>
  <si>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</si>
  <si>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</si>
  <si>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</si>
  <si>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</si>
  <si>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</si>
  <si>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</si>
  <si>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</si>
  <si>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</si>
  <si>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</si>
  <si>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</si>
  <si>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</si>
  <si>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</si>
  <si>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</si>
  <si>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</si>
  <si>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</si>
  <si>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</si>
  <si>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</si>
  <si>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</si>
  <si>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</si>
  <si>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</si>
  <si>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</si>
  <si>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</si>
  <si>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</si>
  <si>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</si>
  <si>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</si>
  <si>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</si>
  <si>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</si>
  <si>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</si>
  <si>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</si>
  <si>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</si>
  <si>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</si>
  <si>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</si>
  <si>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</si>
  <si>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</si>
  <si>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</si>
  <si>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</si>
  <si>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</si>
  <si>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</si>
  <si>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</si>
  <si>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</si>
  <si>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</si>
  <si>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</si>
  <si>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</si>
  <si>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</si>
  <si>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</si>
  <si>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</si>
  <si>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</si>
  <si>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</si>
  <si>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</si>
  <si>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</si>
  <si>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</si>
  <si>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</si>
  <si>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</si>
  <si>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</si>
  <si>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</si>
  <si>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</si>
  <si>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</si>
  <si>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</si>
  <si>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</si>
  <si>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</si>
  <si>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</si>
  <si>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</si>
  <si>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</si>
  <si>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</si>
  <si>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</si>
  <si>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</si>
  <si>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</si>
  <si>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</si>
  <si>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</si>
  <si>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</si>
  <si>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</si>
  <si>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</si>
  <si>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</si>
  <si>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</si>
  <si>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</si>
  <si>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</si>
  <si>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</si>
  <si>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</si>
  <si>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</si>
  <si>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</si>
  <si>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</si>
  <si>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</si>
  <si>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</si>
  <si>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</si>
  <si>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</si>
  <si>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</si>
  <si>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</si>
  <si>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</si>
  <si>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</si>
  <si>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</si>
  <si>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</si>
  <si>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</si>
  <si>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</si>
  <si>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</si>
  <si>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</si>
  <si>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</si>
  <si>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</si>
  <si>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</si>
  <si>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</si>
  <si>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</si>
  <si>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</si>
  <si>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</si>
  <si>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</si>
  <si>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</si>
  <si>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</si>
  <si>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</si>
  <si>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</si>
  <si>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</si>
  <si>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</si>
  <si>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</si>
  <si>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</si>
  <si>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</si>
  <si>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</si>
  <si>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</si>
  <si>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</si>
  <si>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</si>
  <si>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</si>
  <si>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</si>
  <si>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</si>
  <si>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</si>
  <si>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</si>
  <si>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</si>
  <si>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</si>
  <si>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</si>
  <si>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</si>
  <si>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</si>
  <si>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</si>
  <si>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</si>
  <si>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</si>
  <si>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</si>
  <si>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</si>
  <si>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</si>
  <si>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</si>
  <si>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</si>
  <si>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</si>
  <si>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</si>
  <si>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</si>
  <si>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</si>
  <si>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</si>
  <si>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</si>
  <si>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</si>
  <si>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</si>
  <si>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</si>
  <si>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</si>
  <si>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</si>
  <si>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</si>
  <si>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</si>
  <si>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</si>
  <si>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</si>
  <si>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</si>
  <si>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</si>
  <si>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</si>
  <si>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</si>
  <si>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</si>
  <si>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</si>
  <si>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</si>
  <si>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</si>
  <si>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</si>
  <si>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</si>
  <si>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</si>
  <si>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</si>
  <si>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</si>
  <si>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</si>
  <si>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</si>
  <si>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</si>
  <si>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</si>
  <si>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</si>
  <si>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</si>
  <si>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</si>
  <si>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</si>
  <si>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</si>
  <si>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</si>
  <si>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</si>
  <si>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</si>
  <si>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</si>
  <si>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</si>
  <si>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</si>
  <si>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</si>
  <si>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</si>
  <si>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</si>
  <si>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</si>
  <si>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</si>
  <si>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</si>
  <si>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</si>
  <si>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</si>
  <si>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</si>
  <si>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</si>
  <si>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</si>
  <si>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</si>
  <si>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</si>
  <si>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</si>
  <si>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</si>
  <si>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</si>
  <si>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</si>
  <si>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</si>
  <si>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</si>
  <si>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</si>
  <si>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</si>
  <si>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</si>
  <si>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</si>
  <si>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</si>
  <si>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</si>
  <si>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</si>
  <si>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</si>
  <si>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</si>
  <si>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</si>
  <si>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</si>
  <si>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</si>
  <si>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</si>
  <si>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</si>
  <si>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</si>
  <si>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</si>
  <si>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</si>
  <si>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</si>
  <si>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</si>
  <si>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</si>
  <si>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</si>
  <si>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</si>
  <si>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</si>
  <si>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</si>
  <si>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</si>
  <si>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</si>
  <si>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</si>
  <si>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</si>
  <si>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</si>
  <si>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</si>
  <si>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</si>
  <si>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</si>
  <si>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</si>
  <si>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</si>
  <si>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</si>
  <si>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</si>
  <si>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</si>
  <si>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</si>
  <si>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</si>
  <si>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</si>
  <si>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</si>
  <si>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</si>
  <si>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</si>
  <si>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</si>
  <si>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</si>
  <si>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</si>
  <si>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</si>
  <si>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</si>
  <si>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</si>
  <si>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</si>
  <si>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</si>
  <si>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</si>
  <si>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</si>
  <si>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</si>
  <si>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</si>
  <si>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</si>
  <si>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</si>
  <si>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</si>
  <si>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</si>
  <si>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</si>
  <si>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</si>
  <si>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</si>
  <si>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</si>
  <si>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</si>
  <si>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</si>
  <si>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</si>
  <si>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</si>
  <si>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</si>
  <si>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</si>
  <si>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</si>
  <si>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</si>
  <si>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</si>
  <si>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</si>
  <si>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</si>
  <si>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</si>
  <si>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</si>
  <si>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</si>
  <si>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</si>
  <si>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</si>
  <si>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</si>
  <si>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</si>
  <si>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</si>
  <si>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</si>
  <si>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</si>
  <si>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</si>
  <si>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</si>
  <si>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</si>
  <si>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</si>
  <si>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</si>
  <si>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</si>
  <si>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</si>
  <si>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</si>
  <si>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</si>
  <si>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</si>
  <si>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</si>
  <si>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</si>
  <si>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</si>
  <si>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</si>
  <si>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</si>
  <si>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</si>
  <si>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</si>
  <si>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</si>
  <si>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</si>
  <si>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</si>
  <si>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</si>
  <si>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</si>
  <si>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</si>
  <si>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</si>
  <si>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</si>
  <si>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</si>
  <si>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</si>
  <si>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</si>
  <si>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</si>
  <si>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</si>
  <si>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</si>
  <si>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</si>
  <si>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</si>
  <si>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</si>
  <si>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</si>
  <si>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</si>
  <si>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</si>
  <si>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</si>
  <si>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</si>
  <si>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</si>
  <si>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</si>
  <si>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</si>
  <si>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</si>
  <si>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</si>
  <si>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</si>
  <si>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</si>
  <si>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</si>
  <si>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</si>
  <si>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</si>
  <si>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</si>
  <si>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</si>
  <si>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</si>
  <si>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</si>
  <si>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</si>
  <si>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</si>
  <si>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</si>
  <si>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</si>
  <si>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</si>
  <si>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</si>
  <si>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</si>
  <si>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</si>
  <si>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</si>
  <si>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</si>
  <si>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</si>
  <si>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</si>
  <si>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</si>
  <si>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</si>
  <si>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</si>
  <si>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</si>
  <si>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</si>
  <si>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</si>
  <si>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</si>
  <si>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</si>
  <si>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</si>
  <si>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</si>
  <si>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</si>
  <si>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</si>
  <si>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</si>
  <si>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</si>
  <si>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</si>
  <si>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</si>
  <si>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</si>
  <si>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</si>
  <si>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</si>
  <si>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</si>
  <si>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</si>
  <si>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</si>
  <si>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</si>
  <si>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</si>
  <si>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</si>
  <si>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</si>
  <si>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</si>
  <si>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</si>
  <si>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</si>
  <si>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</si>
  <si>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</si>
  <si>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</si>
  <si>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</si>
  <si>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</si>
  <si>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</si>
  <si>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</si>
  <si>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</si>
  <si>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</si>
  <si>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</si>
  <si>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</si>
  <si>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</si>
  <si>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</si>
  <si>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</si>
  <si>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</si>
  <si>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</si>
  <si>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</si>
  <si>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</si>
  <si>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</si>
  <si>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</si>
  <si>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</si>
  <si>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</si>
  <si>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</si>
  <si>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</si>
  <si>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</si>
  <si>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</si>
  <si>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</si>
  <si>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</si>
  <si>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</si>
  <si>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</si>
  <si>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</si>
  <si>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</si>
  <si>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</si>
  <si>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</si>
  <si>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</si>
  <si>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</si>
  <si>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</si>
  <si>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</si>
  <si>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</si>
  <si>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</si>
  <si>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</si>
  <si>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</si>
  <si>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</si>
  <si>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</si>
  <si>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</si>
  <si>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</si>
  <si>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</si>
  <si>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</si>
  <si>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</si>
  <si>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</si>
  <si>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</si>
  <si>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</si>
  <si>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</si>
  <si>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</si>
  <si>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</si>
  <si>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</si>
  <si>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</si>
  <si>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</si>
  <si>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</si>
  <si>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</si>
  <si>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</si>
  <si>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</si>
  <si>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</si>
  <si>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</si>
  <si>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</si>
  <si>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</si>
  <si>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</si>
  <si>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</si>
  <si>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</si>
  <si>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</si>
  <si>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</si>
  <si>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</si>
  <si>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</si>
  <si>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</si>
  <si>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</si>
  <si>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</si>
  <si>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</si>
  <si>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</si>
  <si>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</si>
  <si>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</si>
  <si>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</si>
  <si>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</si>
  <si>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</si>
  <si>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</si>
  <si>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</si>
  <si>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</si>
  <si>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</si>
  <si>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</si>
  <si>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</si>
  <si>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</si>
  <si>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</si>
  <si>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</si>
  <si>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</si>
  <si>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</si>
  <si>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</si>
  <si>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</si>
  <si>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</si>
  <si>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</si>
  <si>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</si>
  <si>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</si>
  <si>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</si>
  <si>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</si>
  <si>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</si>
  <si>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</si>
  <si>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</si>
  <si>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</si>
  <si>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</si>
  <si>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</si>
  <si>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</si>
  <si>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</si>
  <si>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</si>
  <si>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</si>
  <si>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</si>
  <si>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</si>
  <si>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</si>
  <si>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</si>
  <si>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</si>
  <si>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</si>
  <si>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</si>
  <si>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</si>
  <si>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</si>
  <si>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</si>
  <si>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</si>
  <si>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</si>
  <si>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</si>
  <si>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</si>
  <si>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</si>
  <si>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</si>
  <si>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</si>
  <si>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</si>
  <si>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</si>
  <si>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</si>
  <si>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</si>
  <si>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</si>
  <si>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</si>
  <si>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</si>
  <si>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</si>
  <si>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</si>
  <si>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</si>
  <si>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</si>
  <si>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</si>
  <si>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</si>
  <si>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</si>
  <si>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</si>
  <si>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</si>
  <si>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</si>
  <si>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</si>
  <si>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</si>
  <si>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</si>
  <si>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</si>
  <si>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</si>
  <si>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</si>
  <si>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</si>
  <si>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</si>
  <si>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</si>
  <si>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</si>
  <si>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</si>
  <si>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</si>
  <si>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</si>
  <si>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</si>
  <si>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</si>
  <si>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</si>
  <si>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</si>
  <si>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</si>
  <si>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</si>
  <si>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</si>
  <si>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</si>
  <si>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</si>
  <si>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</si>
  <si>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</si>
  <si>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</si>
  <si>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</si>
  <si>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</si>
  <si>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</si>
  <si>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</si>
  <si>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</si>
  <si>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</si>
  <si>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</si>
  <si>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</si>
  <si>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</si>
  <si>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</si>
  <si>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</si>
  <si>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</si>
  <si>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</si>
  <si>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</si>
  <si>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</si>
  <si>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</si>
  <si>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</si>
  <si>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</si>
  <si>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</si>
  <si>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</si>
  <si>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</si>
  <si>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</si>
  <si>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</si>
  <si>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</si>
  <si>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</si>
  <si>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</si>
  <si>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</si>
  <si>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</si>
  <si>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</si>
  <si>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</si>
  <si>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</si>
  <si>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</si>
  <si>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</si>
  <si>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</si>
  <si>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</si>
  <si>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</si>
  <si>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</si>
  <si>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</si>
  <si>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</si>
  <si>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</si>
  <si>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</si>
  <si>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</si>
  <si>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</si>
  <si>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</si>
  <si>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</si>
  <si>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</si>
  <si>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</si>
  <si>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</si>
  <si>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</si>
  <si>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</si>
  <si>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</si>
  <si>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</si>
  <si>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</si>
  <si>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</si>
  <si>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</si>
  <si>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</si>
  <si>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</si>
  <si>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</si>
  <si>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</si>
  <si>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</si>
  <si>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</si>
  <si>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</si>
  <si>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</si>
  <si>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</si>
  <si>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</si>
  <si>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</si>
  <si>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</si>
  <si>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</si>
  <si>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</si>
  <si>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</si>
  <si>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</si>
  <si>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</si>
  <si>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</si>
  <si>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</si>
  <si>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</si>
  <si>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</si>
  <si>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</si>
  <si>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</si>
  <si>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</si>
  <si>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</si>
  <si>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</si>
  <si>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</si>
  <si>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</si>
  <si>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</si>
  <si>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</si>
  <si>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</si>
  <si>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</si>
  <si>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</si>
  <si>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</si>
  <si>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</si>
  <si>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</si>
  <si>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</si>
  <si>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</si>
  <si>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</si>
  <si>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</si>
  <si>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</si>
  <si>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</si>
  <si>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</si>
  <si>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</si>
  <si>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</si>
  <si>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</si>
  <si>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</si>
  <si>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</si>
  <si>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</si>
  <si>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</si>
  <si>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</si>
  <si>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</si>
  <si>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</si>
  <si>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</si>
  <si>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</si>
  <si>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</si>
  <si>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</si>
  <si>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</si>
  <si>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</si>
  <si>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</si>
  <si>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</si>
  <si>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</si>
  <si>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</si>
  <si>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</si>
  <si>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</si>
  <si>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</si>
  <si>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</si>
  <si>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</si>
  <si>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</si>
  <si>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</si>
  <si>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</si>
  <si>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</si>
  <si>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</si>
  <si>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</si>
  <si>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</si>
  <si>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</si>
  <si>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</si>
  <si>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</si>
  <si>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</si>
  <si>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</si>
  <si>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</si>
  <si>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</si>
  <si>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</si>
  <si>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</si>
  <si>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</si>
  <si>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</si>
  <si>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</si>
  <si>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</si>
  <si>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</si>
  <si>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</si>
  <si>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</si>
  <si>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</si>
  <si>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</si>
  <si>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</si>
  <si>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</si>
  <si>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</si>
  <si>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</si>
  <si>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</si>
  <si>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</si>
  <si>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</si>
  <si>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</si>
  <si>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</si>
  <si>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</si>
  <si>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</si>
  <si>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</si>
  <si>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</si>
  <si>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</si>
  <si>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</si>
  <si>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</si>
  <si>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</si>
  <si>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</si>
  <si>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</si>
  <si>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</si>
  <si>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</si>
  <si>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</si>
  <si>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</si>
  <si>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</si>
  <si>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</si>
  <si>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</si>
  <si>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</si>
  <si>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</si>
  <si>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</si>
  <si>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</si>
  <si>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</si>
  <si>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</si>
  <si>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</si>
  <si>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</si>
  <si>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</si>
  <si>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</si>
  <si>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</si>
  <si>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</si>
  <si>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</si>
  <si>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</si>
  <si>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</si>
  <si>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</si>
  <si>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</si>
  <si>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</si>
  <si>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</si>
  <si>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</si>
  <si>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</si>
  <si>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</si>
  <si>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</si>
  <si>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</si>
  <si>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</si>
  <si>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</si>
  <si>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</si>
  <si>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</si>
  <si>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</si>
  <si>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</si>
  <si>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</si>
  <si>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</si>
  <si>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</si>
  <si>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</si>
  <si>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</si>
  <si>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</si>
  <si>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</si>
  <si>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</si>
  <si>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</si>
  <si>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</si>
  <si>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</si>
  <si>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</si>
  <si>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</si>
  <si>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</si>
  <si>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</si>
  <si>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</si>
  <si>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</si>
  <si>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</si>
  <si>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</si>
  <si>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</si>
  <si>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</si>
  <si>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</si>
  <si>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</si>
  <si>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</si>
  <si>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</si>
  <si>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</si>
  <si>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</si>
  <si>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</si>
  <si>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</si>
  <si>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</si>
  <si>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</si>
  <si>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</si>
  <si>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</si>
  <si>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</si>
  <si>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</si>
  <si>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</si>
  <si>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</si>
  <si>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</si>
  <si>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</si>
  <si>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</si>
  <si>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</si>
  <si>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</si>
  <si>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</si>
  <si>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</si>
  <si>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</si>
  <si>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</si>
  <si>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</si>
  <si>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</si>
  <si>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</si>
  <si>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</si>
  <si>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</si>
  <si>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</si>
  <si>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</si>
  <si>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</si>
  <si>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</si>
  <si>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</si>
  <si>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</si>
  <si>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</si>
  <si>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</si>
  <si>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</si>
  <si>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</si>
  <si>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</si>
  <si>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</si>
  <si>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</si>
  <si>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</si>
  <si>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</si>
  <si>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</si>
  <si>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</si>
  <si>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</si>
  <si>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</si>
  <si>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</si>
  <si>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</si>
  <si>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</si>
  <si>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</si>
  <si>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</si>
  <si>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</si>
  <si>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</si>
  <si>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</si>
  <si>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</si>
  <si>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</si>
  <si>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</si>
  <si>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</si>
  <si>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</si>
  <si>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</si>
  <si>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</si>
  <si>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</si>
  <si>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</si>
  <si>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</si>
  <si>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</si>
  <si>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</si>
  <si>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</si>
  <si>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</si>
  <si>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</si>
  <si>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</si>
  <si>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</si>
  <si>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</si>
  <si>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</si>
  <si>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</si>
  <si>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</si>
  <si>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</si>
  <si>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</si>
  <si>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</si>
  <si>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</si>
  <si>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</si>
  <si>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</si>
  <si>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</si>
  <si>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</si>
  <si>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</si>
  <si>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</si>
  <si>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</si>
  <si>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</si>
  <si>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</si>
  <si>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</si>
  <si>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</si>
  <si>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</si>
  <si>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</si>
  <si>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</si>
  <si>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</si>
  <si>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</si>
  <si>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</si>
  <si>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</si>
  <si>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</si>
  <si>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</si>
  <si>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</si>
  <si>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</si>
  <si>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</si>
  <si>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</si>
  <si>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</si>
  <si>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</si>
  <si>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</si>
  <si>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</si>
  <si>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</si>
  <si>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</si>
  <si>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</si>
  <si>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</si>
  <si>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</si>
  <si>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</si>
  <si>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</si>
  <si>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</si>
  <si>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</si>
  <si>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</si>
  <si>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</si>
  <si>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</si>
  <si>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</si>
  <si>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</si>
  <si>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</si>
  <si>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</si>
  <si>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</si>
  <si>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</si>
  <si>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</si>
  <si>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</si>
  <si>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</si>
  <si>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</si>
  <si>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</si>
  <si>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</si>
  <si>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</si>
  <si>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</si>
  <si>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</si>
  <si>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</si>
  <si>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</si>
  <si>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</si>
  <si>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</si>
  <si>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</si>
  <si>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</si>
  <si>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</si>
  <si>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</si>
  <si>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</si>
  <si>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</si>
  <si>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</si>
  <si>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</si>
  <si>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</si>
  <si>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</si>
  <si>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</si>
  <si>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</si>
  <si>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</si>
  <si>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</si>
  <si>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</si>
  <si>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</si>
  <si>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</si>
  <si>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</si>
  <si>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</si>
  <si>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</si>
  <si>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</si>
  <si>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</si>
  <si>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</si>
  <si>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</si>
  <si>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</si>
  <si>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</si>
  <si>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</si>
  <si>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</si>
  <si>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</si>
  <si>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</si>
  <si>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</si>
  <si>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</si>
  <si>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</si>
  <si>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</si>
  <si>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</si>
  <si>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</si>
  <si>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</si>
  <si>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</si>
  <si>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</si>
  <si>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</si>
  <si>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</si>
  <si>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</si>
  <si>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</si>
  <si>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</si>
  <si>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</si>
  <si>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</si>
  <si>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</si>
  <si>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</si>
  <si>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</si>
  <si>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</si>
  <si>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</si>
  <si>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</si>
  <si>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</si>
  <si>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</si>
  <si>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</si>
  <si>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</si>
  <si>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</si>
  <si>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</si>
  <si>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</si>
  <si>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</si>
  <si>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</si>
  <si>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</si>
  <si>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</si>
  <si>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</si>
  <si>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</si>
  <si>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</si>
  <si>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</si>
  <si>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</si>
  <si>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</si>
  <si>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</si>
  <si>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</si>
  <si>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</si>
  <si>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</si>
  <si>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</si>
  <si>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</si>
  <si>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</si>
  <si>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</si>
  <si>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</si>
  <si>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</si>
  <si>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</si>
  <si>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</si>
  <si>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</si>
  <si>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</si>
  <si>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</si>
  <si>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</si>
  <si>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</si>
  <si>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</si>
  <si>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</si>
  <si>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</si>
  <si>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</si>
  <si>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</si>
  <si>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</si>
  <si>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</si>
  <si>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</si>
  <si>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</si>
  <si>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</si>
  <si>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</si>
  <si>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</si>
  <si>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</si>
  <si>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</si>
  <si>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</si>
  <si>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</si>
  <si>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</si>
  <si>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</si>
  <si>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</si>
  <si>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</si>
  <si>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</si>
  <si>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</si>
  <si>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</si>
  <si>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</si>
  <si>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</si>
  <si>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</si>
  <si>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</si>
  <si>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</si>
  <si>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</si>
  <si>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</si>
  <si>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</si>
  <si>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</si>
  <si>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</si>
  <si>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</si>
  <si>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</si>
  <si>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</si>
  <si>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</si>
  <si>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</si>
  <si>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</si>
  <si>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</si>
  <si>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</si>
  <si>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</si>
  <si>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</si>
  <si>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</si>
  <si>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</si>
  <si>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</si>
  <si>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</si>
  <si>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</si>
  <si>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</si>
  <si>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</si>
  <si>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</si>
  <si>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</si>
  <si>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</si>
  <si>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</si>
  <si>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</si>
  <si>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</si>
  <si>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</si>
  <si>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</si>
  <si>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</si>
  <si>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</si>
  <si>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</si>
  <si>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</si>
  <si>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</si>
  <si>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</si>
  <si>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</si>
  <si>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</si>
  <si>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</si>
  <si>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</si>
  <si>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</si>
  <si>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</si>
  <si>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</si>
  <si>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</si>
  <si>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</si>
  <si>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</si>
  <si>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</si>
  <si>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</si>
  <si>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</si>
  <si>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</si>
  <si>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</si>
  <si>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</si>
  <si>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</si>
  <si>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</si>
  <si>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</si>
  <si>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</si>
  <si>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</si>
  <si>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</si>
  <si>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</si>
  <si>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</si>
  <si>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</si>
  <si>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</si>
  <si>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</si>
  <si>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</si>
  <si>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</si>
  <si>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</si>
  <si>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</si>
  <si>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</si>
  <si>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</si>
  <si>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</si>
  <si>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</si>
  <si>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</si>
  <si>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</si>
  <si>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</si>
  <si>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</si>
  <si>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</si>
  <si>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</si>
  <si>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</si>
  <si>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</si>
  <si>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</si>
  <si>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</si>
  <si>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</si>
  <si>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</si>
  <si>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</si>
  <si>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</si>
  <si>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</si>
  <si>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</si>
  <si>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</si>
  <si>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</si>
  <si>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</si>
  <si>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</si>
  <si>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</si>
  <si>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</si>
  <si>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</si>
  <si>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</si>
  <si>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</si>
  <si>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</si>
  <si>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</si>
  <si>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</si>
  <si>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</si>
  <si>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</si>
  <si>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</si>
  <si>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</si>
  <si>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</si>
  <si>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</si>
  <si>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</si>
  <si>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</si>
  <si>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</si>
  <si>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</si>
  <si>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</si>
  <si>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</si>
  <si>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</si>
  <si>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</si>
  <si>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</si>
  <si>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</si>
  <si>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</si>
  <si>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</si>
  <si>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</si>
  <si>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</si>
  <si>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</si>
  <si>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</si>
  <si>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</si>
  <si>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</si>
  <si>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</si>
  <si>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</si>
  <si>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</si>
  <si>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</si>
  <si>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</si>
  <si>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</si>
  <si>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</si>
  <si>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</si>
  <si>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</si>
  <si>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</si>
  <si>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</si>
  <si>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</si>
  <si>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</si>
  <si>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</si>
  <si>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</si>
  <si>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</si>
  <si>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</si>
  <si>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</si>
  <si>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</si>
  <si>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</si>
  <si>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</si>
  <si>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</si>
  <si>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</si>
  <si>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</si>
  <si>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</si>
  <si>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</si>
  <si>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</si>
  <si>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</si>
  <si>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</si>
  <si>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</si>
  <si>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</si>
  <si>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</si>
  <si>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</si>
  <si>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</si>
  <si>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</si>
  <si>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</si>
  <si>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</si>
  <si>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</si>
  <si>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</si>
  <si>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</si>
  <si>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</si>
  <si>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</si>
  <si>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</si>
  <si>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</si>
  <si>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</si>
  <si>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</si>
  <si>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</si>
  <si>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</si>
  <si>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</si>
  <si>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</si>
  <si>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</si>
  <si>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</si>
  <si>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</si>
  <si>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</si>
  <si>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</si>
  <si>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</si>
  <si>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</si>
  <si>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</si>
  <si>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</si>
  <si>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</si>
  <si>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</si>
  <si>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</si>
  <si>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</si>
  <si>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</si>
  <si>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</si>
  <si>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</si>
  <si>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</si>
  <si>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</si>
  <si>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</si>
  <si>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</si>
  <si>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</si>
  <si>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</si>
  <si>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</si>
  <si>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</si>
  <si>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</si>
  <si>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</si>
  <si>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</si>
  <si>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</si>
  <si>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</si>
  <si>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</si>
  <si>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</si>
  <si>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</si>
  <si>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</si>
  <si>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</si>
  <si>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</si>
  <si>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</si>
  <si>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</si>
  <si>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</si>
  <si>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</si>
  <si>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</si>
  <si>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</si>
  <si>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</si>
  <si>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</si>
  <si>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</si>
  <si>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</si>
  <si>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</si>
  <si>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</si>
  <si>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</si>
  <si>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</si>
  <si>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</si>
  <si>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</si>
  <si>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</si>
  <si>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</si>
  <si>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</si>
  <si>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</si>
  <si>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</si>
  <si>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</si>
  <si>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</si>
  <si>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</si>
  <si>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</si>
  <si>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</si>
  <si>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</si>
  <si>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</si>
  <si>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</si>
  <si>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</si>
  <si>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</si>
  <si>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</si>
  <si>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</si>
  <si>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</si>
  <si>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</si>
  <si>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</si>
  <si>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</si>
  <si>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</si>
  <si>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</si>
  <si>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</si>
  <si>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</si>
  <si>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</si>
  <si>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</si>
  <si>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</si>
  <si>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</si>
  <si>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</si>
  <si>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</si>
  <si>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</si>
  <si>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</si>
  <si>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</si>
  <si>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</si>
  <si>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</si>
  <si>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</si>
  <si>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</si>
  <si>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</si>
  <si>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</si>
  <si>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</si>
  <si>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</si>
  <si>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</si>
  <si>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</si>
  <si>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</si>
  <si>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</si>
  <si>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</si>
  <si>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</si>
  <si>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</si>
  <si>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</si>
  <si>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</si>
  <si>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</si>
  <si>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</si>
  <si>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</si>
  <si>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</si>
  <si>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</si>
  <si>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</si>
  <si>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</si>
  <si>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</si>
  <si>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</si>
  <si>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</si>
  <si>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</si>
  <si>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</si>
  <si>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</si>
  <si>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</si>
  <si>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</si>
  <si>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</si>
  <si>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</si>
  <si>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</si>
  <si>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</si>
  <si>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</si>
  <si>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</si>
  <si>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</si>
  <si>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</si>
  <si>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</si>
  <si>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</si>
  <si>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</si>
  <si>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</si>
  <si>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</si>
  <si>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</si>
  <si>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</si>
  <si>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</si>
  <si>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</si>
  <si>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</si>
  <si>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</si>
  <si>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</si>
  <si>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</si>
  <si>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</si>
  <si>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</si>
  <si>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</si>
  <si>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</si>
  <si>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</si>
  <si>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</si>
  <si>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</si>
  <si>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</si>
  <si>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</si>
  <si>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</si>
  <si>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</si>
  <si>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</si>
  <si>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</si>
  <si>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</si>
  <si>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</si>
  <si>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</si>
  <si>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</si>
  <si>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</si>
  <si>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</si>
  <si>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</si>
  <si>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</si>
  <si>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</si>
  <si>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</si>
  <si>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</si>
  <si>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</si>
  <si>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</si>
  <si>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</si>
  <si>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</si>
  <si>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</si>
  <si>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</si>
  <si>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</si>
  <si>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</si>
  <si>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</si>
  <si>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</si>
  <si>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</si>
  <si>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</si>
  <si>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</si>
  <si>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</si>
  <si>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</si>
  <si>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</si>
  <si>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</si>
  <si>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</si>
  <si>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</si>
  <si>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</si>
  <si>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</si>
  <si>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</si>
  <si>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</si>
  <si>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</si>
  <si>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</si>
  <si>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</si>
  <si>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</si>
  <si>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</si>
  <si>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</si>
  <si>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</si>
  <si>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</si>
  <si>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</si>
  <si>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</si>
  <si>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</si>
  <si>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</si>
  <si>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</si>
  <si>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</si>
  <si>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</si>
  <si>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</si>
  <si>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</si>
  <si>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</si>
  <si>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</si>
  <si>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</si>
  <si>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</si>
  <si>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</si>
  <si>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</si>
  <si>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</si>
  <si>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</si>
  <si>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</si>
  <si>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</si>
  <si>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</si>
  <si>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</si>
  <si>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</si>
  <si>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</si>
  <si>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</si>
  <si>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</si>
  <si>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</si>
  <si>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</si>
  <si>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</si>
  <si>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</si>
  <si>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</si>
  <si>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</si>
  <si>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</si>
  <si>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</si>
  <si>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</si>
  <si>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</si>
  <si>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</si>
  <si>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</si>
  <si>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</si>
  <si>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</si>
  <si>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</si>
  <si>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</si>
  <si>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</si>
  <si>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</si>
  <si>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</si>
  <si>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</si>
  <si>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</si>
  <si>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</si>
  <si>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</si>
  <si>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</si>
  <si>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</si>
  <si>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</si>
  <si>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</si>
  <si>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</si>
  <si>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</si>
  <si>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</si>
  <si>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</si>
  <si>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</si>
  <si>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</si>
  <si>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</si>
  <si>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</si>
  <si>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</si>
  <si>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</si>
  <si>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</si>
  <si>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</si>
  <si>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</si>
  <si>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</si>
  <si>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</si>
  <si>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</si>
  <si>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</si>
  <si>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</si>
  <si>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</si>
  <si>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</si>
  <si>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</si>
  <si>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</si>
  <si>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</si>
  <si>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</si>
  <si>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</si>
  <si>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</si>
  <si>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</si>
  <si>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</si>
  <si>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</si>
  <si>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</si>
  <si>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</si>
  <si>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</si>
  <si>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</si>
  <si>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</si>
  <si>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</si>
  <si>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</si>
  <si>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</si>
  <si>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</si>
  <si>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</si>
  <si>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</si>
  <si>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</si>
  <si>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</si>
  <si>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</si>
  <si>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</si>
  <si>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</si>
  <si>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</si>
  <si>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</si>
  <si>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</si>
  <si>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</si>
  <si>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</si>
  <si>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</si>
  <si>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</si>
  <si>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</si>
  <si>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</si>
  <si>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</si>
  <si>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</si>
  <si>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</si>
  <si>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</si>
  <si>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</si>
  <si>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</si>
  <si>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</si>
  <si>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</si>
  <si>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</si>
  <si>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</si>
  <si>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</si>
  <si>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</si>
  <si>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</si>
  <si>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</si>
  <si>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</si>
  <si>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</si>
  <si>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</si>
  <si>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</si>
  <si>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</si>
  <si>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</si>
  <si>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</si>
  <si>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</si>
  <si>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</si>
  <si>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</si>
  <si>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</si>
  <si>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</si>
  <si>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</si>
  <si>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</si>
  <si>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</si>
  <si>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</si>
  <si>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</si>
  <si>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</si>
  <si>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</si>
  <si>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</si>
  <si>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</si>
  <si>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</si>
  <si>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</si>
  <si>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</si>
  <si>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</si>
  <si>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</si>
  <si>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</si>
  <si>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</si>
  <si>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</si>
  <si>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</si>
  <si>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</si>
  <si>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</si>
  <si>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</si>
  <si>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</si>
  <si>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</si>
  <si>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</si>
  <si>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</si>
  <si>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</si>
  <si>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</si>
  <si>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</si>
  <si>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</si>
  <si>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</si>
  <si>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</si>
  <si>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</si>
  <si>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</si>
  <si>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</si>
  <si>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</si>
  <si>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</si>
  <si>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</si>
  <si>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</si>
  <si>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</si>
  <si>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</si>
  <si>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</si>
  <si>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</si>
  <si>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</si>
  <si>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</si>
  <si>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</si>
  <si>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</si>
  <si>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</si>
  <si>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</si>
  <si>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</si>
  <si>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</si>
  <si>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</si>
  <si>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</si>
  <si>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</si>
  <si>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</si>
  <si>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</si>
  <si>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</si>
  <si>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</si>
  <si>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</si>
  <si>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</si>
  <si>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</si>
  <si>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</si>
  <si>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</si>
  <si>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</si>
  <si>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</si>
  <si>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</si>
  <si>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</si>
  <si>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</si>
  <si>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</si>
  <si>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</si>
  <si>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</si>
  <si>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</si>
  <si>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</si>
  <si>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</si>
  <si>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</si>
  <si>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</si>
  <si>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</si>
  <si>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</si>
  <si>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</si>
  <si>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</si>
  <si>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</si>
  <si>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</si>
  <si>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</si>
  <si>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</si>
  <si>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</si>
  <si>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</si>
  <si>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</si>
  <si>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</si>
  <si>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</si>
  <si>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</si>
  <si>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</si>
  <si>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</si>
  <si>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</si>
  <si>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</si>
  <si>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</si>
  <si>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</si>
  <si>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</si>
  <si>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</si>
  <si>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</si>
  <si>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</si>
  <si>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</si>
  <si>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</si>
  <si>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</si>
  <si>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</si>
  <si>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</si>
  <si>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</si>
  <si>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</si>
  <si>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</si>
  <si>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</si>
  <si>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</si>
  <si>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</si>
  <si>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</si>
  <si>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</si>
  <si>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</si>
  <si>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</si>
  <si>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</si>
  <si>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</si>
  <si>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</si>
  <si>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</si>
  <si>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</si>
  <si>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</si>
  <si>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</si>
  <si>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</si>
  <si>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</si>
  <si>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</si>
  <si>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</si>
  <si>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</si>
  <si>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</si>
  <si>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</si>
  <si>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</si>
  <si>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</si>
  <si>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</si>
  <si>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</si>
  <si>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</si>
  <si>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</si>
  <si>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</si>
  <si>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</si>
  <si>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</si>
  <si>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</si>
  <si>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</si>
  <si>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</si>
  <si>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</si>
  <si>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</si>
  <si>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</si>
  <si>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</si>
  <si>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</si>
  <si>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</si>
  <si>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</si>
  <si>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</si>
  <si>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</si>
  <si>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</si>
  <si>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</si>
  <si>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</si>
  <si>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</si>
  <si>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</si>
  <si>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</si>
  <si>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</si>
  <si>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</si>
  <si>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</si>
  <si>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</si>
  <si>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</si>
  <si>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</si>
  <si>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</si>
  <si>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</si>
  <si>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</si>
  <si>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</si>
  <si>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</si>
  <si>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</si>
  <si>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</si>
  <si>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</si>
  <si>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</si>
  <si>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</si>
  <si>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</si>
  <si>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</si>
  <si>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</si>
  <si>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</si>
  <si>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</si>
  <si>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</si>
  <si>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</si>
  <si>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</si>
  <si>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</si>
  <si>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</si>
  <si>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</si>
  <si>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</si>
  <si>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</si>
  <si>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</si>
  <si>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</si>
  <si>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</si>
  <si>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</si>
  <si>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</si>
  <si>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</si>
  <si>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</si>
  <si>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</si>
  <si>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</si>
  <si>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</si>
  <si>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</si>
  <si>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</si>
  <si>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</si>
  <si>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</si>
  <si>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</si>
  <si>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</si>
  <si>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</si>
  <si>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</si>
  <si>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</si>
  <si>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</si>
  <si>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</si>
  <si>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</si>
  <si>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</si>
  <si>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</si>
  <si>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</si>
  <si>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</si>
  <si>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</si>
  <si>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</si>
  <si>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</si>
  <si>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</si>
  <si>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</si>
  <si>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</si>
  <si>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</si>
  <si>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</si>
  <si>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</si>
  <si>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</si>
  <si>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</si>
  <si>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</si>
  <si>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</si>
  <si>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</si>
  <si>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</si>
  <si>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</si>
  <si>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</si>
  <si>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</si>
  <si>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</si>
  <si>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</si>
  <si>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</si>
  <si>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</si>
  <si>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</si>
  <si>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</si>
  <si>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</si>
  <si>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</si>
  <si>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</si>
  <si>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</si>
  <si>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</si>
  <si>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</si>
  <si>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</si>
  <si>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</si>
  <si>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</si>
  <si>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</si>
  <si>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</si>
  <si>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</si>
  <si>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</si>
  <si>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</si>
  <si>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</si>
  <si>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</si>
  <si>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</si>
  <si>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</si>
  <si>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</si>
  <si>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</si>
  <si>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</si>
  <si>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</si>
  <si>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</si>
  <si>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</si>
  <si>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</si>
  <si>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</si>
  <si>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</si>
  <si>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</si>
  <si>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</si>
  <si>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</si>
  <si>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</si>
  <si>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</si>
  <si>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</si>
  <si>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</si>
  <si>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</si>
  <si>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</si>
  <si>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</si>
  <si>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</si>
  <si>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</si>
  <si>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</si>
  <si>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</si>
  <si>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</si>
  <si>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</si>
  <si>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</si>
  <si>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</si>
  <si>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</si>
  <si>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</si>
  <si>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</si>
  <si>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</si>
  <si>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</si>
  <si>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</si>
  <si>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</si>
  <si>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</si>
  <si>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</si>
  <si>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</si>
  <si>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</si>
  <si>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</si>
  <si>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</si>
  <si>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</si>
  <si>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</si>
  <si>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</si>
  <si>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</si>
  <si>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</si>
  <si>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</si>
  <si>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</si>
  <si>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</si>
  <si>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</si>
  <si>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</si>
  <si>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</si>
  <si>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</si>
  <si>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</si>
  <si>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</si>
  <si>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</si>
  <si>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</si>
  <si>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</si>
  <si>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</si>
  <si>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</si>
  <si>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</si>
  <si>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</si>
  <si>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</si>
  <si>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</si>
  <si>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</si>
  <si>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</si>
  <si>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</si>
  <si>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</si>
  <si>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</si>
  <si>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</si>
  <si>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</si>
  <si>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</si>
  <si>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</si>
  <si>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</si>
  <si>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</si>
  <si>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</si>
  <si>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</si>
  <si>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</si>
  <si>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</si>
  <si>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</si>
  <si>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</si>
  <si>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</si>
  <si>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</si>
  <si>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</si>
  <si>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</si>
  <si>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</si>
  <si>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</si>
  <si>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</si>
  <si>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</si>
  <si>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</si>
  <si>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</si>
  <si>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</si>
  <si>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</si>
  <si>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</si>
  <si>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</si>
  <si>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</si>
  <si>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</si>
  <si>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</si>
  <si>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</si>
  <si>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</si>
  <si>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</si>
  <si>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</si>
  <si>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</si>
  <si>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</si>
  <si>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</si>
  <si>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</si>
  <si>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</si>
  <si>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</si>
  <si>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</si>
  <si>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</si>
  <si>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</si>
  <si>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</si>
  <si>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</si>
  <si>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</si>
  <si>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</si>
  <si>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</si>
  <si>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</si>
  <si>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</si>
  <si>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</si>
  <si>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</si>
  <si>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</si>
  <si>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</si>
  <si>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</si>
  <si>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</si>
  <si>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</si>
  <si>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</si>
  <si>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</si>
  <si>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</si>
  <si>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</si>
  <si>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</si>
  <si>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</si>
  <si>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</si>
  <si>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</si>
  <si>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</si>
  <si>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</si>
  <si>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</si>
  <si>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</si>
  <si>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</si>
  <si>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</si>
  <si>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</si>
  <si>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</si>
  <si>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</si>
  <si>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</si>
  <si>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</si>
  <si>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</si>
  <si>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</si>
  <si>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</si>
  <si>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</si>
  <si>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</si>
  <si>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</si>
  <si>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</si>
  <si>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</si>
  <si>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</si>
  <si>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</si>
  <si>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</si>
  <si>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</si>
  <si>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</si>
  <si>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</si>
  <si>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</si>
  <si>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</si>
  <si>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</si>
  <si>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</si>
  <si>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</si>
  <si>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</si>
  <si>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</si>
  <si>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</si>
  <si>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</si>
  <si>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</si>
  <si>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</si>
  <si>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</si>
  <si>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</si>
  <si>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</si>
  <si>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</si>
  <si>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</si>
  <si>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</si>
  <si>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</si>
  <si>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</si>
  <si>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</si>
  <si>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</si>
  <si>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</si>
  <si>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</si>
  <si>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</si>
  <si>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</si>
  <si>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</si>
  <si>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</si>
  <si>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</si>
  <si>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</si>
  <si>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</si>
  <si>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</si>
  <si>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</si>
  <si>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</si>
  <si>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</si>
  <si>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</si>
  <si>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</si>
  <si>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</si>
  <si>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</si>
  <si>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</si>
  <si>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</si>
  <si>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</si>
  <si>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</si>
  <si>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</si>
  <si>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</si>
  <si>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</si>
  <si>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</si>
  <si>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</si>
  <si>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</si>
  <si>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</si>
  <si>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</si>
  <si>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</si>
  <si>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</si>
  <si>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</si>
  <si>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</si>
  <si>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</si>
  <si>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</si>
  <si>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</si>
  <si>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</si>
  <si>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</si>
  <si>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</si>
  <si>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</si>
  <si>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</si>
  <si>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</si>
  <si>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</si>
  <si>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</si>
  <si>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</si>
  <si>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</si>
  <si>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</si>
  <si>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</si>
  <si>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</si>
  <si>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</si>
  <si>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</si>
  <si>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</si>
  <si>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</si>
  <si>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</si>
  <si>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</si>
  <si>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</si>
  <si>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</si>
  <si>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</si>
  <si>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</si>
  <si>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</si>
  <si>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</si>
  <si>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</si>
  <si>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</si>
  <si>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</si>
  <si>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</si>
  <si>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</si>
  <si>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</si>
  <si>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</si>
  <si>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</si>
  <si>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</si>
  <si>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</si>
  <si>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</si>
  <si>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</si>
  <si>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</si>
  <si>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</si>
  <si>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</si>
  <si>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</si>
  <si>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</si>
  <si>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</si>
  <si>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</si>
  <si>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</si>
  <si>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</si>
  <si>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</si>
  <si>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</si>
  <si>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</si>
  <si>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</si>
  <si>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</si>
  <si>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</si>
  <si>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</si>
  <si>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</si>
  <si>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</si>
  <si>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</si>
  <si>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</si>
  <si>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</si>
  <si>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</si>
  <si>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</si>
  <si>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</si>
  <si>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</si>
  <si>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</si>
  <si>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</si>
  <si>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</si>
  <si>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</si>
  <si>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</si>
  <si>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</si>
  <si>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</si>
  <si>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</si>
  <si>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</si>
  <si>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</si>
  <si>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</si>
  <si>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</si>
  <si>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</si>
  <si>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</si>
  <si>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</si>
  <si>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</si>
  <si>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</si>
  <si>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</si>
  <si>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</si>
  <si>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</si>
  <si>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</si>
  <si>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</si>
  <si>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</si>
  <si>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</si>
  <si>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</si>
  <si>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</si>
  <si>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</si>
  <si>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</si>
  <si>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</si>
  <si>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</si>
  <si>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</si>
  <si>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</si>
  <si>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</si>
  <si>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</si>
  <si>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</si>
  <si>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</si>
  <si>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</si>
  <si>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</si>
  <si>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</si>
  <si>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</si>
  <si>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</si>
  <si>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</si>
  <si>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</si>
  <si>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</si>
  <si>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</si>
  <si>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</si>
  <si>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</si>
  <si>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</si>
  <si>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</si>
  <si>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</si>
  <si>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</si>
  <si>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</si>
  <si>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</si>
  <si>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</si>
  <si>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</si>
  <si>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</si>
  <si>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</si>
  <si>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</si>
  <si>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</si>
  <si>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</si>
  <si>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</si>
  <si>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</si>
  <si>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</si>
  <si>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</si>
  <si>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</si>
  <si>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</si>
  <si>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</si>
  <si>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</si>
  <si>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</si>
  <si>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</si>
  <si>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</si>
  <si>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</si>
  <si>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</si>
  <si>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</si>
  <si>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</si>
  <si>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</si>
  <si>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</si>
  <si>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</si>
  <si>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</si>
  <si>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</si>
  <si>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</si>
  <si>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</si>
  <si>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</si>
  <si>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</si>
  <si>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</si>
  <si>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</si>
  <si>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</si>
  <si>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</si>
  <si>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</si>
  <si>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</si>
  <si>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</si>
  <si>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</si>
  <si>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</si>
  <si>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</si>
  <si>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</si>
  <si>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</si>
  <si>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</si>
  <si>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</si>
  <si>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</si>
  <si>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</si>
  <si>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</si>
  <si>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</si>
  <si>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</si>
  <si>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</si>
  <si>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</si>
  <si>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</si>
  <si>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</si>
  <si>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</si>
  <si>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</si>
  <si>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</si>
  <si>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</si>
  <si>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</si>
  <si>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</si>
  <si>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</si>
  <si>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</si>
  <si>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</si>
  <si>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</si>
  <si>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</si>
  <si>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</si>
  <si>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</si>
  <si>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</si>
  <si>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</si>
  <si>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</si>
  <si>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</si>
  <si>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</si>
  <si>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</si>
  <si>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</si>
  <si>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</si>
  <si>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</si>
  <si>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</si>
  <si>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</si>
  <si>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</si>
  <si>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</si>
  <si>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</si>
  <si>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</si>
  <si>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</si>
  <si>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</si>
  <si>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</si>
  <si>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</si>
  <si>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</si>
  <si>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</si>
  <si>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</si>
  <si>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</si>
  <si>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</si>
  <si>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</si>
  <si>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</si>
  <si>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</si>
  <si>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</si>
  <si>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</si>
  <si>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</si>
  <si>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</si>
  <si>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</si>
  <si>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</si>
  <si>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</si>
  <si>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</si>
  <si>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</si>
  <si>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</si>
  <si>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</si>
  <si>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</si>
  <si>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</si>
  <si>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</si>
  <si>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</si>
  <si>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</si>
  <si>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</si>
  <si>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</si>
  <si>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</si>
  <si>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</si>
  <si>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</si>
  <si>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</si>
  <si>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</si>
  <si>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</si>
  <si>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</si>
  <si>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</si>
  <si>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</si>
  <si>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</si>
  <si>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</si>
  <si>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</si>
  <si>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</si>
  <si>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</si>
  <si>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</si>
  <si>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</si>
  <si>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</si>
  <si>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</si>
  <si>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</si>
  <si>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</si>
  <si>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</si>
  <si>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</si>
  <si>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</si>
  <si>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</si>
  <si>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</si>
  <si>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</si>
  <si>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</si>
  <si>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</si>
  <si>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</si>
  <si>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</si>
  <si>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</si>
  <si>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</si>
  <si>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</si>
  <si>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</si>
  <si>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</si>
  <si>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</si>
  <si>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</si>
  <si>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</si>
  <si>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</si>
  <si>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</si>
  <si>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</si>
  <si>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</si>
  <si>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</si>
  <si>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</si>
  <si>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</si>
  <si>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</si>
  <si>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</si>
  <si>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</si>
  <si>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</si>
  <si>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</si>
  <si>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</si>
  <si>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</si>
  <si>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</si>
  <si>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</si>
  <si>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</si>
  <si>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</si>
  <si>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</si>
  <si>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</si>
  <si>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</si>
  <si>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</si>
  <si>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</si>
  <si>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</si>
  <si>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</si>
  <si>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</si>
  <si>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</si>
  <si>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</si>
  <si>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</si>
  <si>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</si>
  <si>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</si>
  <si>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</si>
  <si>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</si>
  <si>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</si>
  <si>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</si>
  <si>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</si>
  <si>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</si>
  <si>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</si>
  <si>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</si>
  <si>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</si>
  <si>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</si>
  <si>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</si>
  <si>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</si>
  <si>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</si>
  <si>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</si>
  <si>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</si>
  <si>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</si>
  <si>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</si>
  <si>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</si>
  <si>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</si>
  <si>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</si>
  <si>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</si>
  <si>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</si>
  <si>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</si>
  <si>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</si>
  <si>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</si>
  <si>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</si>
  <si>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</si>
  <si>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</si>
  <si>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</si>
  <si>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</si>
  <si>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</si>
  <si>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</si>
  <si>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</si>
  <si>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</si>
  <si>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</si>
  <si>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</si>
  <si>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</si>
  <si>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</si>
  <si>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</si>
  <si>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</si>
  <si>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</si>
  <si>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</si>
  <si>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</si>
  <si>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</si>
  <si>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</si>
  <si>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</si>
  <si>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</si>
  <si>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</si>
  <si>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</si>
  <si>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</si>
  <si>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</si>
  <si>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</si>
  <si>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</si>
  <si>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</si>
  <si>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</si>
  <si>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</si>
  <si>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</si>
  <si>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</si>
  <si>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</si>
  <si>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</si>
  <si>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</si>
  <si>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</si>
  <si>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</si>
  <si>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</si>
  <si>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</si>
  <si>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</si>
  <si>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</si>
  <si>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</si>
  <si>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</si>
  <si>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</si>
  <si>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</si>
  <si>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</si>
  <si>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</si>
  <si>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</si>
  <si>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</si>
  <si>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</si>
  <si>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</si>
  <si>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</si>
  <si>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</si>
  <si>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</si>
  <si>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</si>
  <si>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</si>
  <si>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</si>
  <si>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</si>
  <si>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</si>
  <si>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</si>
  <si>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</si>
  <si>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</si>
  <si>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</si>
  <si>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</si>
  <si>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</si>
  <si>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</si>
  <si>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</si>
  <si>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</si>
  <si>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</si>
  <si>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</si>
  <si>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</si>
  <si>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</si>
  <si>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</si>
  <si>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</si>
  <si>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</si>
  <si>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</si>
  <si>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</si>
  <si>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</si>
  <si>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</si>
  <si>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</si>
  <si>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</si>
  <si>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</si>
  <si>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</si>
  <si>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</si>
  <si>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</si>
  <si>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</si>
  <si>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</si>
  <si>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</si>
  <si>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</si>
  <si>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</si>
  <si>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</si>
  <si>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</si>
  <si>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</si>
  <si>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</si>
  <si>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</si>
  <si>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</si>
  <si>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</si>
  <si>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</si>
  <si>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</si>
  <si>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</si>
  <si>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</si>
  <si>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</si>
  <si>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</si>
  <si>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</si>
  <si>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</si>
  <si>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</si>
  <si>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</si>
  <si>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</si>
  <si>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</si>
  <si>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</si>
  <si>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</si>
  <si>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</si>
  <si>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</si>
  <si>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</si>
  <si>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</si>
  <si>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</si>
  <si>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</si>
  <si>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</si>
  <si>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</si>
  <si>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</si>
  <si>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</si>
  <si>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</si>
  <si>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</si>
  <si>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</si>
  <si>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</si>
  <si>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</si>
  <si>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</si>
  <si>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</si>
  <si>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</si>
  <si>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</si>
  <si>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</si>
  <si>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</si>
  <si>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</si>
  <si>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</si>
  <si>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</si>
  <si>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</si>
  <si>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</si>
  <si>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</si>
  <si>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</si>
  <si>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</si>
  <si>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</si>
  <si>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</si>
  <si>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</si>
  <si>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</si>
  <si>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</si>
  <si>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</si>
  <si>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</si>
  <si>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</si>
  <si>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</si>
  <si>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</si>
  <si>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</si>
  <si>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</si>
  <si>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</si>
  <si>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</si>
  <si>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</si>
  <si>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</si>
  <si>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</si>
  <si>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</si>
  <si>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</si>
  <si>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</si>
  <si>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</si>
  <si>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</si>
  <si>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</si>
  <si>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</si>
  <si>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</si>
  <si>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</si>
  <si>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</si>
  <si>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</si>
  <si>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</si>
  <si>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</si>
  <si>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</si>
  <si>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</si>
  <si>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</si>
  <si>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</si>
  <si>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</si>
  <si>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</si>
  <si>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</si>
  <si>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</si>
  <si>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</si>
  <si>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</si>
  <si>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</si>
  <si>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</si>
  <si>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</si>
  <si>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</si>
  <si>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</si>
  <si>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</si>
  <si>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</si>
  <si>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</si>
  <si>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</si>
  <si>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</si>
  <si>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</si>
  <si>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</si>
  <si>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</si>
  <si>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</si>
  <si>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</si>
  <si>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</si>
  <si>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</si>
  <si>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</si>
  <si>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</si>
  <si>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</si>
  <si>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</si>
  <si>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</si>
  <si>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</si>
  <si>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</si>
  <si>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</si>
  <si>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</si>
  <si>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</si>
  <si>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</si>
  <si>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</si>
  <si>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</si>
  <si>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</si>
  <si>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</si>
  <si>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</si>
  <si>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</si>
  <si>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</si>
  <si>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</si>
  <si>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</si>
  <si>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</si>
  <si>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</si>
  <si>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</si>
  <si>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</si>
  <si>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</si>
  <si>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</si>
  <si>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</si>
  <si>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</si>
  <si>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</si>
  <si>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</si>
  <si>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</si>
  <si>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</si>
  <si>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</si>
  <si>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</si>
  <si>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</si>
  <si>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</si>
  <si>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</si>
  <si>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</si>
  <si>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</si>
  <si>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</si>
  <si>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</si>
  <si>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</si>
  <si>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</si>
  <si>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</si>
  <si>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</si>
  <si>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</si>
  <si>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</si>
  <si>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</si>
  <si>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</si>
  <si>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</si>
  <si>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</si>
  <si>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</si>
  <si>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</si>
  <si>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</si>
  <si>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</si>
  <si>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</si>
  <si>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</si>
  <si>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</si>
  <si>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</si>
  <si>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</si>
  <si>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</si>
  <si>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</si>
  <si>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</si>
  <si>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</si>
  <si>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</si>
  <si>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</si>
  <si>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</si>
  <si>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</si>
  <si>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</si>
  <si>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</si>
  <si>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</si>
  <si>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</si>
  <si>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</si>
  <si>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</si>
  <si>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</si>
  <si>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</si>
  <si>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</si>
  <si>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</si>
  <si>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</si>
  <si>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</si>
  <si>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</si>
  <si>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</si>
  <si>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</si>
  <si>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</si>
  <si>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</si>
  <si>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</si>
  <si>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</si>
  <si>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</si>
  <si>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</si>
  <si>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</si>
  <si>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</si>
  <si>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</si>
  <si>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</si>
  <si>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</si>
  <si>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</si>
  <si>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</si>
  <si>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</si>
  <si>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</si>
  <si>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</si>
  <si>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</si>
  <si>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</si>
  <si>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</si>
  <si>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</si>
  <si>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</si>
  <si>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</si>
  <si>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</si>
  <si>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</si>
  <si>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</si>
  <si>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</si>
  <si>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</si>
  <si>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</si>
  <si>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</si>
  <si>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</si>
  <si>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</si>
  <si>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</si>
  <si>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</si>
  <si>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</si>
  <si>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</si>
  <si>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</si>
  <si>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</si>
  <si>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</si>
  <si>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</si>
  <si>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</si>
  <si>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</si>
  <si>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</si>
  <si>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</si>
  <si>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</si>
  <si>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</si>
  <si>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</si>
  <si>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</si>
  <si>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</si>
  <si>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</si>
  <si>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</si>
  <si>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</si>
  <si>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</si>
  <si>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</si>
  <si>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</si>
  <si>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</si>
  <si>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</si>
  <si>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</si>
  <si>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</si>
  <si>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</si>
  <si>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</si>
  <si>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</si>
  <si>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</si>
  <si>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</si>
  <si>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</si>
  <si>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</si>
  <si>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</si>
  <si>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</si>
  <si>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</si>
  <si>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</si>
  <si>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</si>
  <si>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</si>
  <si>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</si>
  <si>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</si>
  <si>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</si>
  <si>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</si>
  <si>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</si>
  <si>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</si>
  <si>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</si>
  <si>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</si>
  <si>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</si>
  <si>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</si>
  <si>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</si>
  <si>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</si>
  <si>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</si>
  <si>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</si>
  <si>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</si>
  <si>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</si>
  <si>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</si>
  <si>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</si>
  <si>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</si>
  <si>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</si>
  <si>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</si>
  <si>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</si>
  <si>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</si>
  <si>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</si>
  <si>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</si>
  <si>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</si>
  <si>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</si>
  <si>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</si>
  <si>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</si>
  <si>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</si>
  <si>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</si>
  <si>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</si>
  <si>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</si>
  <si>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</si>
  <si>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</si>
  <si>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</si>
  <si>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</si>
  <si>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</si>
  <si>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</si>
  <si>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</si>
  <si>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</si>
  <si>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</si>
  <si>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</si>
  <si>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</si>
  <si>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</si>
  <si>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</si>
  <si>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</si>
  <si>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</si>
  <si>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</si>
  <si>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</si>
  <si>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</si>
  <si>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</si>
  <si>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</si>
  <si>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</si>
  <si>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</si>
  <si>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</si>
  <si>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</si>
  <si>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</si>
  <si>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</si>
  <si>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</si>
  <si>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</si>
  <si>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</si>
  <si>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</si>
  <si>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</si>
  <si>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</si>
  <si>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</si>
  <si>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</si>
  <si>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</si>
  <si>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</si>
  <si>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</si>
  <si>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</si>
  <si>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</si>
  <si>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</si>
  <si>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</si>
  <si>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</si>
  <si>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</si>
  <si>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</si>
  <si>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</si>
  <si>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</si>
  <si>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</si>
  <si>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</si>
  <si>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</si>
  <si>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</si>
  <si>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</si>
  <si>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</si>
  <si>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</si>
  <si>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</si>
  <si>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</si>
  <si>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</si>
  <si>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</si>
  <si>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</si>
  <si>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</si>
  <si>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</si>
  <si>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</si>
  <si>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</si>
  <si>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</si>
  <si>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</si>
  <si>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</si>
  <si>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</si>
  <si>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</si>
  <si>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</si>
  <si>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</si>
  <si>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</si>
  <si>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</si>
  <si>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</si>
  <si>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</si>
  <si>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</si>
  <si>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</si>
  <si>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</si>
  <si>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</si>
  <si>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</si>
  <si>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</si>
  <si>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</si>
  <si>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</si>
  <si>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</si>
  <si>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</si>
  <si>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</si>
  <si>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</si>
  <si>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</si>
  <si>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</si>
  <si>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</si>
  <si>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</si>
  <si>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</si>
  <si>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</si>
  <si>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</si>
  <si>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</si>
  <si>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</si>
  <si>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</si>
  <si>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</si>
  <si>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</si>
  <si>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</si>
  <si>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</si>
  <si>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</si>
  <si>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</si>
  <si>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</si>
  <si>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</si>
  <si>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</si>
  <si>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</si>
  <si>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</si>
  <si>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</si>
  <si>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</si>
  <si>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</si>
  <si>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</si>
  <si>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</si>
  <si>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</si>
  <si>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</si>
  <si>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</si>
  <si>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</si>
  <si>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</si>
  <si>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</si>
  <si>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</si>
  <si>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</si>
  <si>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</si>
  <si>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</si>
  <si>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</si>
  <si>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</si>
  <si>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</si>
  <si>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</si>
  <si>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</si>
  <si>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</si>
  <si>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</si>
  <si>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</si>
  <si>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</si>
  <si>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</si>
  <si>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</si>
  <si>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</si>
  <si>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</si>
  <si>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</si>
  <si>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</si>
  <si>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</si>
  <si>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</si>
  <si>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</si>
  <si>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</si>
  <si>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</si>
  <si>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</si>
  <si>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</si>
  <si>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</si>
  <si>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</si>
  <si>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</si>
  <si>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</si>
  <si>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</si>
  <si>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</si>
  <si>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</si>
  <si>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</si>
  <si>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</si>
  <si>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</si>
  <si>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</si>
  <si>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</si>
  <si>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</si>
  <si>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</si>
  <si>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</si>
  <si>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</si>
  <si>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</si>
  <si>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</si>
  <si>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</si>
  <si>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</si>
  <si>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</si>
  <si>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</si>
  <si>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</si>
  <si>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</si>
  <si>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</si>
  <si>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</si>
  <si>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</si>
  <si>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</si>
  <si>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</si>
  <si>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</si>
  <si>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</si>
  <si>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</si>
  <si>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</si>
  <si>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</si>
  <si>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</si>
  <si>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</si>
  <si>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</si>
  <si>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</si>
  <si>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</si>
  <si>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</si>
  <si>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</si>
  <si>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</si>
  <si>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</si>
  <si>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</si>
  <si>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</si>
  <si>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</si>
  <si>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</si>
  <si>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</si>
  <si>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</si>
  <si>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</si>
  <si>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</si>
  <si>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</si>
  <si>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</si>
  <si>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</si>
  <si>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</si>
  <si>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</si>
  <si>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</si>
  <si>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</si>
  <si>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</si>
  <si>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</si>
  <si>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</si>
  <si>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</si>
  <si>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</si>
  <si>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</si>
  <si>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</si>
  <si>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</si>
  <si>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</si>
  <si>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</si>
  <si>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</si>
  <si>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</si>
  <si>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</si>
  <si>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</si>
  <si>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</si>
  <si>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</si>
  <si>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</si>
  <si>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</si>
  <si>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</si>
  <si>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</si>
  <si>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</si>
  <si>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</si>
  <si>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</si>
  <si>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</si>
  <si>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</si>
  <si>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</si>
  <si>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</si>
  <si>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</si>
  <si>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</si>
  <si>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</si>
  <si>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</si>
  <si>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</si>
  <si>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</si>
  <si>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</si>
  <si>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</si>
  <si>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</si>
  <si>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</si>
  <si>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</si>
  <si>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</si>
  <si>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</si>
  <si>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</si>
  <si>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</si>
  <si>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</si>
  <si>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</si>
  <si>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</si>
  <si>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</si>
  <si>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</si>
  <si>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</si>
  <si>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</si>
  <si>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</si>
  <si>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</si>
  <si>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</si>
  <si>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</si>
  <si>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</si>
  <si>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</si>
  <si>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</si>
  <si>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</si>
  <si>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</si>
  <si>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</si>
  <si>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</si>
  <si>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</si>
  <si>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</si>
  <si>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</si>
  <si>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</si>
  <si>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</si>
  <si>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</si>
  <si>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</si>
  <si>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</si>
  <si>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</si>
  <si>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</si>
  <si>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</si>
  <si>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</si>
  <si>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</si>
  <si>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</si>
  <si>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</si>
  <si>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</si>
  <si>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</si>
  <si>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</si>
  <si>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</si>
  <si>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</si>
  <si>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</si>
  <si>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</si>
  <si>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</si>
  <si>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</si>
  <si>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</si>
  <si>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</si>
  <si>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</si>
  <si>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</si>
  <si>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</si>
  <si>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</si>
  <si>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</si>
  <si>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</si>
  <si>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</si>
  <si>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</si>
  <si>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</si>
  <si>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</si>
  <si>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</si>
  <si>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</si>
  <si>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</si>
  <si>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</si>
  <si>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</si>
  <si>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</si>
  <si>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</si>
  <si>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</si>
  <si>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</si>
  <si>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</si>
  <si>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</si>
  <si>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</si>
  <si>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</si>
  <si>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</si>
  <si>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</si>
  <si>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</si>
  <si>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</si>
  <si>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</si>
  <si>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</si>
  <si>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</si>
  <si>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</si>
  <si>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</si>
  <si>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</si>
  <si>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</si>
  <si>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</si>
  <si>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</si>
  <si>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</si>
  <si>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</si>
  <si>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</si>
  <si>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</si>
  <si>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</si>
  <si>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</si>
  <si>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</si>
  <si>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</si>
  <si>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</si>
  <si>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</si>
  <si>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</si>
  <si>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</si>
  <si>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</si>
  <si>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</si>
  <si>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</si>
  <si>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</si>
  <si>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</si>
  <si>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</si>
  <si>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</si>
  <si>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</si>
  <si>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</si>
  <si>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</si>
  <si>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</si>
  <si>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</si>
  <si>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</si>
  <si>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</si>
  <si>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</si>
  <si>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</si>
  <si>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</si>
  <si>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</si>
  <si>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</si>
  <si>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</si>
  <si>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</si>
  <si>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</si>
  <si>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</si>
  <si>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</si>
  <si>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</si>
  <si>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</si>
  <si>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</si>
  <si>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</si>
  <si>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</si>
  <si>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</si>
  <si>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</si>
  <si>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</si>
  <si>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</si>
  <si>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</si>
  <si>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</si>
  <si>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</si>
  <si>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</si>
  <si>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</si>
  <si>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</si>
  <si>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</si>
  <si>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</si>
  <si>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</si>
  <si>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</si>
  <si>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</si>
  <si>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</si>
  <si>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</si>
  <si>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</si>
  <si>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</si>
  <si>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</si>
  <si>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</si>
  <si>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</si>
  <si>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</si>
  <si>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</si>
  <si>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</si>
  <si>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</si>
  <si>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</si>
  <si>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</si>
  <si>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</si>
  <si>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</si>
  <si>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</si>
  <si>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</si>
  <si>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</si>
  <si>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</si>
  <si>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</si>
  <si>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</si>
  <si>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</si>
  <si>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</si>
  <si>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</si>
  <si>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</si>
  <si>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</si>
  <si>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</si>
  <si>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</si>
  <si>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</si>
  <si>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</si>
  <si>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</si>
  <si>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</si>
  <si>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</si>
  <si>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</si>
  <si>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</si>
  <si>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</si>
  <si>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</si>
  <si>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</si>
  <si>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</si>
  <si>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</si>
  <si>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</si>
  <si>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</si>
  <si>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</si>
  <si>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</si>
  <si>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</si>
  <si>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</si>
  <si>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</si>
  <si>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</si>
  <si>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</si>
  <si>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</si>
  <si>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</si>
  <si>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</si>
  <si>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</si>
  <si>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</si>
  <si>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</si>
  <si>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</si>
  <si>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</si>
  <si>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</si>
  <si>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</si>
  <si>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</si>
  <si>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</si>
  <si>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</si>
  <si>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</si>
  <si>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</si>
  <si>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</si>
  <si>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</si>
  <si>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</si>
  <si>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</si>
  <si>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</si>
  <si>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</si>
  <si>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</si>
  <si>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</si>
  <si>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</si>
  <si>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</si>
  <si>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</si>
  <si>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</si>
  <si>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</si>
  <si>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</si>
  <si>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</si>
  <si>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</si>
  <si>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</si>
  <si>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</si>
  <si>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</si>
  <si>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</si>
  <si>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</si>
  <si>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</si>
  <si>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</si>
  <si>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</si>
  <si>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</si>
  <si>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</si>
  <si>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</si>
  <si>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</si>
  <si>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</si>
  <si>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</si>
  <si>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</si>
  <si>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</si>
  <si>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</si>
  <si>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</si>
  <si>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</si>
  <si>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</si>
  <si>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</si>
  <si>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</si>
  <si>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</si>
  <si>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</si>
  <si>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</si>
  <si>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</si>
  <si>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</si>
  <si>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</si>
  <si>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</si>
  <si>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</si>
  <si>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</si>
  <si>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</si>
  <si>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</si>
  <si>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</si>
  <si>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</si>
  <si>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</si>
  <si>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</si>
  <si>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</si>
  <si>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</si>
  <si>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</si>
  <si>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</si>
  <si>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</si>
  <si>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</si>
  <si>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</si>
  <si>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</si>
  <si>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</si>
  <si>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</si>
  <si>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</si>
  <si>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</si>
  <si>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</si>
  <si>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</si>
  <si>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</si>
  <si>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</si>
  <si>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</si>
  <si>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</si>
  <si>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</si>
  <si>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</si>
  <si>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</si>
  <si>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</si>
  <si>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</si>
  <si>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</si>
  <si>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</si>
  <si>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</si>
  <si>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</si>
  <si>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</si>
  <si>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</si>
  <si>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</si>
  <si>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</si>
  <si>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</si>
  <si>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</si>
  <si>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</si>
  <si>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</si>
  <si>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</si>
  <si>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</si>
  <si>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</si>
  <si>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</si>
  <si>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</si>
  <si>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</si>
  <si>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</si>
  <si>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</si>
  <si>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</si>
  <si>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</si>
  <si>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</si>
  <si>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</si>
  <si>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</si>
  <si>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</si>
  <si>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</si>
  <si>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</si>
  <si>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</si>
  <si>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</si>
  <si>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</si>
  <si>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</si>
  <si>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</si>
  <si>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</si>
  <si>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</si>
  <si>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</si>
  <si>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</si>
  <si>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</si>
  <si>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</si>
  <si>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</si>
  <si>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</si>
  <si>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</si>
  <si>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</si>
  <si>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</si>
  <si>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</si>
  <si>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</si>
  <si>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</si>
  <si>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</si>
  <si>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</si>
  <si>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</si>
  <si>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</si>
  <si>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</si>
  <si>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</si>
  <si>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</si>
  <si>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</si>
  <si>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</si>
  <si>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</si>
  <si>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</si>
  <si>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</si>
  <si>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</si>
  <si>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</si>
  <si>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</si>
  <si>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</si>
  <si>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</si>
  <si>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</si>
  <si>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</si>
  <si>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</si>
  <si>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</si>
  <si>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</si>
  <si>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</si>
  <si>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</si>
  <si>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</si>
  <si>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</si>
  <si>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</si>
  <si>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</si>
  <si>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</si>
  <si>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</si>
  <si>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</si>
  <si>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</si>
  <si>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</si>
  <si>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</si>
  <si>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</si>
  <si>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</si>
  <si>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</si>
  <si>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</si>
  <si>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</si>
  <si>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</si>
  <si>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</si>
  <si>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</si>
  <si>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</si>
  <si>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</si>
  <si>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</si>
  <si>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</si>
  <si>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</si>
  <si>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</si>
  <si>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</si>
  <si>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</si>
  <si>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</si>
  <si>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</si>
  <si>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</si>
  <si>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</si>
  <si>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</si>
  <si>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</si>
  <si>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</si>
  <si>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</si>
  <si>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</si>
  <si>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</si>
  <si>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</si>
  <si>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</si>
  <si>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</si>
  <si>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</si>
  <si>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</si>
  <si>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</si>
  <si>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</si>
  <si>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</si>
  <si>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</si>
  <si>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</si>
  <si>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</si>
  <si>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</si>
  <si>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</si>
  <si>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</si>
  <si>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</si>
  <si>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</si>
  <si>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</si>
  <si>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</si>
  <si>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</si>
  <si>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</si>
  <si>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</si>
  <si>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</si>
  <si>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</si>
  <si>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</si>
  <si>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</si>
  <si>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</si>
  <si>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</si>
  <si>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</si>
  <si>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</si>
  <si>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</si>
  <si>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</si>
  <si>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</si>
  <si>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</si>
  <si>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</si>
  <si>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</si>
  <si>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</si>
  <si>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</si>
  <si>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</si>
  <si>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</si>
  <si>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</si>
  <si>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</si>
  <si>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</si>
  <si>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</si>
  <si>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</si>
  <si>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</si>
  <si>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</si>
  <si>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</si>
  <si>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</si>
  <si>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</si>
  <si>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</si>
  <si>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</si>
  <si>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</si>
  <si>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</si>
  <si>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</si>
  <si>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</si>
  <si>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</si>
  <si>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</si>
  <si>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</si>
  <si>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</si>
  <si>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</si>
  <si>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</si>
  <si>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</si>
  <si>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</si>
  <si>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</si>
  <si>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</si>
  <si>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</si>
  <si>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</si>
  <si>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</si>
  <si>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</si>
  <si>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</si>
  <si>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</si>
  <si>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</si>
  <si>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</si>
  <si>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</si>
  <si>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</si>
  <si>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</si>
  <si>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</si>
  <si>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</si>
  <si>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</si>
  <si>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</si>
  <si>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</si>
  <si>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</si>
  <si>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</si>
  <si>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</si>
  <si>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</si>
  <si>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</si>
  <si>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</si>
  <si>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</si>
  <si>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</si>
  <si>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</si>
  <si>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</si>
  <si>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</si>
  <si>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</si>
  <si>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</si>
  <si>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</si>
  <si>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</si>
  <si>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</si>
  <si>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</si>
  <si>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</si>
  <si>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</si>
  <si>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</si>
  <si>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</si>
  <si>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</si>
  <si>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</si>
  <si>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</si>
  <si>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</si>
  <si>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</si>
  <si>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</si>
  <si>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</si>
  <si>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</si>
  <si>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</si>
  <si>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</si>
  <si>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</si>
  <si>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</si>
  <si>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</si>
  <si>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</si>
  <si>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</si>
  <si>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</si>
  <si>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</si>
  <si>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</si>
  <si>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</si>
  <si>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</si>
  <si>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</si>
  <si>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</si>
  <si>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</si>
  <si>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</si>
  <si>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</si>
  <si>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</si>
  <si>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</si>
  <si>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</si>
  <si>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</si>
  <si>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</si>
  <si>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</si>
  <si>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</si>
  <si>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</si>
  <si>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</si>
  <si>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</si>
  <si>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</si>
  <si>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</si>
  <si>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</si>
  <si>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</si>
  <si>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</si>
  <si>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</si>
  <si>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</si>
  <si>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</si>
  <si>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</si>
  <si>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</si>
  <si>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</si>
  <si>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</si>
  <si>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</si>
  <si>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</si>
  <si>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</si>
  <si>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</si>
  <si>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</si>
  <si>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</si>
  <si>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</si>
  <si>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</si>
  <si>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</si>
  <si>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</si>
  <si>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</si>
  <si>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</si>
  <si>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</si>
  <si>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</si>
  <si>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</si>
  <si>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</si>
  <si>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</si>
  <si>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</si>
  <si>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</si>
  <si>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</si>
  <si>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</si>
  <si>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</si>
  <si>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</si>
  <si>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</si>
  <si>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</si>
  <si>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</si>
  <si>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</si>
  <si>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</si>
  <si>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</si>
  <si>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</si>
  <si>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</si>
  <si>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</si>
  <si>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</si>
  <si>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</si>
  <si>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</si>
  <si>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</si>
  <si>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</si>
  <si>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</si>
  <si>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</si>
  <si>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</si>
  <si>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</si>
  <si>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</si>
  <si>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</si>
  <si>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</si>
  <si>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</si>
  <si>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</si>
  <si>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</si>
  <si>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</si>
  <si>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</si>
  <si>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</si>
  <si>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</si>
  <si>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</si>
  <si>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</si>
  <si>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</si>
  <si>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</si>
  <si>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</si>
  <si>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</si>
  <si>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</si>
  <si>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</si>
  <si>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</si>
  <si>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</si>
  <si>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</si>
  <si>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</si>
  <si>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</si>
  <si>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</si>
  <si>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</si>
  <si>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</si>
  <si>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</si>
  <si>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</si>
  <si>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</si>
  <si>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</si>
  <si>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</si>
  <si>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</si>
  <si>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</si>
  <si>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</si>
  <si>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</si>
  <si>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</si>
  <si>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</si>
  <si>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</si>
  <si>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</si>
  <si>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</si>
  <si>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</si>
  <si>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</si>
  <si>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</si>
  <si>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</si>
  <si>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</si>
  <si>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</si>
  <si>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</si>
  <si>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</si>
  <si>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</si>
  <si>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</si>
  <si>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</si>
  <si>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</si>
  <si>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</si>
  <si>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</si>
  <si>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</si>
  <si>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</si>
  <si>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</si>
  <si>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</si>
  <si>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</si>
  <si>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</si>
  <si>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</si>
  <si>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</si>
  <si>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</si>
  <si>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</si>
  <si>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</si>
  <si>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</si>
  <si>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</si>
  <si>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</si>
  <si>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</si>
  <si>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</si>
  <si>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</si>
  <si>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</si>
  <si>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</si>
  <si>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</si>
  <si>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</si>
  <si>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</si>
  <si>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</si>
  <si>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</si>
  <si>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</si>
  <si>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</si>
  <si>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</si>
  <si>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</si>
  <si>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</si>
  <si>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</si>
  <si>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</si>
  <si>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</si>
  <si>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</si>
  <si>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</si>
  <si>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</si>
  <si>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</si>
  <si>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</si>
  <si>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</si>
  <si>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</si>
  <si>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</si>
  <si>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</si>
  <si>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</si>
  <si>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</si>
  <si>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</si>
  <si>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</si>
  <si>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</si>
  <si>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</si>
  <si>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</si>
  <si>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</si>
  <si>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</si>
  <si>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</si>
  <si>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</si>
  <si>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</si>
  <si>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</si>
  <si>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</si>
  <si>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</si>
  <si>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</si>
  <si>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</si>
  <si>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</si>
  <si>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</si>
  <si>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</si>
  <si>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</si>
  <si>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</si>
  <si>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</si>
  <si>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</si>
  <si>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</si>
  <si>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</si>
  <si>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</si>
  <si>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</si>
  <si>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</si>
  <si>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</si>
  <si>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</si>
  <si>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</si>
  <si>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</si>
  <si>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</si>
  <si>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</si>
  <si>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</si>
  <si>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</si>
  <si>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</si>
  <si>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</si>
  <si>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</si>
  <si>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</si>
  <si>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</si>
  <si>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</si>
  <si>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</si>
  <si>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</si>
  <si>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</si>
  <si>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</si>
  <si>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</si>
  <si>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</si>
  <si>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</si>
  <si>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</si>
  <si>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</si>
  <si>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</si>
  <si>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</si>
  <si>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</si>
  <si>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</si>
  <si>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</si>
  <si>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</si>
  <si>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</si>
  <si>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</si>
  <si>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</si>
  <si>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</si>
  <si>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</si>
  <si>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</si>
  <si>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</si>
  <si>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</si>
  <si>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</si>
  <si>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</si>
  <si>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</si>
  <si>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</si>
  <si>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</si>
  <si>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</si>
  <si>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</si>
  <si>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</si>
  <si>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</si>
  <si>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</si>
  <si>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</si>
  <si>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</si>
  <si>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</si>
  <si>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</si>
  <si>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</si>
  <si>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</si>
  <si>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</si>
  <si>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</si>
  <si>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</si>
  <si>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</si>
  <si>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</si>
  <si>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</si>
  <si>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</si>
  <si>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</si>
  <si>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</si>
  <si>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</si>
  <si>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</si>
  <si>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</si>
  <si>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</si>
  <si>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</si>
  <si>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</si>
  <si>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</si>
  <si>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</si>
  <si>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</si>
  <si>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</si>
  <si>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</si>
  <si>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</si>
  <si>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</si>
  <si>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</si>
  <si>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</si>
  <si>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</si>
  <si>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</si>
  <si>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</si>
  <si>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</si>
  <si>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</si>
  <si>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</si>
  <si>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</si>
  <si>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</si>
  <si>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</si>
  <si>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</si>
  <si>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</si>
  <si>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</si>
  <si>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</si>
  <si>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</si>
  <si>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</si>
  <si>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</si>
  <si>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</si>
  <si>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</si>
  <si>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</si>
  <si>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</si>
  <si>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</si>
  <si>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</si>
  <si>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</si>
  <si>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</si>
  <si>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</si>
  <si>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</si>
  <si>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</si>
  <si>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</si>
  <si>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</si>
  <si>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</si>
  <si>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</si>
  <si>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</si>
  <si>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</si>
  <si>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</si>
  <si>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</si>
  <si>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</si>
  <si>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</si>
  <si>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</si>
  <si>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</si>
  <si>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</si>
  <si>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</si>
  <si>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</si>
  <si>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</si>
  <si>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</si>
  <si>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</si>
  <si>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</si>
  <si>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</si>
  <si>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</si>
  <si>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</si>
  <si>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</si>
  <si>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</si>
  <si>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</si>
  <si>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</si>
  <si>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</si>
  <si>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</si>
  <si>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</si>
  <si>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</si>
  <si>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</si>
  <si>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</si>
  <si>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</si>
  <si>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</si>
  <si>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</si>
  <si>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</si>
  <si>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</si>
  <si>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</si>
  <si>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</si>
  <si>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</si>
  <si>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</si>
  <si>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</si>
  <si>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</si>
  <si>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</si>
  <si>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</si>
  <si>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</si>
  <si>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</si>
  <si>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</si>
  <si>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</si>
  <si>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</si>
  <si>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</si>
  <si>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</si>
  <si>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</si>
  <si>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</si>
  <si>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</si>
  <si>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</si>
  <si>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</si>
  <si>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</si>
  <si>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</si>
  <si>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</si>
  <si>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</si>
  <si>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</si>
  <si>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</si>
  <si>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</si>
  <si>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</si>
  <si>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</si>
  <si>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</si>
  <si>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</si>
  <si>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</si>
  <si>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</si>
  <si>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</si>
  <si>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</si>
  <si>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</si>
  <si>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</si>
  <si>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</si>
  <si>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</si>
  <si>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</si>
  <si>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</si>
  <si>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</si>
  <si>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</si>
  <si>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</si>
  <si>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</si>
  <si>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</si>
  <si>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</si>
  <si>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</si>
  <si>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</si>
  <si>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</si>
  <si>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</si>
  <si>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</si>
  <si>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</si>
  <si>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</si>
  <si>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</si>
  <si>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</si>
  <si>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</si>
  <si>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</si>
  <si>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</si>
  <si>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</si>
  <si>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</si>
  <si>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</si>
  <si>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</si>
  <si>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</si>
  <si>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</si>
  <si>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</si>
  <si>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</si>
  <si>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</si>
  <si>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</si>
  <si>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</si>
  <si>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</si>
  <si>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</si>
  <si>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</si>
  <si>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</si>
  <si>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</si>
  <si>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</si>
  <si>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</si>
  <si>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</si>
  <si>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</si>
  <si>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</si>
  <si>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</si>
  <si>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</si>
  <si>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</si>
  <si>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</si>
  <si>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</si>
  <si>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</si>
  <si>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</si>
  <si>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</si>
  <si>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</si>
  <si>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</si>
  <si>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</si>
  <si>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</si>
  <si>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</si>
  <si>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</si>
  <si>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</si>
  <si>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</si>
  <si>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</si>
  <si>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</si>
  <si>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</si>
  <si>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</si>
  <si>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</si>
  <si>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</si>
  <si>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</si>
  <si>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</si>
  <si>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</si>
  <si>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</si>
  <si>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</si>
  <si>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</si>
  <si>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</si>
  <si>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</si>
  <si>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</si>
  <si>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</si>
  <si>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</si>
  <si>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</si>
  <si>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</si>
  <si>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</si>
  <si>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</si>
  <si>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</si>
  <si>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</si>
  <si>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</si>
  <si>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</si>
  <si>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</si>
  <si>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</si>
  <si>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</si>
  <si>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</si>
  <si>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</si>
  <si>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</si>
  <si>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</si>
  <si>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</si>
  <si>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</si>
  <si>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</si>
  <si>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</si>
  <si>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</si>
  <si>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</si>
  <si>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</si>
  <si>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</si>
  <si>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</si>
  <si>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</si>
  <si>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</si>
  <si>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</si>
  <si>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</si>
  <si>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</si>
  <si>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</si>
  <si>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</si>
  <si>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</si>
  <si>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</si>
  <si>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</si>
  <si>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</si>
  <si>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</si>
  <si>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</si>
  <si>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</si>
  <si>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</si>
  <si>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</si>
  <si>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</si>
  <si>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</si>
  <si>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</si>
  <si>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</si>
  <si>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</si>
  <si>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</si>
  <si>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</si>
  <si>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</si>
  <si>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</si>
  <si>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</si>
  <si>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</si>
  <si>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</si>
  <si>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</si>
  <si>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</si>
  <si>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</si>
  <si>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</si>
  <si>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</si>
  <si>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</si>
  <si>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</si>
  <si>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</si>
  <si>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</si>
  <si>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</si>
  <si>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</si>
  <si>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</si>
  <si>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</si>
  <si>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</si>
  <si>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</si>
  <si>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</si>
  <si>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</si>
  <si>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</si>
  <si>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</si>
  <si>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</si>
  <si>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</si>
  <si>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</si>
  <si>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</si>
  <si>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</si>
  <si>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</si>
  <si>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</si>
  <si>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</si>
  <si>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</si>
  <si>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</si>
  <si>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</si>
  <si>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</si>
  <si>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</si>
  <si>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</si>
  <si>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</si>
  <si>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</si>
  <si>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</si>
  <si>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</si>
  <si>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</si>
  <si>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</si>
  <si>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</si>
  <si>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</si>
  <si>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</si>
  <si>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</si>
  <si>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</si>
  <si>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</si>
  <si>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</si>
  <si>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</si>
  <si>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</si>
  <si>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</si>
  <si>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</si>
  <si>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</si>
  <si>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</si>
  <si>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</si>
  <si>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</si>
  <si>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</si>
  <si>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</si>
  <si>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</si>
  <si>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</si>
  <si>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</si>
  <si>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</si>
  <si>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</si>
  <si>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</si>
  <si>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</si>
  <si>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</si>
  <si>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</si>
  <si>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</si>
  <si>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</si>
  <si>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</si>
  <si>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</si>
  <si>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</si>
  <si>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</si>
  <si>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</si>
  <si>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</si>
  <si>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</si>
  <si>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</si>
  <si>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</si>
  <si>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</si>
  <si>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</si>
  <si>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</si>
  <si>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</si>
  <si>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</si>
  <si>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</si>
  <si>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</si>
  <si>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</si>
  <si>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</si>
  <si>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</si>
  <si>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</si>
  <si>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</si>
  <si>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</si>
  <si>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</si>
  <si>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</si>
  <si>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</si>
  <si>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</si>
  <si>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</si>
  <si>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</si>
  <si>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</si>
  <si>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</si>
  <si>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</si>
  <si>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</si>
  <si>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</si>
  <si>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</si>
  <si>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</si>
  <si>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</si>
  <si>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</si>
  <si>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</si>
  <si>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</si>
  <si>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</si>
  <si>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</si>
  <si>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</si>
  <si>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</si>
  <si>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</si>
  <si>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</si>
  <si>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</si>
  <si>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</si>
  <si>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</si>
  <si>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</si>
  <si>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</si>
  <si>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</si>
  <si>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</si>
  <si>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</si>
  <si>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</si>
  <si>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</si>
  <si>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</si>
  <si>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</si>
  <si>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</si>
  <si>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</si>
  <si>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</si>
  <si>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</si>
  <si>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</si>
  <si>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</si>
  <si>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</si>
  <si>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</si>
  <si>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</si>
  <si>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</si>
  <si>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</si>
  <si>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</si>
  <si>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</si>
  <si>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</si>
  <si>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</si>
  <si>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</si>
  <si>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</si>
  <si>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</si>
  <si>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</si>
  <si>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</si>
  <si>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</si>
  <si>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</si>
  <si>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</si>
  <si>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</si>
  <si>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</si>
  <si>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</si>
  <si>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</si>
  <si>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</si>
  <si>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</si>
  <si>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</si>
  <si>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</si>
  <si>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</si>
  <si>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</si>
  <si>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</si>
  <si>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</si>
  <si>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</si>
  <si>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</si>
  <si>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</si>
  <si>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</si>
  <si>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</si>
  <si>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</si>
  <si>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</si>
  <si>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</si>
  <si>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</si>
  <si>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</si>
  <si>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</si>
  <si>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</si>
  <si>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</si>
  <si>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</si>
  <si>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</si>
  <si>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</si>
  <si>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</si>
  <si>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</si>
  <si>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</si>
  <si>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</si>
  <si>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</si>
  <si>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</si>
  <si>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</si>
  <si>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</si>
  <si>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</si>
  <si>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</si>
  <si>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</si>
  <si>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</si>
  <si>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</si>
  <si>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</si>
  <si>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</si>
  <si>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</si>
  <si>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</si>
  <si>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</si>
  <si>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</si>
  <si>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</si>
  <si>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</si>
  <si>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</si>
  <si>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</si>
  <si>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</si>
  <si>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</si>
  <si>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</si>
  <si>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</si>
  <si>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</si>
  <si>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</si>
  <si>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</si>
  <si>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</si>
  <si>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</si>
  <si>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</si>
  <si>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</si>
  <si>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</si>
  <si>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</si>
  <si>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</si>
  <si>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</si>
  <si>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</si>
  <si>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</si>
  <si>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</si>
  <si>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</si>
  <si>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</si>
  <si>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</si>
  <si>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</si>
  <si>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</si>
  <si>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</si>
  <si>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</si>
  <si>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</si>
  <si>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</si>
  <si>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</si>
  <si>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</si>
  <si>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</si>
  <si>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</si>
  <si>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</si>
  <si>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</si>
  <si>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</si>
  <si>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</si>
  <si>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</si>
  <si>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</si>
  <si>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</si>
  <si>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</si>
  <si>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</si>
  <si>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</si>
  <si>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</si>
  <si>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</si>
  <si>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</si>
  <si>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</si>
  <si>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</si>
  <si>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</si>
  <si>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</si>
  <si>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</si>
  <si>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</si>
  <si>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</si>
  <si>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</si>
  <si>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</si>
  <si>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</si>
  <si>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</si>
  <si>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</si>
  <si>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</si>
  <si>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</si>
  <si>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</si>
  <si>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</si>
  <si>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</si>
  <si>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</si>
  <si>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</si>
  <si>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</si>
  <si>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</si>
  <si>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</si>
  <si>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</si>
  <si>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</si>
  <si>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</si>
  <si>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</si>
  <si>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</si>
  <si>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</si>
  <si>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</si>
  <si>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</si>
  <si>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</si>
  <si>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</si>
  <si>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</si>
  <si>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</si>
  <si>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</si>
  <si>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</si>
  <si>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</si>
  <si>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</si>
  <si>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</si>
  <si>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</si>
  <si>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</si>
  <si>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</si>
  <si>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</si>
  <si>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</si>
  <si>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</si>
  <si>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</si>
  <si>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</si>
  <si>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</si>
  <si>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</si>
  <si>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</si>
  <si>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</si>
  <si>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</si>
  <si>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</si>
  <si>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</si>
  <si>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</si>
  <si>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</si>
  <si>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</si>
  <si>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</si>
  <si>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</si>
  <si>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</si>
  <si>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</si>
  <si>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</si>
  <si>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</si>
  <si>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</si>
  <si>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</si>
  <si>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</si>
  <si>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</si>
  <si>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</si>
  <si>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</si>
  <si>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</si>
  <si>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</si>
  <si>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</si>
  <si>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</si>
  <si>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</si>
  <si>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</si>
  <si>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</si>
  <si>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</si>
  <si>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</si>
  <si>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</si>
  <si>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</si>
  <si>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</si>
  <si>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</si>
  <si>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</si>
  <si>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</si>
  <si>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</si>
  <si>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</si>
  <si>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</si>
  <si>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</si>
  <si>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</si>
  <si>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</si>
  <si>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</si>
  <si>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</si>
  <si>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</si>
  <si>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</si>
  <si>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</si>
  <si>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</si>
  <si>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</si>
  <si>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</si>
  <si>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</si>
  <si>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</si>
  <si>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</si>
  <si>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</si>
  <si>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</si>
  <si>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</si>
  <si>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</si>
  <si>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</si>
  <si>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</si>
  <si>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</si>
  <si>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</si>
  <si>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</si>
  <si>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</si>
  <si>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</si>
  <si>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</si>
  <si>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</si>
  <si>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</si>
  <si>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</si>
  <si>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</si>
  <si>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</si>
  <si>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</si>
  <si>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</si>
  <si>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</si>
  <si>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</si>
  <si>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</si>
  <si>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</si>
  <si>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</si>
  <si>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</si>
  <si>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</si>
  <si>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</si>
  <si>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</si>
  <si>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</si>
  <si>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</si>
  <si>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</si>
  <si>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</si>
  <si>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</si>
  <si>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</si>
  <si>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</si>
  <si>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</si>
  <si>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</si>
  <si>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</si>
  <si>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</si>
  <si>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</si>
  <si>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</si>
  <si>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</si>
  <si>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</si>
  <si>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</si>
  <si>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</si>
  <si>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</si>
  <si>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</si>
  <si>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</si>
  <si>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</si>
  <si>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</si>
  <si>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</si>
  <si>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</si>
  <si>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</si>
  <si>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</si>
  <si>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</si>
  <si>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</si>
  <si>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</si>
  <si>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</si>
  <si>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</si>
  <si>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</si>
  <si>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</si>
  <si>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</si>
  <si>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</si>
  <si>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</si>
  <si>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</si>
  <si>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</si>
  <si>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</si>
  <si>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</si>
  <si>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</si>
  <si>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</si>
  <si>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</si>
  <si>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</si>
  <si>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</si>
  <si>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</si>
  <si>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</si>
  <si>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</si>
  <si>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</si>
  <si>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</si>
  <si>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</si>
  <si>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</si>
  <si>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</si>
  <si>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</si>
  <si>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</si>
  <si>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</si>
  <si>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</si>
  <si>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</si>
  <si>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</si>
  <si>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</si>
  <si>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</si>
  <si>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</si>
  <si>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</si>
  <si>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</si>
  <si>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</si>
  <si>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</si>
  <si>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</si>
  <si>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</si>
  <si>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</si>
  <si>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</si>
  <si>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</si>
  <si>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</si>
  <si>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</si>
  <si>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</si>
  <si>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</si>
  <si>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</si>
  <si>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</si>
  <si>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</si>
  <si>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</si>
  <si>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</si>
  <si>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</si>
  <si>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</si>
  <si>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</si>
  <si>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</si>
  <si>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</si>
  <si>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</si>
  <si>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</si>
  <si>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</si>
  <si>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</si>
  <si>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</si>
  <si>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</si>
  <si>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</si>
  <si>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</si>
  <si>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</si>
  <si>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</si>
  <si>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</si>
  <si>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</si>
  <si>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</si>
  <si>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</si>
  <si>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</si>
  <si>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</si>
  <si>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</si>
  <si>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</si>
  <si>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</si>
  <si>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</si>
  <si>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</si>
  <si>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</si>
  <si>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</si>
  <si>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</si>
  <si>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</si>
  <si>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</si>
  <si>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</si>
  <si>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</si>
  <si>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</si>
  <si>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</si>
  <si>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</si>
  <si>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</si>
  <si>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</si>
  <si>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</si>
  <si>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</si>
  <si>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</si>
  <si>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</si>
  <si>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</si>
  <si>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</si>
  <si>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</si>
  <si>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</si>
  <si>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</si>
  <si>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</si>
  <si>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</si>
  <si>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</si>
  <si>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</si>
  <si>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</si>
  <si>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</si>
  <si>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</si>
  <si>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</si>
  <si>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</si>
  <si>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</si>
  <si>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</si>
  <si>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</si>
  <si>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</si>
  <si>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</si>
  <si>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</si>
  <si>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</si>
  <si>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</si>
  <si>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</si>
  <si>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</si>
  <si>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</si>
  <si>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</si>
  <si>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</si>
  <si>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</si>
  <si>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</si>
  <si>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</si>
  <si>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</si>
  <si>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</si>
  <si>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</si>
  <si>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</si>
  <si>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</si>
  <si>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</si>
  <si>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</si>
  <si>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</si>
  <si>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</si>
  <si>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</si>
  <si>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</si>
  <si>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</si>
  <si>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</si>
  <si>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</si>
  <si>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</si>
  <si>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</si>
  <si>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</si>
  <si>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</si>
  <si>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</si>
  <si>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</si>
  <si>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</si>
  <si>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</si>
  <si>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</si>
  <si>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</si>
  <si>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</si>
  <si>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</si>
  <si>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</si>
  <si>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</si>
  <si>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</si>
  <si>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</si>
  <si>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</si>
  <si>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</si>
  <si>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</si>
  <si>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</si>
  <si>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</si>
  <si>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</si>
  <si>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</si>
  <si>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</si>
  <si>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</si>
  <si>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</si>
  <si>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</si>
  <si>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</si>
  <si>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</si>
  <si>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</si>
  <si>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</si>
  <si>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</si>
  <si>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</si>
  <si>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</si>
  <si>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</si>
  <si>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</si>
  <si>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</si>
  <si>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</si>
  <si>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</si>
  <si>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</si>
  <si>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</si>
  <si>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</si>
  <si>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</si>
  <si>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</si>
  <si>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</si>
  <si>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</si>
  <si>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</si>
  <si>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</si>
  <si>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</si>
  <si>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</si>
  <si>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</si>
  <si>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</si>
  <si>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</si>
  <si>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</si>
  <si>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</si>
  <si>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</si>
  <si>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</si>
  <si>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</si>
  <si>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</si>
  <si>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</si>
  <si>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</si>
  <si>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</si>
  <si>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</si>
  <si>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</si>
  <si>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</si>
  <si>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</si>
  <si>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</si>
  <si>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</si>
  <si>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</si>
  <si>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</si>
  <si>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</si>
  <si>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</si>
  <si>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</si>
  <si>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</si>
  <si>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</si>
  <si>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</si>
  <si>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</si>
  <si>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</si>
  <si>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</si>
  <si>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</si>
  <si>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</si>
  <si>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</si>
  <si>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</si>
  <si>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</si>
  <si>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</si>
  <si>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</si>
  <si>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</si>
  <si>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</si>
  <si>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</si>
  <si>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</si>
  <si>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</si>
  <si>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</si>
  <si>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</si>
  <si>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</si>
  <si>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</si>
  <si>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</si>
  <si>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</si>
  <si>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</si>
  <si>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</si>
  <si>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</si>
  <si>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</si>
  <si>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</si>
  <si>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</si>
  <si>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</si>
  <si>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</si>
  <si>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</si>
  <si>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</si>
  <si>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</si>
  <si>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</si>
  <si>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</si>
  <si>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</si>
  <si>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</si>
  <si>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</si>
  <si>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</si>
  <si>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</si>
  <si>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</si>
  <si>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</si>
  <si>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</si>
  <si>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</si>
  <si>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</si>
  <si>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</si>
  <si>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</si>
  <si>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</si>
  <si>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</si>
  <si>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</si>
  <si>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</si>
  <si>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</si>
  <si>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</si>
  <si>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</si>
  <si>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</si>
  <si>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</si>
  <si>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</si>
  <si>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</si>
  <si>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</si>
  <si>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</si>
  <si>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</si>
  <si>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</si>
  <si>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</si>
  <si>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</si>
  <si>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</si>
  <si>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</si>
  <si>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</si>
  <si>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</si>
  <si>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</si>
  <si>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</si>
  <si>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</si>
  <si>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</si>
  <si>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</si>
  <si>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</si>
  <si>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</si>
  <si>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</si>
  <si>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</si>
  <si>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</si>
  <si>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</si>
  <si>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</si>
  <si>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</si>
  <si>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</si>
  <si>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</si>
  <si>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</si>
  <si>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</si>
  <si>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</si>
  <si>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</si>
  <si>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</si>
  <si>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</si>
  <si>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</si>
  <si>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</si>
  <si>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</si>
  <si>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</si>
  <si>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</si>
  <si>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</si>
  <si>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</si>
  <si>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</si>
  <si>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</si>
  <si>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</si>
  <si>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</si>
  <si>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</si>
  <si>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</si>
  <si>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</si>
  <si>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</si>
  <si>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</si>
  <si>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</si>
  <si>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</si>
  <si>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</si>
  <si>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</si>
  <si>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</si>
  <si>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</si>
  <si>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</si>
  <si>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</si>
  <si>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</si>
  <si>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</si>
  <si>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</si>
  <si>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</si>
  <si>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</si>
  <si>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</si>
  <si>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</si>
  <si>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</si>
  <si>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</si>
  <si>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</si>
  <si>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</si>
  <si>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</si>
  <si>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</si>
  <si>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</si>
  <si>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</si>
  <si>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</si>
  <si>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</si>
  <si>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</si>
  <si>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</si>
  <si>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</si>
  <si>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</si>
  <si>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</si>
  <si>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</si>
  <si>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</si>
  <si>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</si>
  <si>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</si>
  <si>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</si>
  <si>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</si>
  <si>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</si>
  <si>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</si>
  <si>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</si>
  <si>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</si>
  <si>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</si>
  <si>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</si>
  <si>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</si>
  <si>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</si>
  <si>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</si>
  <si>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</si>
  <si>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</si>
  <si>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</si>
  <si>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</si>
  <si>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</si>
  <si>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</si>
  <si>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</si>
  <si>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</si>
  <si>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</si>
  <si>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</si>
  <si>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</si>
  <si>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</si>
  <si>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</si>
  <si>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</si>
  <si>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</si>
  <si>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</si>
  <si>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</si>
  <si>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</si>
  <si>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</si>
  <si>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</si>
  <si>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</si>
  <si>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</si>
  <si>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</si>
  <si>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</si>
  <si>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</si>
  <si>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</si>
  <si>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</si>
  <si>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</si>
  <si>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</si>
  <si>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</si>
  <si>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</si>
  <si>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</si>
  <si>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</si>
  <si>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</si>
  <si>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</si>
  <si>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</si>
  <si>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</si>
  <si>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</si>
  <si>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</si>
  <si>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</si>
  <si>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</si>
  <si>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</si>
  <si>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</si>
  <si>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</si>
  <si>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</si>
  <si>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</si>
  <si>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</si>
  <si>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</si>
  <si>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</si>
  <si>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</si>
  <si>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</si>
  <si>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</si>
  <si>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</si>
  <si>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</si>
  <si>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</si>
  <si>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</si>
  <si>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</si>
  <si>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</si>
  <si>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</si>
  <si>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</si>
  <si>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</si>
  <si>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</si>
  <si>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</si>
  <si>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</si>
  <si>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</si>
  <si>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</si>
  <si>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</si>
  <si>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</si>
  <si>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</si>
  <si>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</si>
  <si>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</si>
  <si>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</si>
  <si>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</si>
  <si>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</si>
  <si>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</si>
  <si>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</si>
  <si>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</si>
  <si>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</si>
  <si>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</si>
  <si>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</si>
  <si>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</si>
  <si>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</si>
  <si>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</si>
  <si>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</si>
  <si>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</si>
  <si>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</si>
  <si>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</si>
  <si>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</si>
  <si>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</si>
  <si>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</si>
  <si>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</si>
  <si>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</si>
  <si>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</si>
  <si>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</si>
  <si>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</si>
  <si>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</si>
  <si>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</si>
  <si>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</si>
  <si>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</si>
  <si>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</si>
  <si>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</si>
  <si>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</si>
  <si>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</si>
  <si>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</si>
  <si>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</si>
  <si>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</si>
  <si>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</si>
  <si>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</si>
  <si>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</si>
  <si>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</si>
  <si>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</si>
  <si>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</si>
  <si>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</si>
  <si>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</si>
  <si>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</si>
  <si>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</si>
  <si>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</si>
  <si>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</si>
  <si>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</si>
  <si>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</si>
  <si>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</si>
  <si>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</si>
  <si>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</si>
  <si>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</si>
  <si>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</si>
  <si>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</si>
  <si>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</si>
  <si>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</si>
  <si>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</si>
  <si>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</si>
  <si>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</si>
  <si>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</si>
  <si>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</si>
  <si>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</si>
  <si>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</si>
  <si>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</si>
  <si>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</si>
  <si>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</si>
  <si>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</si>
  <si>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</si>
  <si>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</si>
  <si>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</si>
  <si>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</si>
  <si>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</si>
  <si>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</si>
  <si>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</si>
  <si>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</si>
  <si>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</si>
  <si>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</si>
  <si>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</si>
  <si>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</si>
  <si>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</si>
  <si>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</si>
  <si>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</si>
  <si>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</si>
  <si>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</si>
  <si>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</si>
  <si>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</si>
  <si>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</si>
  <si>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</si>
  <si>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</si>
  <si>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</si>
  <si>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</si>
  <si>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</si>
  <si>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</si>
  <si>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</si>
  <si>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</si>
  <si>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</si>
  <si>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</si>
  <si>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</si>
  <si>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</si>
  <si>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</si>
  <si>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</si>
  <si>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</si>
  <si>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</si>
  <si>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</si>
  <si>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</si>
  <si>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</si>
  <si>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</si>
  <si>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</si>
  <si>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</si>
  <si>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</si>
  <si>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</si>
  <si>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</si>
  <si>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</si>
  <si>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</si>
  <si>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</si>
  <si>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</si>
  <si>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</si>
  <si>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</si>
  <si>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</si>
  <si>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</si>
  <si>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</si>
  <si>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</si>
  <si>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</si>
  <si>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</si>
  <si>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</si>
  <si>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</si>
  <si>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</si>
  <si>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</si>
  <si>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</si>
  <si>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</si>
  <si>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</si>
  <si>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</si>
  <si>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</si>
  <si>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</si>
  <si>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</si>
  <si>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</si>
  <si>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</si>
  <si>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</si>
  <si>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</si>
  <si>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</si>
  <si>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</si>
  <si>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</si>
  <si>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</si>
  <si>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</si>
  <si>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</si>
  <si>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</si>
  <si>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</si>
  <si>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</si>
  <si>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</si>
  <si>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</si>
  <si>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</si>
  <si>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</si>
  <si>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</si>
  <si>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</si>
  <si>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</si>
  <si>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</si>
  <si>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</si>
  <si>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</si>
  <si>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</si>
  <si>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</si>
  <si>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</si>
  <si>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</si>
  <si>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</si>
  <si>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</si>
  <si>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</si>
  <si>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</si>
  <si>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</si>
  <si>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</si>
  <si>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</si>
  <si>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</si>
  <si>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</si>
  <si>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</si>
  <si>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</si>
  <si>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</si>
  <si>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</si>
  <si>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</si>
  <si>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</si>
  <si>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</si>
  <si>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</si>
  <si>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</si>
  <si>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</si>
  <si>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</si>
  <si>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</si>
  <si>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</si>
  <si>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</si>
  <si>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</si>
  <si>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</si>
  <si>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</si>
  <si>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</si>
  <si>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</si>
  <si>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</si>
  <si>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</si>
  <si>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</si>
  <si>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</si>
  <si>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</si>
  <si>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</si>
  <si>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</si>
  <si>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</si>
  <si>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</si>
  <si>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</si>
  <si>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</si>
  <si>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</si>
  <si>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</si>
  <si>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</si>
  <si>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</si>
  <si>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</si>
  <si>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</si>
  <si>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</si>
  <si>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</si>
  <si>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</si>
  <si>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</si>
  <si>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</si>
  <si>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</si>
  <si>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</si>
  <si>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</si>
  <si>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</si>
  <si>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</si>
  <si>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</si>
  <si>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</si>
  <si>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</si>
  <si>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</si>
  <si>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</si>
  <si>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</si>
  <si>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</si>
  <si>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</si>
  <si>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</si>
  <si>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</si>
  <si>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</si>
  <si>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</si>
  <si>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</si>
  <si>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</si>
  <si>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</si>
  <si>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</si>
  <si>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</si>
  <si>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</si>
  <si>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</si>
  <si>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</si>
  <si>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</si>
  <si>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</si>
  <si>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</si>
  <si>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</si>
  <si>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</si>
  <si>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</si>
  <si>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</si>
  <si>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</si>
  <si>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</si>
  <si>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</si>
  <si>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</si>
  <si>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</si>
  <si>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</si>
  <si>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</si>
  <si>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</si>
  <si>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</si>
  <si>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</si>
  <si>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</si>
  <si>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</si>
  <si>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</si>
  <si>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</si>
  <si>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</si>
  <si>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</si>
  <si>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</si>
  <si>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</si>
  <si>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</si>
  <si>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</si>
  <si>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</si>
  <si>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</si>
  <si>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</si>
  <si>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</si>
  <si>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</si>
  <si>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</si>
  <si>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</si>
  <si>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</si>
  <si>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</si>
  <si>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</si>
  <si>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</si>
  <si>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</si>
  <si>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</si>
  <si>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</si>
  <si>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</si>
  <si>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</si>
  <si>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</si>
  <si>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</si>
  <si>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</si>
  <si>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</si>
  <si>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</si>
  <si>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</si>
  <si>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</si>
  <si>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</si>
  <si>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</si>
  <si>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</si>
  <si>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</si>
  <si>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</si>
  <si>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</si>
  <si>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</si>
  <si>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</si>
  <si>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</si>
  <si>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</si>
  <si>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</si>
  <si>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</si>
  <si>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</si>
  <si>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</si>
  <si>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</si>
  <si>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</si>
  <si>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</si>
  <si>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</si>
  <si>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</si>
  <si>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</si>
  <si>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</si>
  <si>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</si>
  <si>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</si>
  <si>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</si>
  <si>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</si>
  <si>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</si>
  <si>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</si>
  <si>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</si>
  <si>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</si>
  <si>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</si>
  <si>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</si>
  <si>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</si>
  <si>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</si>
  <si>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</si>
  <si>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</si>
  <si>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</si>
  <si>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</si>
  <si>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</si>
  <si>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</si>
  <si>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</si>
  <si>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</si>
  <si>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</si>
  <si>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</si>
  <si>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</si>
  <si>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</si>
  <si>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</si>
  <si>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</si>
  <si>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</si>
  <si>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</si>
  <si>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</si>
  <si>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</si>
  <si>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</si>
  <si>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</si>
  <si>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</si>
  <si>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</si>
  <si>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</si>
  <si>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</si>
  <si>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</si>
  <si>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</si>
  <si>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</si>
  <si>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</si>
  <si>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</si>
  <si>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</si>
  <si>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</si>
  <si>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</si>
  <si>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</si>
  <si>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</si>
  <si>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</si>
  <si>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</si>
  <si>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</si>
  <si>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</si>
  <si>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</si>
  <si>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</si>
  <si>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</si>
  <si>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</si>
  <si>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</si>
  <si>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</si>
  <si>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</si>
  <si>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</si>
  <si>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</si>
  <si>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</si>
  <si>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</si>
  <si>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</si>
  <si>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</si>
  <si>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</si>
  <si>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</si>
  <si>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</si>
  <si>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</si>
  <si>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</si>
  <si>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</si>
  <si>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</si>
  <si>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</si>
  <si>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</si>
  <si>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</si>
  <si>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</si>
  <si>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</si>
  <si>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</si>
  <si>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</si>
  <si>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</si>
  <si>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</si>
  <si>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</si>
  <si>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</si>
  <si>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</si>
  <si>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</si>
  <si>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</si>
  <si>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</si>
  <si>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</si>
  <si>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</si>
  <si>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</si>
  <si>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</si>
  <si>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</si>
  <si>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</si>
  <si>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</si>
  <si>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</si>
  <si>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</si>
  <si>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</si>
  <si>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</si>
  <si>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</si>
  <si>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</si>
  <si>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</si>
  <si>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</si>
  <si>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</si>
  <si>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</si>
  <si>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</si>
  <si>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</si>
  <si>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</si>
  <si>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</si>
  <si>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</si>
  <si>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</si>
  <si>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</si>
  <si>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</si>
  <si>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</si>
  <si>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</si>
  <si>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</si>
  <si>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</si>
  <si>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</si>
  <si>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</si>
  <si>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</si>
  <si>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</si>
  <si>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</si>
  <si>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</si>
  <si>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</si>
  <si>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</si>
  <si>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</si>
  <si>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</si>
  <si>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</si>
  <si>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</si>
  <si>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</si>
  <si>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</si>
  <si>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</si>
  <si>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</si>
  <si>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</si>
  <si>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</si>
  <si>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</si>
  <si>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</si>
  <si>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</si>
  <si>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</si>
  <si>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</si>
  <si>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</si>
  <si>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</si>
  <si>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</si>
  <si>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</si>
  <si>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</si>
  <si>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</si>
  <si>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</si>
  <si>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</si>
  <si>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</si>
  <si>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</si>
  <si>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</si>
  <si>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</si>
  <si>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</si>
  <si>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</si>
  <si>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</si>
  <si>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</si>
  <si>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</si>
  <si>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</si>
  <si>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</si>
  <si>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</si>
  <si>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</si>
  <si>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</si>
  <si>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</si>
  <si>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</si>
  <si>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</si>
  <si>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</si>
  <si>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</si>
  <si>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</si>
  <si>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</si>
  <si>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</si>
  <si>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</si>
  <si>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</si>
  <si>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</si>
  <si>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</si>
  <si>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</si>
  <si>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</si>
  <si>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</si>
  <si>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</si>
  <si>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</si>
  <si>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</si>
  <si>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</si>
  <si>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</si>
  <si>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</si>
  <si>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</si>
  <si>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</si>
  <si>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</si>
  <si>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</si>
  <si>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</si>
  <si>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</si>
  <si>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</si>
  <si>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</si>
  <si>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</si>
  <si>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</si>
  <si>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</si>
  <si>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</si>
  <si>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</si>
  <si>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</si>
  <si>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</si>
  <si>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</si>
  <si>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</si>
  <si>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</si>
  <si>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</si>
  <si>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</si>
  <si>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</si>
  <si>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</si>
  <si>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</si>
  <si>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</si>
  <si>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</si>
  <si>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</si>
  <si>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</si>
  <si>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</si>
  <si>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</si>
  <si>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</si>
  <si>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</si>
  <si>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</si>
  <si>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</si>
  <si>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</si>
  <si>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</si>
  <si>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</si>
  <si>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</si>
  <si>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</si>
  <si>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</si>
  <si>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</si>
  <si>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</si>
  <si>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</si>
  <si>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</si>
  <si>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</si>
  <si>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</si>
  <si>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</si>
  <si>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</si>
  <si>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</si>
  <si>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</si>
  <si>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</si>
  <si>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</si>
  <si>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</si>
  <si>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</si>
  <si>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</si>
  <si>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</si>
  <si>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</si>
  <si>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</si>
  <si>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</si>
  <si>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</si>
  <si>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</si>
  <si>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</si>
  <si>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</si>
  <si>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</si>
  <si>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</si>
  <si>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</si>
  <si>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</si>
  <si>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</si>
  <si>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</si>
  <si>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</si>
  <si>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</si>
  <si>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</si>
  <si>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</si>
  <si>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</si>
  <si>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</si>
  <si>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</si>
  <si>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</si>
  <si>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</si>
  <si>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</si>
  <si>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</si>
  <si>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</si>
  <si>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</si>
  <si>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</si>
  <si>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</si>
  <si>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</si>
  <si>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</si>
  <si>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</si>
  <si>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</si>
  <si>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</si>
  <si>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</si>
  <si>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</si>
  <si>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</si>
  <si>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</si>
  <si>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</si>
  <si>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</si>
  <si>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</si>
  <si>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</si>
  <si>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</si>
  <si>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</si>
  <si>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</si>
  <si>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</si>
  <si>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</si>
  <si>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</si>
  <si>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</si>
  <si>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</si>
  <si>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</si>
  <si>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</si>
  <si>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</si>
  <si>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</si>
  <si>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</si>
  <si>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</si>
  <si>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</si>
  <si>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</si>
  <si>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</si>
  <si>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</si>
  <si>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</si>
  <si>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</si>
  <si>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</si>
  <si>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</si>
  <si>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</si>
  <si>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</si>
  <si>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</si>
  <si>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</si>
  <si>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</si>
  <si>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</si>
  <si>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</si>
  <si>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</si>
  <si>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</si>
  <si>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</si>
  <si>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</si>
  <si>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</si>
  <si>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</si>
  <si>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</si>
  <si>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</si>
  <si>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</si>
  <si>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</si>
  <si>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</si>
  <si>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</si>
  <si>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</si>
  <si>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</si>
  <si>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</si>
  <si>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</si>
  <si>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</si>
  <si>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</si>
  <si>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</si>
  <si>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</si>
  <si>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</si>
  <si>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</si>
  <si>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</si>
  <si>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</si>
  <si>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</si>
  <si>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</si>
  <si>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</si>
  <si>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</si>
  <si>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</si>
  <si>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</si>
  <si>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</si>
  <si>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</si>
  <si>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</si>
  <si>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</si>
  <si>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</si>
  <si>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</si>
  <si>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</si>
  <si>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</si>
  <si>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</si>
  <si>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</si>
  <si>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</si>
  <si>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</si>
  <si>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</si>
  <si>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</si>
  <si>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</si>
  <si>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</si>
  <si>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</si>
  <si>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</si>
  <si>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</si>
  <si>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</si>
  <si>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</si>
  <si>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</si>
  <si>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</si>
  <si>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</si>
  <si>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</si>
  <si>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</si>
  <si>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</si>
  <si>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</si>
  <si>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</si>
  <si>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</si>
  <si>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</si>
  <si>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</si>
  <si>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</si>
  <si>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</si>
  <si>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</si>
  <si>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</si>
  <si>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</si>
  <si>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</si>
  <si>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</si>
  <si>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</si>
  <si>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</si>
  <si>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</si>
  <si>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</si>
  <si>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</si>
  <si>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</si>
  <si>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</si>
  <si>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</si>
  <si>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</si>
  <si>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</si>
  <si>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</si>
  <si>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</si>
  <si>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</si>
  <si>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</si>
  <si>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</si>
  <si>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</si>
  <si>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</si>
  <si>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</si>
  <si>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</si>
  <si>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</si>
  <si>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</si>
  <si>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</si>
  <si>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</si>
  <si>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</si>
  <si>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</si>
  <si>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</si>
  <si>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</si>
  <si>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</si>
  <si>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</si>
  <si>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</si>
  <si>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</si>
  <si>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</si>
  <si>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</si>
  <si>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</si>
  <si>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</si>
  <si>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</si>
  <si>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</si>
  <si>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</si>
  <si>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</si>
  <si>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</si>
  <si>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</si>
  <si>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</si>
  <si>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</si>
  <si>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</si>
  <si>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</si>
  <si>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</si>
  <si>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</si>
  <si>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</si>
  <si>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</si>
  <si>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</si>
  <si>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</si>
  <si>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</si>
  <si>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</si>
  <si>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</si>
  <si>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</si>
  <si>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</si>
  <si>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</si>
  <si>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</si>
  <si>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</si>
  <si>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</si>
  <si>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</si>
  <si>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</si>
  <si>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</si>
  <si>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</si>
  <si>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</si>
  <si>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</si>
  <si>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</si>
  <si>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</si>
  <si>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</si>
  <si>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</si>
  <si>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</si>
  <si>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</si>
  <si>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</si>
  <si>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</si>
  <si>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</si>
  <si>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</si>
  <si>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</si>
  <si>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</si>
  <si>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</si>
  <si>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</si>
  <si>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</si>
  <si>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</si>
  <si>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</si>
  <si>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</si>
  <si>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</si>
  <si>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</si>
  <si>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</si>
  <si>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</si>
  <si>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</si>
  <si>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</si>
  <si>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</si>
  <si>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</si>
  <si>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</si>
  <si>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</si>
  <si>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</si>
  <si>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</si>
  <si>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</si>
  <si>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</si>
  <si>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</si>
  <si>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</si>
  <si>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</si>
  <si>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</si>
  <si>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</si>
  <si>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</si>
  <si>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</si>
  <si>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</si>
  <si>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</si>
  <si>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</si>
  <si>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</si>
  <si>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</si>
  <si>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</si>
  <si>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</si>
  <si>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</si>
  <si>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</si>
  <si>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</si>
  <si>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</si>
  <si>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</si>
  <si>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</si>
  <si>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</si>
  <si>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</si>
  <si>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</si>
  <si>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</si>
  <si>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</si>
  <si>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</si>
  <si>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</si>
  <si>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</si>
  <si>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</si>
  <si>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</si>
  <si>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</si>
  <si>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</si>
  <si>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</si>
  <si>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</si>
  <si>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</si>
  <si>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</si>
  <si>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</si>
  <si>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</si>
  <si>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</si>
  <si>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</si>
  <si>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</si>
  <si>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</si>
  <si>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</si>
  <si>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</si>
  <si>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</si>
  <si>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</si>
  <si>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</si>
  <si>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</si>
  <si>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</si>
  <si>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</si>
  <si>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</si>
  <si>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</si>
  <si>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</si>
  <si>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</si>
  <si>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</si>
  <si>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</si>
  <si>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</si>
  <si>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</si>
  <si>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</si>
  <si>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</si>
  <si>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</si>
  <si>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</si>
  <si>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</si>
  <si>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</si>
  <si>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</si>
  <si>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</si>
  <si>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</si>
  <si>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</si>
  <si>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</si>
  <si>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</si>
  <si>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</si>
  <si>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</si>
  <si>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</si>
  <si>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</si>
  <si>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</si>
  <si>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</si>
  <si>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</si>
  <si>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</si>
  <si>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</si>
  <si>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</si>
  <si>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</si>
  <si>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</si>
  <si>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</si>
  <si>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</si>
  <si>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</si>
  <si>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</si>
  <si>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</si>
  <si>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</si>
  <si>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</si>
  <si>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</si>
  <si>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</si>
  <si>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</si>
  <si>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</si>
  <si>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</si>
  <si>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</si>
  <si>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</si>
  <si>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</si>
  <si>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</si>
  <si>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</si>
  <si>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</si>
  <si>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</si>
  <si>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</si>
  <si>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</si>
  <si>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</si>
  <si>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</si>
  <si>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</si>
  <si>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</si>
  <si>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</si>
  <si>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</si>
  <si>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</si>
  <si>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</si>
  <si>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</si>
  <si>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</si>
  <si>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</si>
  <si>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</si>
  <si>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</si>
  <si>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</si>
  <si>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</si>
  <si>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</si>
  <si>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</si>
  <si>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</si>
  <si>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</si>
  <si>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</si>
  <si>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</si>
  <si>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</si>
  <si>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</si>
  <si>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</si>
  <si>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</si>
  <si>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</si>
  <si>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</si>
  <si>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</si>
  <si>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</si>
  <si>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</si>
  <si>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</si>
  <si>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</si>
  <si>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</si>
  <si>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</si>
  <si>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</si>
  <si>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</si>
  <si>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</si>
  <si>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</si>
  <si>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</si>
  <si>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</si>
  <si>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</si>
  <si>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</si>
  <si>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</si>
  <si>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</si>
  <si>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</si>
  <si>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</si>
  <si>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</si>
  <si>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</si>
  <si>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</si>
  <si>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</si>
  <si>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</si>
  <si>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</si>
  <si>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</si>
  <si>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</si>
  <si>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</si>
  <si>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</si>
  <si>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</si>
  <si>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</si>
  <si>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</si>
  <si>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</si>
  <si>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</si>
  <si>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</si>
  <si>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</si>
  <si>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</si>
  <si>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</si>
  <si>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</si>
  <si>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</si>
  <si>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</si>
  <si>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</si>
  <si>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</si>
  <si>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</si>
  <si>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</si>
  <si>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</si>
  <si>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</si>
  <si>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</si>
  <si>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</si>
  <si>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</si>
  <si>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</si>
  <si>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</si>
  <si>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</si>
  <si>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</si>
  <si>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</si>
  <si>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</si>
  <si>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</si>
  <si>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</si>
  <si>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</si>
  <si>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</si>
  <si>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</si>
  <si>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</si>
  <si>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</si>
  <si>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</si>
  <si>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</si>
  <si>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</si>
  <si>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</si>
  <si>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</si>
  <si>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</si>
  <si>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</si>
  <si>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</si>
  <si>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</si>
  <si>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</si>
  <si>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</si>
  <si>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</si>
  <si>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</si>
  <si>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</si>
  <si>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</si>
  <si>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</si>
  <si>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</si>
  <si>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</si>
  <si>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</si>
  <si>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</si>
  <si>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</si>
  <si>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</si>
  <si>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</si>
  <si>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</si>
  <si>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</si>
  <si>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</si>
  <si>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</si>
  <si>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</si>
  <si>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</si>
  <si>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</si>
  <si>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</si>
  <si>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</si>
  <si>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</si>
  <si>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</si>
  <si>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</si>
  <si>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</si>
  <si>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</si>
  <si>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</si>
  <si>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</si>
  <si>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</si>
  <si>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</si>
  <si>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</si>
  <si>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</si>
  <si>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</si>
  <si>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</si>
  <si>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</si>
  <si>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</si>
  <si>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</si>
  <si>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</si>
  <si>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</si>
  <si>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</si>
  <si>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</si>
  <si>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</si>
  <si>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</si>
  <si>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</si>
  <si>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</si>
  <si>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</si>
  <si>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</si>
  <si>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</si>
  <si>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</si>
  <si>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</si>
  <si>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</si>
  <si>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</si>
  <si>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</si>
  <si>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</si>
  <si>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</si>
  <si>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</si>
  <si>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</si>
  <si>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</si>
  <si>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</si>
  <si>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</si>
  <si>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</si>
  <si>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</si>
  <si>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</si>
  <si>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</si>
  <si>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</si>
  <si>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</si>
  <si>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</si>
  <si>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</si>
  <si>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</si>
  <si>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</si>
  <si>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</si>
  <si>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</si>
  <si>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</si>
  <si>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</si>
  <si>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</si>
  <si>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</si>
  <si>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</si>
  <si>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</si>
  <si>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</si>
  <si>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</si>
  <si>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</si>
  <si>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</si>
  <si>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</si>
  <si>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</si>
  <si>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</si>
  <si>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</si>
  <si>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</si>
  <si>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</si>
  <si>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</si>
  <si>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</si>
  <si>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</si>
  <si>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</si>
  <si>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</si>
  <si>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</si>
  <si>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</si>
  <si>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</si>
  <si>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</si>
  <si>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</si>
  <si>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</si>
  <si>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</si>
  <si>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</si>
  <si>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</si>
  <si>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</si>
  <si>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</si>
  <si>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</si>
  <si>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</si>
  <si>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</si>
  <si>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</si>
  <si>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</si>
  <si>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</si>
  <si>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</si>
  <si>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</si>
  <si>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</si>
  <si>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</si>
  <si>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</si>
  <si>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</si>
  <si>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</si>
  <si>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</si>
  <si>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</si>
  <si>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</si>
  <si>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</si>
  <si>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</si>
  <si>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</si>
  <si>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</si>
  <si>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</si>
  <si>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</si>
  <si>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</si>
  <si>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</si>
  <si>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</si>
  <si>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</si>
  <si>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</si>
  <si>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</si>
  <si>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</si>
  <si>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</si>
  <si>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</si>
  <si>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</si>
  <si>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</si>
  <si>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</si>
  <si>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</si>
  <si>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</si>
  <si>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</si>
  <si>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</si>
  <si>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</si>
  <si>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</si>
  <si>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</si>
  <si>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</si>
  <si>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</si>
  <si>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</si>
  <si>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</si>
  <si>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</si>
  <si>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</si>
  <si>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</si>
  <si>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</si>
  <si>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</si>
  <si>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</si>
  <si>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</si>
  <si>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</si>
  <si>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</si>
  <si>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</si>
  <si>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</si>
  <si>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</si>
  <si>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</si>
  <si>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</si>
  <si>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</si>
  <si>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</si>
  <si>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</si>
  <si>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</si>
  <si>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</si>
  <si>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</si>
  <si>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</si>
  <si>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</si>
  <si>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</si>
  <si>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</si>
  <si>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</si>
  <si>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</si>
  <si>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</si>
  <si>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</si>
  <si>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</si>
  <si>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</si>
  <si>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</si>
  <si>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</si>
  <si>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</si>
  <si>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</si>
  <si>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</si>
  <si>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</si>
  <si>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</si>
  <si>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</si>
  <si>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</si>
  <si>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</si>
  <si>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</si>
  <si>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</si>
  <si>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</si>
  <si>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</si>
  <si>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</si>
  <si>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</si>
  <si>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</si>
  <si>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</si>
  <si>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</si>
  <si>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</si>
  <si>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</si>
  <si>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</si>
  <si>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</si>
  <si>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</si>
  <si>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</si>
  <si>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</si>
  <si>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</si>
  <si>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</si>
  <si>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</si>
  <si>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</si>
  <si>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</si>
  <si>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</si>
  <si>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</si>
  <si>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</si>
  <si>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</si>
  <si>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</si>
  <si>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</si>
  <si>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</si>
  <si>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</si>
  <si>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</si>
  <si>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</si>
  <si>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</si>
  <si>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</si>
  <si>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</si>
  <si>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</si>
  <si>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</si>
  <si>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</si>
  <si>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</si>
  <si>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</si>
  <si>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</si>
  <si>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</si>
  <si>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</si>
  <si>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</si>
  <si>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</si>
  <si>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</si>
  <si>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</si>
  <si>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</si>
  <si>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</si>
  <si>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</si>
  <si>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</si>
  <si>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</si>
  <si>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</si>
  <si>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</si>
  <si>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</si>
  <si>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</si>
  <si>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</si>
  <si>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</si>
  <si>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</si>
  <si>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</si>
  <si>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</si>
  <si>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</si>
  <si>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</si>
  <si>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</si>
  <si>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</si>
  <si>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</si>
  <si>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</si>
  <si>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</si>
  <si>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</si>
  <si>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</si>
  <si>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</si>
  <si>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</si>
  <si>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</si>
  <si>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</si>
  <si>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</si>
  <si>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</si>
  <si>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</si>
  <si>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</si>
  <si>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</si>
  <si>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</si>
  <si>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</si>
  <si>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</si>
  <si>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</si>
  <si>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</si>
  <si>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</si>
  <si>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</si>
  <si>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</si>
  <si>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</si>
  <si>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</si>
  <si>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</si>
  <si>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</si>
  <si>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</si>
  <si>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</si>
  <si>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</si>
  <si>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</si>
  <si>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</si>
  <si>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</si>
  <si>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</si>
  <si>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</si>
  <si>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</si>
  <si>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</si>
  <si>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</si>
  <si>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</si>
  <si>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</si>
  <si>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</si>
  <si>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</si>
  <si>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</si>
  <si>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</si>
  <si>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</si>
  <si>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</si>
  <si>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</si>
  <si>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</si>
  <si>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</si>
  <si>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</si>
  <si>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</si>
  <si>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</si>
  <si>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</si>
  <si>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</si>
  <si>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</si>
  <si>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</si>
  <si>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</si>
  <si>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</si>
  <si>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</si>
  <si>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</si>
  <si>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</si>
  <si>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</si>
  <si>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</si>
  <si>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</si>
  <si>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</si>
  <si>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</si>
  <si>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</si>
  <si>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</si>
  <si>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</si>
  <si>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</si>
  <si>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</si>
  <si>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</si>
  <si>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</si>
  <si>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</si>
  <si>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</si>
  <si>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</si>
  <si>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</si>
  <si>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</si>
  <si>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</si>
  <si>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</si>
  <si>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</si>
  <si>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</si>
  <si>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</si>
  <si>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</si>
  <si>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</si>
  <si>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</si>
  <si>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</si>
  <si>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</si>
  <si>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</si>
  <si>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</si>
  <si>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</si>
  <si>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</si>
  <si>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</si>
  <si>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</si>
  <si>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</si>
  <si>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</si>
  <si>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</si>
  <si>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</si>
  <si>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</si>
  <si>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</si>
  <si>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</si>
  <si>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</si>
  <si>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</si>
  <si>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</si>
  <si>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</si>
  <si>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</si>
  <si>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</si>
  <si>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</si>
  <si>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</si>
  <si>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</si>
  <si>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</si>
  <si>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</si>
  <si>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</si>
  <si>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</si>
  <si>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</si>
  <si>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</si>
  <si>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</si>
  <si>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</si>
  <si>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</si>
  <si>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</si>
  <si>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</si>
  <si>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</si>
  <si>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</si>
  <si>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</si>
  <si>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</si>
  <si>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</si>
  <si>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</si>
  <si>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</si>
  <si>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</si>
  <si>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</si>
  <si>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</si>
  <si>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</si>
  <si>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</si>
  <si>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</si>
  <si>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</si>
  <si>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</si>
  <si>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</si>
  <si>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</si>
  <si>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</si>
  <si>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</si>
  <si>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</si>
  <si>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</si>
  <si>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</si>
  <si>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</si>
  <si>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</si>
  <si>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</si>
  <si>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</si>
  <si>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</si>
  <si>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</si>
  <si>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</si>
  <si>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</si>
  <si>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</si>
  <si>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</si>
  <si>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</si>
  <si>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</si>
  <si>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</si>
  <si>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</si>
  <si>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</si>
  <si>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</si>
  <si>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</si>
  <si>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</si>
  <si>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</si>
  <si>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</si>
  <si>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</si>
  <si>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</si>
  <si>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</si>
  <si>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</si>
  <si>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</si>
  <si>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</si>
  <si>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</si>
  <si>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</si>
  <si>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</si>
  <si>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</si>
  <si>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</si>
  <si>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</si>
  <si>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</si>
  <si>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</si>
  <si>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</si>
  <si>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</si>
  <si>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</si>
  <si>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</si>
  <si>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</si>
  <si>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</si>
  <si>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</si>
  <si>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</si>
  <si>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</si>
  <si>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</si>
  <si>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</si>
  <si>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</si>
  <si>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</si>
  <si>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</si>
  <si>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</si>
  <si>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</si>
  <si>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</si>
  <si>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</si>
  <si>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</si>
  <si>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</si>
  <si>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</si>
  <si>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</si>
  <si>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</si>
  <si>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</si>
  <si>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</si>
  <si>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</si>
  <si>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</si>
  <si>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</si>
  <si>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</si>
  <si>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</si>
  <si>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</si>
  <si>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</si>
  <si>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</si>
  <si>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</si>
  <si>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</si>
  <si>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</si>
  <si>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</si>
  <si>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</si>
  <si>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</si>
  <si>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</si>
  <si>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</si>
  <si>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</si>
  <si>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</si>
  <si>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</si>
  <si>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</si>
  <si>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</si>
  <si>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</si>
  <si>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</si>
  <si>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</si>
  <si>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</si>
  <si>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</si>
  <si>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</si>
  <si>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</si>
  <si>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</si>
  <si>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</si>
  <si>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</si>
  <si>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</si>
  <si>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</si>
  <si>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</si>
  <si>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</si>
  <si>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</si>
  <si>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</si>
  <si>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</si>
  <si>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</si>
  <si>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</si>
  <si>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</si>
  <si>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</si>
  <si>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</si>
  <si>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</si>
  <si>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</si>
  <si>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</si>
  <si>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</si>
  <si>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</si>
  <si>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</si>
  <si>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</si>
  <si>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</si>
  <si>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</si>
  <si>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</si>
  <si>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</si>
  <si>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</si>
  <si>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</si>
  <si>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</si>
  <si>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</si>
  <si>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</si>
  <si>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</si>
  <si>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</si>
  <si>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</si>
  <si>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</si>
  <si>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</si>
  <si>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</si>
  <si>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</si>
  <si>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</si>
  <si>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</si>
  <si>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</si>
  <si>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</si>
  <si>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</si>
  <si>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</si>
  <si>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</si>
  <si>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</si>
  <si>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</si>
  <si>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</si>
  <si>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</si>
  <si>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</si>
  <si>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</si>
  <si>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</si>
  <si>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</si>
  <si>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</si>
  <si>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</si>
  <si>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</si>
  <si>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</si>
  <si>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</si>
  <si>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</si>
  <si>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</si>
  <si>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</si>
  <si>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</si>
  <si>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</si>
  <si>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</si>
  <si>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</si>
  <si>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</si>
  <si>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</si>
  <si>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</si>
  <si>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</si>
  <si>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</si>
  <si>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</si>
  <si>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</si>
  <si>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</si>
  <si>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</si>
  <si>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</si>
  <si>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</si>
  <si>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</si>
  <si>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</si>
  <si>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</si>
  <si>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</si>
  <si>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</si>
  <si>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</si>
  <si>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</si>
  <si>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</si>
  <si>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</si>
  <si>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</si>
  <si>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</si>
  <si>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</si>
  <si>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</si>
  <si>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</si>
  <si>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</si>
  <si>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</si>
  <si>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</si>
  <si>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</si>
  <si>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</si>
  <si>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</si>
  <si>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</si>
  <si>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</si>
  <si>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</si>
  <si>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</si>
  <si>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</si>
  <si>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</si>
  <si>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</si>
  <si>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</si>
  <si>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</si>
  <si>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</si>
  <si>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</si>
  <si>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</si>
  <si>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</si>
  <si>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</si>
  <si>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</si>
  <si>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</si>
  <si>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</si>
  <si>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</si>
  <si>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</si>
  <si>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</si>
  <si>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</si>
  <si>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</si>
  <si>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</si>
  <si>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</si>
  <si>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</si>
  <si>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</si>
  <si>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</si>
  <si>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</si>
  <si>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</si>
  <si>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</si>
  <si>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</si>
  <si>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</si>
  <si>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</si>
  <si>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</si>
  <si>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</si>
  <si>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</si>
  <si>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</si>
  <si>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</si>
  <si>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</si>
  <si>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</si>
  <si>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</si>
  <si>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</si>
  <si>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</si>
  <si>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</si>
  <si>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</si>
  <si>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</si>
  <si>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</si>
  <si>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</si>
  <si>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</si>
  <si>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</si>
  <si>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</si>
  <si>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</si>
  <si>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</si>
  <si>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</si>
  <si>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</si>
  <si>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</si>
  <si>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</si>
  <si>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</si>
  <si>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</si>
  <si>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</si>
  <si>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</si>
  <si>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</si>
  <si>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</si>
  <si>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</si>
  <si>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</si>
  <si>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</si>
  <si>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</si>
  <si>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</si>
  <si>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</si>
  <si>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</si>
  <si>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</si>
  <si>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</si>
  <si>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</si>
  <si>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</si>
  <si>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</si>
  <si>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</si>
  <si>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</si>
  <si>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</si>
  <si>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</si>
  <si>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</si>
  <si>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</si>
  <si>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</si>
  <si>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</si>
  <si>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</si>
  <si>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</si>
  <si>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</si>
  <si>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</si>
  <si>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</si>
  <si>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</si>
  <si>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</si>
  <si>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</si>
  <si>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</si>
  <si>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</si>
  <si>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</si>
  <si>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</si>
  <si>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</si>
  <si>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</si>
  <si>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</si>
  <si>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</si>
  <si>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</si>
  <si>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</si>
  <si>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</si>
  <si>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</si>
  <si>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</si>
  <si>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</si>
  <si>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</si>
  <si>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</si>
  <si>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</si>
  <si>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</si>
  <si>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</si>
  <si>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</si>
  <si>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</si>
  <si>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</si>
  <si>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</si>
  <si>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</si>
  <si>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</si>
  <si>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</si>
  <si>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</si>
  <si>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</si>
  <si>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</si>
  <si>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</si>
  <si>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</si>
  <si>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</si>
  <si>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</si>
  <si>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</si>
  <si>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</si>
  <si>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</si>
  <si>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</si>
  <si>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</si>
  <si>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</si>
  <si>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</si>
  <si>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</si>
  <si>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</si>
  <si>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</si>
  <si>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</si>
  <si>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</si>
  <si>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</si>
  <si>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</si>
  <si>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</si>
  <si>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</si>
  <si>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</si>
  <si>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</si>
  <si>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</si>
  <si>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</si>
  <si>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</si>
  <si>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</si>
  <si>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</si>
  <si>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</si>
  <si>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</si>
  <si>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</si>
  <si>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</si>
  <si>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</si>
  <si>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</si>
  <si>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</si>
  <si>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</si>
  <si>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</si>
  <si>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</si>
  <si>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</si>
  <si>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</si>
  <si>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</si>
  <si>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</si>
  <si>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</si>
  <si>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</si>
  <si>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</si>
  <si>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</si>
  <si>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</si>
  <si>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</si>
  <si>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</si>
  <si>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</si>
  <si>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</si>
  <si>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</si>
  <si>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</si>
  <si>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</si>
  <si>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</si>
  <si>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</si>
  <si>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</si>
  <si>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</si>
  <si>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</si>
  <si>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</si>
  <si>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</si>
  <si>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</si>
  <si>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</si>
  <si>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</si>
  <si>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</si>
  <si>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</si>
  <si>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</si>
  <si>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</si>
  <si>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</si>
  <si>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</si>
  <si>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</si>
  <si>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</si>
  <si>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</si>
  <si>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</si>
  <si>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</si>
  <si>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</si>
  <si>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</si>
  <si>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</si>
  <si>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</si>
  <si>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</si>
  <si>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</si>
  <si>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</si>
  <si>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</si>
  <si>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</si>
  <si>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</si>
  <si>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</si>
  <si>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</si>
  <si>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</si>
  <si>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</si>
  <si>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</si>
  <si>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</si>
  <si>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</si>
  <si>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</si>
  <si>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</si>
  <si>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</si>
  <si>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</si>
  <si>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</si>
  <si>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</si>
  <si>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</si>
  <si>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</si>
  <si>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</si>
  <si>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</si>
  <si>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</si>
  <si>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</si>
  <si>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</si>
  <si>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</si>
  <si>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</si>
  <si>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</si>
  <si>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</si>
  <si>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</si>
  <si>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</si>
  <si>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</si>
  <si>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</si>
  <si>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</si>
  <si>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</si>
  <si>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</si>
  <si>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</si>
  <si>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</si>
  <si>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</si>
  <si>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</si>
  <si>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</si>
  <si>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</si>
  <si>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</si>
  <si>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</si>
  <si>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</si>
  <si>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</si>
  <si>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</si>
  <si>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</si>
  <si>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</si>
  <si>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</si>
  <si>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</si>
  <si>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</si>
  <si>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</si>
  <si>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</si>
  <si>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</si>
  <si>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</si>
  <si>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</si>
  <si>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</si>
  <si>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</si>
  <si>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</si>
  <si>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</si>
  <si>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</si>
  <si>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</si>
  <si>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</si>
  <si>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</si>
  <si>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</si>
  <si>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</si>
  <si>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</si>
  <si>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</si>
  <si>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</si>
  <si>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</si>
  <si>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</si>
  <si>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</si>
  <si>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</si>
  <si>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</si>
  <si>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</si>
  <si>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</si>
  <si>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</si>
  <si>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</si>
  <si>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</si>
  <si>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</si>
  <si>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</si>
  <si>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</si>
  <si>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</si>
  <si>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</si>
  <si>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</si>
  <si>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</si>
  <si>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</si>
  <si>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</si>
  <si>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</si>
  <si>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</si>
  <si>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</si>
  <si>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</si>
  <si>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</si>
  <si>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</si>
  <si>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</si>
  <si>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</si>
  <si>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</si>
  <si>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</si>
  <si>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</si>
  <si>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</si>
  <si>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</si>
  <si>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</si>
  <si>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</si>
  <si>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</si>
  <si>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</si>
  <si>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</si>
  <si>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</si>
  <si>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</si>
  <si>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</si>
  <si>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</si>
  <si>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</si>
  <si>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</si>
  <si>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</si>
  <si>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</si>
  <si>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</si>
  <si>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</si>
  <si>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</si>
  <si>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</si>
  <si>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</si>
  <si>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</si>
  <si>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</si>
  <si>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</si>
  <si>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</si>
  <si>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</si>
  <si>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</si>
  <si>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</si>
  <si>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</si>
  <si>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</si>
  <si>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</si>
  <si>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</si>
  <si>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</si>
  <si>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</si>
  <si>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</si>
  <si>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</si>
  <si>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</si>
  <si>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</si>
  <si>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</si>
  <si>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</si>
  <si>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</si>
  <si>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</si>
  <si>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</si>
  <si>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</si>
  <si>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</si>
  <si>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</si>
  <si>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</si>
  <si>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</si>
  <si>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</si>
  <si>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</si>
  <si>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</si>
  <si>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</si>
  <si>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</si>
  <si>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</si>
  <si>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</si>
  <si>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</si>
  <si>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</si>
  <si>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</si>
  <si>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</si>
  <si>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</si>
  <si>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</si>
  <si>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</si>
  <si>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</si>
  <si>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</si>
  <si>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</si>
  <si>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</si>
  <si>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</si>
  <si>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</si>
  <si>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</si>
  <si>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</si>
  <si>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</si>
  <si>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</si>
  <si>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</si>
  <si>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</si>
  <si>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</si>
  <si>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</si>
  <si>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</si>
  <si>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</si>
  <si>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</si>
  <si>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</si>
  <si>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</si>
  <si>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</si>
  <si>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</si>
  <si>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</si>
  <si>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</si>
  <si>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</si>
  <si>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</si>
  <si>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</si>
  <si>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</si>
  <si>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</si>
  <si>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</si>
  <si>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</si>
  <si>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</si>
  <si>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</si>
  <si>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</si>
  <si>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</si>
  <si>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</si>
  <si>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</si>
  <si>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</si>
  <si>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</si>
  <si>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</si>
  <si>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</si>
  <si>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</si>
  <si>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</si>
  <si>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</si>
  <si>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</si>
  <si>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</si>
  <si>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</si>
  <si>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</si>
  <si>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</si>
  <si>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</si>
  <si>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</si>
  <si>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</si>
  <si>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</si>
  <si>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</si>
  <si>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</si>
  <si>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</si>
  <si>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</si>
  <si>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</si>
  <si>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</si>
  <si>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</si>
  <si>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</si>
  <si>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</si>
  <si>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</si>
  <si>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</si>
  <si>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</si>
  <si>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</si>
  <si>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</si>
  <si>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</si>
  <si>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</si>
  <si>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</si>
  <si>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</si>
  <si>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</si>
  <si>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</si>
  <si>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</si>
  <si>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</si>
  <si>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</si>
  <si>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</si>
  <si>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</si>
  <si>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</si>
  <si>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</si>
  <si>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</si>
  <si>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</si>
  <si>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</si>
  <si>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</si>
  <si>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</si>
  <si>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</si>
  <si>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</si>
  <si>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</si>
  <si>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</si>
  <si>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</si>
  <si>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</si>
  <si>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</si>
  <si>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</si>
  <si>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</si>
  <si>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</si>
  <si>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</si>
  <si>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</si>
  <si>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</si>
  <si>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</si>
  <si>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</si>
  <si>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</si>
  <si>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</si>
  <si>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</si>
  <si>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</si>
  <si>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</si>
  <si>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</si>
  <si>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</si>
  <si>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</si>
  <si>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</si>
  <si>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</si>
  <si>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</si>
  <si>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</si>
  <si>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</si>
  <si>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</si>
  <si>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</si>
  <si>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</si>
  <si>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</si>
  <si>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</si>
  <si>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</si>
  <si>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</si>
  <si>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</si>
  <si>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</si>
  <si>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</si>
  <si>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</si>
  <si>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</si>
  <si>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</si>
  <si>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</si>
  <si>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</si>
  <si>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</si>
  <si>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</si>
  <si>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</si>
  <si>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</si>
  <si>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</si>
  <si>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</si>
  <si>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</si>
  <si>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</si>
  <si>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</si>
  <si>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</si>
  <si>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</si>
  <si>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</si>
  <si>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</si>
  <si>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</si>
  <si>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</si>
  <si>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</si>
  <si>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</si>
  <si>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</si>
  <si>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</si>
  <si>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</si>
  <si>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</si>
  <si>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</si>
  <si>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</si>
  <si>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</si>
  <si>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</si>
  <si>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</si>
  <si>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</si>
  <si>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</si>
  <si>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</si>
  <si>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</si>
  <si>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</si>
  <si>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</si>
  <si>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</si>
  <si>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</si>
  <si>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</si>
  <si>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</si>
  <si>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</si>
  <si>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</si>
  <si>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</si>
  <si>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</si>
  <si>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</si>
  <si>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</si>
  <si>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</si>
  <si>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</si>
  <si>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</si>
  <si>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</si>
  <si>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</si>
  <si>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</si>
  <si>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</si>
  <si>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</si>
  <si>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</si>
  <si>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</si>
  <si>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</si>
  <si>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</si>
  <si>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</si>
  <si>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</si>
  <si>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</si>
  <si>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</si>
  <si>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</si>
  <si>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</si>
  <si>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</si>
  <si>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</si>
  <si>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</si>
  <si>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</si>
  <si>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</si>
  <si>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</si>
  <si>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</si>
  <si>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</si>
  <si>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</si>
  <si>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</si>
  <si>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</si>
  <si>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</si>
  <si>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</si>
  <si>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</si>
  <si>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</si>
  <si>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</si>
  <si>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</si>
  <si>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</si>
  <si>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</si>
  <si>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</si>
  <si>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</si>
  <si>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</si>
  <si>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</si>
  <si>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</si>
  <si>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</si>
  <si>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</si>
  <si>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</si>
  <si>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</si>
  <si>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</si>
  <si>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</si>
  <si>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</si>
  <si>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</si>
  <si>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</si>
  <si>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</si>
  <si>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</si>
  <si>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</si>
  <si>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</si>
  <si>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</si>
  <si>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</si>
  <si>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</si>
  <si>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</si>
  <si>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</si>
  <si>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</si>
  <si>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</si>
  <si>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</si>
  <si>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</si>
  <si>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</si>
  <si>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</si>
  <si>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</si>
  <si>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</si>
  <si>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</si>
  <si>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</si>
  <si>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</si>
  <si>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</si>
  <si>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</si>
  <si>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</si>
  <si>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</si>
  <si>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</si>
  <si>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</si>
  <si>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</si>
  <si>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</si>
  <si>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</si>
  <si>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</si>
  <si>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</si>
  <si>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</si>
  <si>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</si>
  <si>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</si>
  <si>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</si>
  <si>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</si>
  <si>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</si>
  <si>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</si>
  <si>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</si>
  <si>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</si>
  <si>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</si>
  <si>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</si>
  <si>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</si>
  <si>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</si>
  <si>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</si>
  <si>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</si>
  <si>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</si>
  <si>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</si>
  <si>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</si>
  <si>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</si>
  <si>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</si>
  <si>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</si>
  <si>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</si>
  <si>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</si>
  <si>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</si>
  <si>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</si>
  <si>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</si>
  <si>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</si>
  <si>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</si>
  <si>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</si>
  <si>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</si>
  <si>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</si>
  <si>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</si>
  <si>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</si>
  <si>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</si>
  <si>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</si>
  <si>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</si>
  <si>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</si>
  <si>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</si>
  <si>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</si>
  <si>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</si>
  <si>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</si>
  <si>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</si>
  <si>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</si>
  <si>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</si>
  <si>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</si>
  <si>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</si>
  <si>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</si>
  <si>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</si>
  <si>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</si>
  <si>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</si>
  <si>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</si>
  <si>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</si>
  <si>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</si>
  <si>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</si>
  <si>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</si>
  <si>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</si>
  <si>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</si>
  <si>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</si>
  <si>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</si>
  <si>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</si>
  <si>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</si>
  <si>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</si>
  <si>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</si>
  <si>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</si>
  <si>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</si>
  <si>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</si>
  <si>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</si>
  <si>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</si>
  <si>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</si>
  <si>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</si>
  <si>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</si>
  <si>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</si>
  <si>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</si>
  <si>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</si>
  <si>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</si>
  <si>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</si>
  <si>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</si>
  <si>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</si>
  <si>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</si>
  <si>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</si>
  <si>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</si>
  <si>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</si>
  <si>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</si>
  <si>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</si>
  <si>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</si>
  <si>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</si>
  <si>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</si>
  <si>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</si>
  <si>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</si>
  <si>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</si>
  <si>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</si>
  <si>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</si>
  <si>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</si>
  <si>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</si>
  <si>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</si>
  <si>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</si>
  <si>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</si>
  <si>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</si>
  <si>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</si>
  <si>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</si>
  <si>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</si>
  <si>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</si>
  <si>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</si>
  <si>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</si>
  <si>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</si>
  <si>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</si>
  <si>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</si>
  <si>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</si>
  <si>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</si>
  <si>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</si>
  <si>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</si>
  <si>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</si>
  <si>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</si>
  <si>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</si>
  <si>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</si>
  <si>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</si>
  <si>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</si>
  <si>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</si>
  <si>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</si>
  <si>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</si>
  <si>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</si>
  <si>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</si>
  <si>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</si>
  <si>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</si>
  <si>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</si>
  <si>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</si>
  <si>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</si>
  <si>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</si>
  <si>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</si>
  <si>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</si>
  <si>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</si>
  <si>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</si>
  <si>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</si>
  <si>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</si>
  <si>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</si>
  <si>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</si>
  <si>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</si>
  <si>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</si>
  <si>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</si>
  <si>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</si>
  <si>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</si>
  <si>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</si>
  <si>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</si>
  <si>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</si>
  <si>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</si>
  <si>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</si>
  <si>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</si>
  <si>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</si>
  <si>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</si>
  <si>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</si>
  <si>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</si>
  <si>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</si>
  <si>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</si>
  <si>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</si>
  <si>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</si>
  <si>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</si>
  <si>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</si>
  <si>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</si>
  <si>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</si>
  <si>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</si>
  <si>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</si>
  <si>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</si>
  <si>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</si>
  <si>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</si>
  <si>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</si>
  <si>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</si>
  <si>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</si>
  <si>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</si>
  <si>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</si>
  <si>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</si>
  <si>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</si>
  <si>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</si>
  <si>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</si>
  <si>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</si>
  <si>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</si>
  <si>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</si>
  <si>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</si>
  <si>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</si>
  <si>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</si>
  <si>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</si>
  <si>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</si>
  <si>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</si>
  <si>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</si>
  <si>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</si>
  <si>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</si>
  <si>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</si>
  <si>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</si>
  <si>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</si>
  <si>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</si>
  <si>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</si>
  <si>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</si>
  <si>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</si>
  <si>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</si>
  <si>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</si>
  <si>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</si>
  <si>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</si>
  <si>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</si>
  <si>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</si>
  <si>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</si>
  <si>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</si>
  <si>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</si>
  <si>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</si>
  <si>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</si>
  <si>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</si>
  <si>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</si>
  <si>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</si>
  <si>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</si>
  <si>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</si>
  <si>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</si>
  <si>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</si>
  <si>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</si>
  <si>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</si>
  <si>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</si>
  <si>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</si>
  <si>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</si>
  <si>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</si>
  <si>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</si>
  <si>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</si>
  <si>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</si>
  <si>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</si>
  <si>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</si>
  <si>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</si>
  <si>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</si>
  <si>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</si>
  <si>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</si>
  <si>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</si>
  <si>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</si>
  <si>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</si>
  <si>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</si>
  <si>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</si>
  <si>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</si>
  <si>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</si>
  <si>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</si>
  <si>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</si>
  <si>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</si>
  <si>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</si>
  <si>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</si>
  <si>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</si>
  <si>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</si>
  <si>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</si>
  <si>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</si>
  <si>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</si>
  <si>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</si>
  <si>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</si>
  <si>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</si>
  <si>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</si>
  <si>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</si>
  <si>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</si>
  <si>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</si>
  <si>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</si>
  <si>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</si>
  <si>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</si>
  <si>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</si>
  <si>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</si>
  <si>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</si>
  <si>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</si>
  <si>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</si>
  <si>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</si>
  <si>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</si>
  <si>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</si>
  <si>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</si>
  <si>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</si>
  <si>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</si>
  <si>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</si>
  <si>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</si>
  <si>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</si>
  <si>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</si>
  <si>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</si>
  <si>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</si>
  <si>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</si>
  <si>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</si>
  <si>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</si>
  <si>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</si>
  <si>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</si>
  <si>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</si>
  <si>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</si>
  <si>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</si>
  <si>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</si>
  <si>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</si>
  <si>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</si>
  <si>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</si>
  <si>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</si>
  <si>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</si>
  <si>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</si>
  <si>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</si>
  <si>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</si>
  <si>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</si>
  <si>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</si>
  <si>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</si>
  <si>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</si>
  <si>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</si>
  <si>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</si>
  <si>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</si>
  <si>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</si>
  <si>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</si>
  <si>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</si>
  <si>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</si>
  <si>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</si>
  <si>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</si>
  <si>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</si>
  <si>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</si>
  <si>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</si>
  <si>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</si>
  <si>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</si>
  <si>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</si>
  <si>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</si>
  <si>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</si>
  <si>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</si>
  <si>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</si>
  <si>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</si>
  <si>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</si>
  <si>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</si>
  <si>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</si>
  <si>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</si>
  <si>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</si>
  <si>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</si>
  <si>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</si>
  <si>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</si>
  <si>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</si>
  <si>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</si>
  <si>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</si>
  <si>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</si>
  <si>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</si>
  <si>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</si>
  <si>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</si>
  <si>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</si>
  <si>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</si>
  <si>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</si>
  <si>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</si>
  <si>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</si>
  <si>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</si>
  <si>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</si>
  <si>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</si>
  <si>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</si>
  <si>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</si>
  <si>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</si>
  <si>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</si>
  <si>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</si>
  <si>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</si>
  <si>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</si>
  <si>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</si>
  <si>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</si>
  <si>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</si>
  <si>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</si>
  <si>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</si>
  <si>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</si>
  <si>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</si>
  <si>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</si>
  <si>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</si>
  <si>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</si>
  <si>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</si>
  <si>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</si>
  <si>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</si>
  <si>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</si>
  <si>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</si>
  <si>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</si>
  <si>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</si>
  <si>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</si>
  <si>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</si>
  <si>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</si>
  <si>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</si>
  <si>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</si>
  <si>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</si>
  <si>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</si>
  <si>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</si>
  <si>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</si>
  <si>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</si>
  <si>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</si>
  <si>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</si>
  <si>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</si>
  <si>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</si>
  <si>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</si>
  <si>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</si>
  <si>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</si>
  <si>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</si>
  <si>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</si>
  <si>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</si>
  <si>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</si>
  <si>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</si>
  <si>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</si>
  <si>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</si>
  <si>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</si>
  <si>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</si>
  <si>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</si>
  <si>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</si>
  <si>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</si>
  <si>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</si>
  <si>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</si>
  <si>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</si>
  <si>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</si>
  <si>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</si>
  <si>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</si>
  <si>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</si>
  <si>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</si>
  <si>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</si>
  <si>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</si>
  <si>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</si>
  <si>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</si>
  <si>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</si>
  <si>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</si>
  <si>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</si>
  <si>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</si>
  <si>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</si>
  <si>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</si>
  <si>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</si>
  <si>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</si>
  <si>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</si>
  <si>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</si>
  <si>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</si>
  <si>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</si>
  <si>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</si>
  <si>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</si>
  <si>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</si>
  <si>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</si>
  <si>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</si>
  <si>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</si>
  <si>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</si>
  <si>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</si>
  <si>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</si>
  <si>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</si>
  <si>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</si>
  <si>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</si>
  <si>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</si>
  <si>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</si>
  <si>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</si>
  <si>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</si>
  <si>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</si>
  <si>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</si>
  <si>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</si>
  <si>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</si>
  <si>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</si>
  <si>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</si>
  <si>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</si>
  <si>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</si>
  <si>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</si>
  <si>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</si>
  <si>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</si>
  <si>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</si>
  <si>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</si>
  <si>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</si>
  <si>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</si>
  <si>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</si>
  <si>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</si>
  <si>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</si>
  <si>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</si>
  <si>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</si>
  <si>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</si>
  <si>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</si>
  <si>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</si>
  <si>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</si>
  <si>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</si>
  <si>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</si>
  <si>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</si>
  <si>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</si>
  <si>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</si>
  <si>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</si>
  <si>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</si>
  <si>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</si>
  <si>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</si>
  <si>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</si>
  <si>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</si>
  <si>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</si>
  <si>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</si>
  <si>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</si>
  <si>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</si>
  <si>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</si>
  <si>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</si>
  <si>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</si>
  <si>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</si>
  <si>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</si>
  <si>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</si>
  <si>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</si>
  <si>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</si>
  <si>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</si>
  <si>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</si>
  <si>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</si>
  <si>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</si>
  <si>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</si>
  <si>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</si>
  <si>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</si>
  <si>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</si>
  <si>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</si>
  <si>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</si>
  <si>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</si>
  <si>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</si>
  <si>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</si>
  <si>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</si>
  <si>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</si>
  <si>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</si>
  <si>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</si>
  <si>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</si>
  <si>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</si>
  <si>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</si>
  <si>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</si>
  <si>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</si>
  <si>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</si>
  <si>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</si>
  <si>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</si>
  <si>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</si>
  <si>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</si>
  <si>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</si>
  <si>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</si>
  <si>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</si>
  <si>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</si>
  <si>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</si>
  <si>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</si>
  <si>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</si>
  <si>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</si>
  <si>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</si>
  <si>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</si>
  <si>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</si>
  <si>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</si>
  <si>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</si>
  <si>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</si>
  <si>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</si>
  <si>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</si>
  <si>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</si>
  <si>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</si>
  <si>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</si>
  <si>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</si>
  <si>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</si>
  <si>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</si>
  <si>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</si>
  <si>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</si>
  <si>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</si>
  <si>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</si>
  <si>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</si>
  <si>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</si>
  <si>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</si>
  <si>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</si>
  <si>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</si>
  <si>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</si>
  <si>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</si>
  <si>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</si>
  <si>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</si>
  <si>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</si>
  <si>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</si>
  <si>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</si>
  <si>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</si>
  <si>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</si>
  <si>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</si>
  <si>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</si>
  <si>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</si>
  <si>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</si>
  <si>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</si>
  <si>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</si>
  <si>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</si>
  <si>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</si>
  <si>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</si>
  <si>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</si>
  <si>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</si>
  <si>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</si>
  <si>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</si>
  <si>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</si>
  <si>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</si>
  <si>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</si>
  <si>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</si>
  <si>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</si>
  <si>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</si>
  <si>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</si>
  <si>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</si>
  <si>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</si>
  <si>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</si>
  <si>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</si>
  <si>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</si>
  <si>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</si>
  <si>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</si>
  <si>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</si>
  <si>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</si>
  <si>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</si>
  <si>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</si>
  <si>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</si>
  <si>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</si>
  <si>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</si>
  <si>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</si>
  <si>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</si>
  <si>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</si>
  <si>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</si>
  <si>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</si>
  <si>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</si>
  <si>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</si>
  <si>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</si>
  <si>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</si>
  <si>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</si>
  <si>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</si>
  <si>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</si>
  <si>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</si>
  <si>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</si>
  <si>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</si>
  <si>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</si>
  <si>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</si>
  <si>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</si>
  <si>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</si>
  <si>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</si>
  <si>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</si>
  <si>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</si>
  <si>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</si>
  <si>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</si>
  <si>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</si>
  <si>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</si>
  <si>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</si>
  <si>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</si>
  <si>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</si>
  <si>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</si>
  <si>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</si>
  <si>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</si>
  <si>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</si>
  <si>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</si>
  <si>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</si>
  <si>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</si>
  <si>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</si>
  <si>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</si>
  <si>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</si>
  <si>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</si>
  <si>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</si>
  <si>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</si>
  <si>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</si>
  <si>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</si>
  <si>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</si>
  <si>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</si>
  <si>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</si>
  <si>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</si>
  <si>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</si>
  <si>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</si>
  <si>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</si>
  <si>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</si>
  <si>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</si>
  <si>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</si>
  <si>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</si>
  <si>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</si>
  <si>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</si>
  <si>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</si>
  <si>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</si>
  <si>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</si>
  <si>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</si>
  <si>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</si>
  <si>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</si>
  <si>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</si>
  <si>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</si>
  <si>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</si>
  <si>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</si>
  <si>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</si>
  <si>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</si>
  <si>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</si>
  <si>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</si>
  <si>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</si>
  <si>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</si>
  <si>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</si>
  <si>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</si>
  <si>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</si>
  <si>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</si>
  <si>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</si>
  <si>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</si>
  <si>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</si>
  <si>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</si>
  <si>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</si>
  <si>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</si>
  <si>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</si>
  <si>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</si>
  <si>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</si>
  <si>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</si>
  <si>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</si>
  <si>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</si>
  <si>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</si>
  <si>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</si>
  <si>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</si>
  <si>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</si>
  <si>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</si>
  <si>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</si>
  <si>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</si>
  <si>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</si>
  <si>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</si>
  <si>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</si>
  <si>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</si>
  <si>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</si>
  <si>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</si>
  <si>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</si>
  <si>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</si>
  <si>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</si>
  <si>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</si>
  <si>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</si>
  <si>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</si>
  <si>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</si>
  <si>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</si>
  <si>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</si>
  <si>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</si>
  <si>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</si>
  <si>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</si>
  <si>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</si>
  <si>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</si>
  <si>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</si>
  <si>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</si>
  <si>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</si>
  <si>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</si>
  <si>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</si>
  <si>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</si>
  <si>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</si>
  <si>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</si>
  <si>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</si>
  <si>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</si>
  <si>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</si>
  <si>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</si>
  <si>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</si>
  <si>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</si>
  <si>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</si>
  <si>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</si>
  <si>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</si>
  <si>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</si>
  <si>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</si>
  <si>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</si>
  <si>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</si>
  <si>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</si>
  <si>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</si>
  <si>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</si>
  <si>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</si>
  <si>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</si>
  <si>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</si>
  <si>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</si>
  <si>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</si>
  <si>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</si>
  <si>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</si>
  <si>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</si>
  <si>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</si>
  <si>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</si>
  <si>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</si>
  <si>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</si>
  <si>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</si>
  <si>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</si>
  <si>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</si>
  <si>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</si>
  <si>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</si>
  <si>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</si>
  <si>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</si>
  <si>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</si>
  <si>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</si>
  <si>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</si>
  <si>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</si>
  <si>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</si>
  <si>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</si>
  <si>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</si>
  <si>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</si>
  <si>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</si>
  <si>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</si>
  <si>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</si>
  <si>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</si>
  <si>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</si>
  <si>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</si>
  <si>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</si>
  <si>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</si>
  <si>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</si>
  <si>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</si>
  <si>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</si>
  <si>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</si>
  <si>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</si>
  <si>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</si>
  <si>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</si>
  <si>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</si>
  <si>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</si>
  <si>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</si>
  <si>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</si>
  <si>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</si>
  <si>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</si>
  <si>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</si>
  <si>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</si>
  <si>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</si>
  <si>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</si>
  <si>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</si>
  <si>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</si>
  <si>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</si>
  <si>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</si>
  <si>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</si>
  <si>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</si>
  <si>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</si>
  <si>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</si>
  <si>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</si>
  <si>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</si>
  <si>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</si>
  <si>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</si>
  <si>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</si>
  <si>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</si>
  <si>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</si>
  <si>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</si>
  <si>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</si>
  <si>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</si>
  <si>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</si>
  <si>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</si>
  <si>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</si>
  <si>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</si>
  <si>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</si>
  <si>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</si>
  <si>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</si>
  <si>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</si>
  <si>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</si>
  <si>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</si>
  <si>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</si>
  <si>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</si>
  <si>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</si>
  <si>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</si>
  <si>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</si>
  <si>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</si>
  <si>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</si>
  <si>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</si>
  <si>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</si>
  <si>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</si>
  <si>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</si>
  <si>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</si>
  <si>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</si>
  <si>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</si>
  <si>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</si>
  <si>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</si>
  <si>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</si>
  <si>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</si>
  <si>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</si>
  <si>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</si>
  <si>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</si>
  <si>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</si>
  <si>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</si>
  <si>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</si>
  <si>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</si>
  <si>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</si>
  <si>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</si>
  <si>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</si>
  <si>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</si>
  <si>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</si>
  <si>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</si>
  <si>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</si>
  <si>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</si>
  <si>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</si>
  <si>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</si>
  <si>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</si>
  <si>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</si>
  <si>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</si>
  <si>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</si>
  <si>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</si>
  <si>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</si>
  <si>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</si>
  <si>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</si>
  <si>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</si>
  <si>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</si>
  <si>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</si>
  <si>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</si>
  <si>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</si>
  <si>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</si>
  <si>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</si>
  <si>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</si>
  <si>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</si>
  <si>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</si>
  <si>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</si>
  <si>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</si>
  <si>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</si>
  <si>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</si>
  <si>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</si>
  <si>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</si>
  <si>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</si>
  <si>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</si>
  <si>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</si>
  <si>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</si>
  <si>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</si>
  <si>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</si>
  <si>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</si>
  <si>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</si>
  <si>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</si>
  <si>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</si>
  <si>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</si>
  <si>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</si>
  <si>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</si>
  <si>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</si>
  <si>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</si>
  <si>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</si>
  <si>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</si>
  <si>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</si>
  <si>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</si>
  <si>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</si>
  <si>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</si>
  <si>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</si>
  <si>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</si>
  <si>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</si>
  <si>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</si>
  <si>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</si>
  <si>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</si>
  <si>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</si>
  <si>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</si>
  <si>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</si>
  <si>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</si>
  <si>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</si>
  <si>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</si>
  <si>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</si>
  <si>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</si>
  <si>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</si>
  <si>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</si>
  <si>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</si>
  <si>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</si>
  <si>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</si>
  <si>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</si>
  <si>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</si>
  <si>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</si>
  <si>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</si>
  <si>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</si>
  <si>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</si>
  <si>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</si>
  <si>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</si>
  <si>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</si>
  <si>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</si>
  <si>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</si>
  <si>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</si>
  <si>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</si>
  <si>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</si>
  <si>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</si>
  <si>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</si>
  <si>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</si>
  <si>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</si>
  <si>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</si>
  <si>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</si>
  <si>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</si>
  <si>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</si>
  <si>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</si>
  <si>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</si>
  <si>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</si>
  <si>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</si>
  <si>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</si>
  <si>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</si>
  <si>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</si>
  <si>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</si>
  <si>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</si>
  <si>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</si>
  <si>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</si>
  <si>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</si>
  <si>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</si>
  <si>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</si>
  <si>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</si>
  <si>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</si>
  <si>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</si>
  <si>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</si>
  <si>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</si>
  <si>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</si>
  <si>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</si>
  <si>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</si>
  <si>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</si>
  <si>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</si>
  <si>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</si>
  <si>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</si>
  <si>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</si>
  <si>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</si>
  <si>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</si>
  <si>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</si>
  <si>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</si>
  <si>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</si>
  <si>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</si>
  <si>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</si>
  <si>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</si>
  <si>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</si>
  <si>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</si>
  <si>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</si>
  <si>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</si>
  <si>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</si>
  <si>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</si>
  <si>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</si>
  <si>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</si>
  <si>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</si>
  <si>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</si>
  <si>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</si>
  <si>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</si>
  <si>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</si>
  <si>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</si>
  <si>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</si>
  <si>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</si>
  <si>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</si>
  <si>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</si>
  <si>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</si>
  <si>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</si>
  <si>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</si>
  <si>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</si>
  <si>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</si>
  <si>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</si>
  <si>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</si>
  <si>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</si>
  <si>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</si>
  <si>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</si>
  <si>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</si>
  <si>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</si>
  <si>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</si>
  <si>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</si>
  <si>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</si>
  <si>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</si>
  <si>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</si>
  <si>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</si>
  <si>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</si>
  <si>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</si>
  <si>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</si>
  <si>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</si>
  <si>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</si>
  <si>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</si>
  <si>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</si>
  <si>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</si>
  <si>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</si>
  <si>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</si>
  <si>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</si>
  <si>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</si>
  <si>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</si>
  <si>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</si>
  <si>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</si>
  <si>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</si>
  <si>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</si>
  <si>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</si>
  <si>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</si>
  <si>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</si>
  <si>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</si>
  <si>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</si>
  <si>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</si>
  <si>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</si>
  <si>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</si>
  <si>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</si>
  <si>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</si>
  <si>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</si>
  <si>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</si>
  <si>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</si>
  <si>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</si>
  <si>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</si>
  <si>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</si>
  <si>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</si>
  <si>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</si>
  <si>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</si>
  <si>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</si>
  <si>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</si>
  <si>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</si>
  <si>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</si>
  <si>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</si>
  <si>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</si>
  <si>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</si>
  <si>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</si>
  <si>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</si>
  <si>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</si>
  <si>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</si>
  <si>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</si>
  <si>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</si>
  <si>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</si>
  <si>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</si>
  <si>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</si>
  <si>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</si>
  <si>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</si>
  <si>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</si>
  <si>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</si>
  <si>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</si>
  <si>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</si>
  <si>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</si>
  <si>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</si>
  <si>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</si>
  <si>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</si>
  <si>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</si>
  <si>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</si>
  <si>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</si>
  <si>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</si>
  <si>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</si>
  <si>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</si>
  <si>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</si>
  <si>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</si>
  <si>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</si>
  <si>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</si>
  <si>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</si>
  <si>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</si>
  <si>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</si>
  <si>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</si>
  <si>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</si>
  <si>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</si>
  <si>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</si>
  <si>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</si>
  <si>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</si>
  <si>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</si>
  <si>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</si>
  <si>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</si>
  <si>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</si>
  <si>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</si>
  <si>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</si>
  <si>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</si>
  <si>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</si>
  <si>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</si>
  <si>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</si>
  <si>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</si>
  <si>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</si>
  <si>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</si>
  <si>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</si>
  <si>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</si>
  <si>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</si>
  <si>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</si>
  <si>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</si>
  <si>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</si>
  <si>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</si>
  <si>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</si>
  <si>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</si>
  <si>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</si>
  <si>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</si>
  <si>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</si>
  <si>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</si>
  <si>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</si>
  <si>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</si>
  <si>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</si>
  <si>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</si>
  <si>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</si>
  <si>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</si>
  <si>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</si>
  <si>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</si>
  <si>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</si>
  <si>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</si>
  <si>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</si>
  <si>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</si>
  <si>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</si>
  <si>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</si>
  <si>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</si>
  <si>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</si>
  <si>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</si>
  <si>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</si>
  <si>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</si>
  <si>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</si>
  <si>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</si>
  <si>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</si>
  <si>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</si>
  <si>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</si>
  <si>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</si>
  <si>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</si>
  <si>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</si>
  <si>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</si>
  <si>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</si>
  <si>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</si>
  <si>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</si>
  <si>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</si>
  <si>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</si>
  <si>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</si>
  <si>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</si>
  <si>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</si>
  <si>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</si>
  <si>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</si>
  <si>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</si>
  <si>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</si>
  <si>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</si>
  <si>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</si>
  <si>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</si>
  <si>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</si>
  <si>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</si>
  <si>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</si>
  <si>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</si>
  <si>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</si>
  <si>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</si>
  <si>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</si>
  <si>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</si>
  <si>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</si>
  <si>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</si>
  <si>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</si>
  <si>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</si>
  <si>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</si>
  <si>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</si>
  <si>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</si>
  <si>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</si>
  <si>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</si>
  <si>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</si>
  <si>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</si>
  <si>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</si>
  <si>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</si>
  <si>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</si>
  <si>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</si>
  <si>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</si>
  <si>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</si>
  <si>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</si>
  <si>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</si>
  <si>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</si>
  <si>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</si>
  <si>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</si>
  <si>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</si>
  <si>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</si>
  <si>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</si>
  <si>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</si>
  <si>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</si>
  <si>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</si>
  <si>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</si>
  <si>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</si>
  <si>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</si>
  <si>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</si>
  <si>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</si>
  <si>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</si>
  <si>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</si>
  <si>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</si>
  <si>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</si>
  <si>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</si>
  <si>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</si>
  <si>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</si>
  <si>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</si>
  <si>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</si>
  <si>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</si>
  <si>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</si>
  <si>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</si>
  <si>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</si>
  <si>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</si>
  <si>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</si>
  <si>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</si>
  <si>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</si>
  <si>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</si>
  <si>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</si>
  <si>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</si>
  <si>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</si>
  <si>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</si>
  <si>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</si>
  <si>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</si>
  <si>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</si>
  <si>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</si>
  <si>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</si>
  <si>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</si>
  <si>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</si>
  <si>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</si>
  <si>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</si>
  <si>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</si>
  <si>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</si>
  <si>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</si>
  <si>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</si>
  <si>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</si>
  <si>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</si>
  <si>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</si>
  <si>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</si>
  <si>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</si>
  <si>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</si>
  <si>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</si>
  <si>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</si>
  <si>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</si>
  <si>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</si>
  <si>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</si>
  <si>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</si>
  <si>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</si>
  <si>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</si>
  <si>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</si>
  <si>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</si>
  <si>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</si>
  <si>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</si>
  <si>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</si>
  <si>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</si>
  <si>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</si>
  <si>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</si>
  <si>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</si>
  <si>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</si>
  <si>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</si>
  <si>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</si>
  <si>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</si>
  <si>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</si>
  <si>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</si>
  <si>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</si>
  <si>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</si>
  <si>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</si>
  <si>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</si>
  <si>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</si>
  <si>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</si>
  <si>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</si>
  <si>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</si>
  <si>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</si>
  <si>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</si>
  <si>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</si>
  <si>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</si>
  <si>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</si>
  <si>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</si>
  <si>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</si>
  <si>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</si>
  <si>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</si>
  <si>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</si>
  <si>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</si>
  <si>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</si>
  <si>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</si>
  <si>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</si>
  <si>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</si>
  <si>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</si>
  <si>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</si>
  <si>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</si>
  <si>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</si>
  <si>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</si>
  <si>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</si>
  <si>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</si>
  <si>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</si>
  <si>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</si>
  <si>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</si>
  <si>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</si>
  <si>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</si>
  <si>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</si>
  <si>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</si>
  <si>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</si>
  <si>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</si>
  <si>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</si>
  <si>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</si>
  <si>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</si>
  <si>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</si>
  <si>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</si>
  <si>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</si>
  <si>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</si>
  <si>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</si>
  <si>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</si>
  <si>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</si>
  <si>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</si>
  <si>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</si>
  <si>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</si>
  <si>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</si>
  <si>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</si>
  <si>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</si>
  <si>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</si>
  <si>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</si>
  <si>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</si>
  <si>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</si>
  <si>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</si>
  <si>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</si>
  <si>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</si>
  <si>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</si>
  <si>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</si>
  <si>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</si>
  <si>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</si>
  <si>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</si>
  <si>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</si>
  <si>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</si>
  <si>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</si>
  <si>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</si>
  <si>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</si>
  <si>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</si>
  <si>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</si>
  <si>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</si>
  <si>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</si>
  <si>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</si>
  <si>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</si>
  <si>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</si>
  <si>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</si>
  <si>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</si>
  <si>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</si>
  <si>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</si>
  <si>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</si>
  <si>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</si>
  <si>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</si>
  <si>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</si>
  <si>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</si>
  <si>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</si>
  <si>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</si>
  <si>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</si>
  <si>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</si>
  <si>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</si>
  <si>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</si>
  <si>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</si>
  <si>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</si>
  <si>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</si>
  <si>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</si>
  <si>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</si>
  <si>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</si>
  <si>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</si>
  <si>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</si>
  <si>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</si>
  <si>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</si>
  <si>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</si>
  <si>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</si>
  <si>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</si>
  <si>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</si>
  <si>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</si>
  <si>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</si>
  <si>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</si>
  <si>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</si>
  <si>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</si>
  <si>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</si>
  <si>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</si>
  <si>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</si>
  <si>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</si>
  <si>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</si>
  <si>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</si>
  <si>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</si>
  <si>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</si>
  <si>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</si>
  <si>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</si>
  <si>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</si>
  <si>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</si>
  <si>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</si>
  <si>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</si>
  <si>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</si>
  <si>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</si>
  <si>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</si>
  <si>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</si>
  <si>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</si>
  <si>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</si>
  <si>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</si>
  <si>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</si>
  <si>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</si>
  <si>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</si>
  <si>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</si>
  <si>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</si>
  <si>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</si>
  <si>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</si>
  <si>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</si>
  <si>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</si>
  <si>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</si>
  <si>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</si>
  <si>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</si>
  <si>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</si>
  <si>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</si>
  <si>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</si>
  <si>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</si>
  <si>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</si>
  <si>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</si>
  <si>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</si>
  <si>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</si>
  <si>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</si>
  <si>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</si>
  <si>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</si>
  <si>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</si>
  <si>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</si>
  <si>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</si>
  <si>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</si>
  <si>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</si>
  <si>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</si>
  <si>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</si>
  <si>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</si>
  <si>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</si>
  <si>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</si>
  <si>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</si>
  <si>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</si>
  <si>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</si>
  <si>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</si>
  <si>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</si>
  <si>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</si>
  <si>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</si>
  <si>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</si>
  <si>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</si>
  <si>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</si>
  <si>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</si>
  <si>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</si>
  <si>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</si>
  <si>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</si>
  <si>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</si>
  <si>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</si>
  <si>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</si>
  <si>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</si>
  <si>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</si>
  <si>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</si>
  <si>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</si>
  <si>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</si>
  <si>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</si>
  <si>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</si>
  <si>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</si>
  <si>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</si>
  <si>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</si>
  <si>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</si>
  <si>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</si>
  <si>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</si>
  <si>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</si>
  <si>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</si>
  <si>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</si>
  <si>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</si>
  <si>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</si>
  <si>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</si>
  <si>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</si>
  <si>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</si>
  <si>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</si>
  <si>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</si>
  <si>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</si>
  <si>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</si>
  <si>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</si>
  <si>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</si>
  <si>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</si>
  <si>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</si>
  <si>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</si>
  <si>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</si>
  <si>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</si>
  <si>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</si>
  <si>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</si>
  <si>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</si>
  <si>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</si>
  <si>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</si>
  <si>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</si>
  <si>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</si>
  <si>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</si>
  <si>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</si>
  <si>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</si>
  <si>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</si>
  <si>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</si>
  <si>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</si>
  <si>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</si>
  <si>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</si>
  <si>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</si>
  <si>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</si>
  <si>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</si>
  <si>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</si>
  <si>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</si>
  <si>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</si>
  <si>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</si>
  <si>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</si>
  <si>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</si>
  <si>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</si>
  <si>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</si>
  <si>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</si>
  <si>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</si>
  <si>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</si>
  <si>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</si>
  <si>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</si>
  <si>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</si>
  <si>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</si>
  <si>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</si>
  <si>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</si>
  <si>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</si>
  <si>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</si>
  <si>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</si>
  <si>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</si>
  <si>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</si>
  <si>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</si>
  <si>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</si>
  <si>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</si>
  <si>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</si>
  <si>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</si>
  <si>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</si>
  <si>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</si>
  <si>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</si>
  <si>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</si>
  <si>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</si>
  <si>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</si>
  <si>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</si>
  <si>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</si>
  <si>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</si>
  <si>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</si>
  <si>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</si>
  <si>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</si>
  <si>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</si>
  <si>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</si>
  <si>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</si>
  <si>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</si>
  <si>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</si>
  <si>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</si>
  <si>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</si>
  <si>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</si>
  <si>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</si>
  <si>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</si>
  <si>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</si>
  <si>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</si>
  <si>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</si>
  <si>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</si>
  <si>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</si>
  <si>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</si>
  <si>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</si>
  <si>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</si>
  <si>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</si>
  <si>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</si>
  <si>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</si>
  <si>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</si>
  <si>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</si>
  <si>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</si>
  <si>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</si>
  <si>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</si>
  <si>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</si>
  <si>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</si>
  <si>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</si>
  <si>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</si>
  <si>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</si>
  <si>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</si>
  <si>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</si>
  <si>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</si>
  <si>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</si>
  <si>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</si>
  <si>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</si>
  <si>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</si>
  <si>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</si>
  <si>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</si>
  <si>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</si>
  <si>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</si>
  <si>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</si>
  <si>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</si>
  <si>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</si>
  <si>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</si>
  <si>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</si>
  <si>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</si>
  <si>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</si>
  <si>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</si>
  <si>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</si>
  <si>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</si>
  <si>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</si>
  <si>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</si>
  <si>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</si>
  <si>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</si>
  <si>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</si>
  <si>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</si>
  <si>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</si>
  <si>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</si>
  <si>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</si>
  <si>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</si>
  <si>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</si>
  <si>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</si>
  <si>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</si>
  <si>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</si>
  <si>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</si>
  <si>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</si>
  <si>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</si>
  <si>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</si>
  <si>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</si>
  <si>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</si>
  <si>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</si>
  <si>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</si>
  <si>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</si>
  <si>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</si>
  <si>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</si>
  <si>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</si>
  <si>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</si>
  <si>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</si>
  <si>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</si>
  <si>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</si>
  <si>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</si>
  <si>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</si>
  <si>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</si>
  <si>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</si>
  <si>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</si>
  <si>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</si>
  <si>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</si>
  <si>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</si>
  <si>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</si>
  <si>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</si>
  <si>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</si>
  <si>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</si>
  <si>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</si>
  <si>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</si>
  <si>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</si>
  <si>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</si>
  <si>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</si>
  <si>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</si>
  <si>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</si>
  <si>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</si>
  <si>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</si>
  <si>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</si>
  <si>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</si>
  <si>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</si>
  <si>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</si>
  <si>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</si>
  <si>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</si>
  <si>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</si>
  <si>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</si>
  <si>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</si>
  <si>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</si>
  <si>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</si>
  <si>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</si>
  <si>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</si>
  <si>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</si>
  <si>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</si>
  <si>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</si>
  <si>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</si>
  <si>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</si>
  <si>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</si>
  <si>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</si>
  <si>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</si>
  <si>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</si>
  <si>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</si>
  <si>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</si>
  <si>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</si>
  <si>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</si>
  <si>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</si>
  <si>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</si>
  <si>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</si>
  <si>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</si>
  <si>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</si>
  <si>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</si>
  <si>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</si>
  <si>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</si>
  <si>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</si>
  <si>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</si>
  <si>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</si>
  <si>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</si>
  <si>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</si>
  <si>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</si>
  <si>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</si>
  <si>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</si>
  <si>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</si>
  <si>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</si>
  <si>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</si>
  <si>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</si>
  <si>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</si>
  <si>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</si>
  <si>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</si>
  <si>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</si>
  <si>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</si>
  <si>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</si>
  <si>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</si>
  <si>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</si>
  <si>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</si>
  <si>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</si>
  <si>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</si>
  <si>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</si>
  <si>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</si>
  <si>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</si>
  <si>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</si>
  <si>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</si>
  <si>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</si>
  <si>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</si>
  <si>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</si>
  <si>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</si>
  <si>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</si>
  <si>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</si>
  <si>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</si>
  <si>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</si>
  <si>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</si>
  <si>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</si>
  <si>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</si>
  <si>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</si>
  <si>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</si>
  <si>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</si>
  <si>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</si>
  <si>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</si>
  <si>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</si>
  <si>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</si>
  <si>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</si>
  <si>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</si>
  <si>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</si>
  <si>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</si>
  <si>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</si>
  <si>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</si>
  <si>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</si>
  <si>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</si>
  <si>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</si>
  <si>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</si>
  <si>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</si>
  <si>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</si>
  <si>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</si>
  <si>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</si>
  <si>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</si>
  <si>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</si>
  <si>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</si>
  <si>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</si>
  <si>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</si>
  <si>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</si>
  <si>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</si>
  <si>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</si>
  <si>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</si>
  <si>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</si>
  <si>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</si>
  <si>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</si>
  <si>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</si>
  <si>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</si>
  <si>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</si>
  <si>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</si>
  <si>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</si>
  <si>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</si>
  <si>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</si>
  <si>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</si>
  <si>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</si>
  <si>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</si>
  <si>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</si>
  <si>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</si>
  <si>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</si>
  <si>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</si>
  <si>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</si>
  <si>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</si>
  <si>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</si>
  <si>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</si>
  <si>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</si>
  <si>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</si>
  <si>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</si>
  <si>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</si>
  <si>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</si>
  <si>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</si>
  <si>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</si>
  <si>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</si>
  <si>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</si>
  <si>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</si>
  <si>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</si>
  <si>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</si>
  <si>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</si>
  <si>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</si>
  <si>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</si>
  <si>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</si>
  <si>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</si>
  <si>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</si>
  <si>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</si>
  <si>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</si>
  <si>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</si>
  <si>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</si>
  <si>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</si>
  <si>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</si>
  <si>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</si>
  <si>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</si>
  <si>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</si>
  <si>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</si>
  <si>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</si>
  <si>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</si>
  <si>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</si>
  <si>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</si>
  <si>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</si>
  <si>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</si>
  <si>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</si>
  <si>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</si>
  <si>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</si>
  <si>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</si>
  <si>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</si>
  <si>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</si>
  <si>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</si>
  <si>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</si>
  <si>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</si>
  <si>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</si>
  <si>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</si>
  <si>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</si>
  <si>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</si>
  <si>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</si>
  <si>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</si>
  <si>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</si>
  <si>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</si>
  <si>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</si>
  <si>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</si>
  <si>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</si>
  <si>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</si>
  <si>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</si>
  <si>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</si>
  <si>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</si>
  <si>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</si>
  <si>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</si>
  <si>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</si>
  <si>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</si>
  <si>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</si>
  <si>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</si>
  <si>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</si>
  <si>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</si>
  <si>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</si>
  <si>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</si>
  <si>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</si>
  <si>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</si>
  <si>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</si>
  <si>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</si>
  <si>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</si>
  <si>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</si>
  <si>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</si>
  <si>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</si>
  <si>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</si>
  <si>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</si>
  <si>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</si>
  <si>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</si>
  <si>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</si>
  <si>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</si>
  <si>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</si>
  <si>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</si>
  <si>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</si>
  <si>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</si>
  <si>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</si>
  <si>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</si>
  <si>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</si>
  <si>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</si>
  <si>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</si>
  <si>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</si>
  <si>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</si>
  <si>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</si>
  <si>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</si>
  <si>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</si>
  <si>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</si>
  <si>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</si>
  <si>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</si>
  <si>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</si>
  <si>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</si>
  <si>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</si>
  <si>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</si>
  <si>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</si>
  <si>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</si>
  <si>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</si>
  <si>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</si>
  <si>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</si>
  <si>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</si>
  <si>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</si>
  <si>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</si>
  <si>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</si>
  <si>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</si>
  <si>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</si>
  <si>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</si>
  <si>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</si>
  <si>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</si>
  <si>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</si>
  <si>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</si>
  <si>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</si>
  <si>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</si>
  <si>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</si>
  <si>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</si>
  <si>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</si>
  <si>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</si>
  <si>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</si>
  <si>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</si>
  <si>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</si>
  <si>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</si>
  <si>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</si>
  <si>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</si>
  <si>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</si>
  <si>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</si>
  <si>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</si>
  <si>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</si>
  <si>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</si>
  <si>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</si>
  <si>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</si>
  <si>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</si>
  <si>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</si>
  <si>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</si>
  <si>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</si>
  <si>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</si>
  <si>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</si>
  <si>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</si>
  <si>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</si>
  <si>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</si>
  <si>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</si>
  <si>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</si>
  <si>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</si>
  <si>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</si>
  <si>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</si>
  <si>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</si>
  <si>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</si>
  <si>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</si>
  <si>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</si>
  <si>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</si>
  <si>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</si>
  <si>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</si>
  <si>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</si>
  <si>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</si>
  <si>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</si>
  <si>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</si>
  <si>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</si>
  <si>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</si>
  <si>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</si>
  <si>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</si>
  <si>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</si>
  <si>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</si>
  <si>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</si>
  <si>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</si>
  <si>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</si>
  <si>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</si>
  <si>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</si>
  <si>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</si>
  <si>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</si>
  <si>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</si>
  <si>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</si>
  <si>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</si>
  <si>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</si>
  <si>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</si>
  <si>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</si>
  <si>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</si>
  <si>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</si>
  <si>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</si>
  <si>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</si>
  <si>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</si>
  <si>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</si>
  <si>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</si>
  <si>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</si>
  <si>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</si>
  <si>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</si>
  <si>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</si>
  <si>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</si>
  <si>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</si>
  <si>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</si>
  <si>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</si>
  <si>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</si>
  <si>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</si>
  <si>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</si>
  <si>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</si>
  <si>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</si>
  <si>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</si>
  <si>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</si>
  <si>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</si>
  <si>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</si>
  <si>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</si>
  <si>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</si>
  <si>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</si>
  <si>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</si>
  <si>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</si>
  <si>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</si>
  <si>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</si>
  <si>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</si>
  <si>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</si>
  <si>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</si>
  <si>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</si>
  <si>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</si>
  <si>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</si>
  <si>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</si>
  <si>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</si>
  <si>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</si>
  <si>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</si>
  <si>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</si>
  <si>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</si>
  <si>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</si>
  <si>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</si>
  <si>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</si>
  <si>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</si>
  <si>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</si>
  <si>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</si>
  <si>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</si>
  <si>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</si>
  <si>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</si>
  <si>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</si>
  <si>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</si>
  <si>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</si>
  <si>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</si>
  <si>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</si>
  <si>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</si>
  <si>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</si>
  <si>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</si>
  <si>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</si>
  <si>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</si>
  <si>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</si>
  <si>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</si>
  <si>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</si>
  <si>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</si>
  <si>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</si>
  <si>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</si>
  <si>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</si>
  <si>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</si>
  <si>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</si>
  <si>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</si>
  <si>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</si>
  <si>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</si>
  <si>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</si>
  <si>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</si>
  <si>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</si>
  <si>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</si>
  <si>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</si>
  <si>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</si>
  <si>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</si>
  <si>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</si>
  <si>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</si>
  <si>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</si>
  <si>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</si>
  <si>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</si>
  <si>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</si>
  <si>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</si>
  <si>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</si>
  <si>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</si>
  <si>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</si>
  <si>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</si>
  <si>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</si>
  <si>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</si>
  <si>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</si>
  <si>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</si>
  <si>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</si>
  <si>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</si>
  <si>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</si>
  <si>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</si>
  <si>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</si>
  <si>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</si>
  <si>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</si>
  <si>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</si>
  <si>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</si>
  <si>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</si>
  <si>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</si>
  <si>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</si>
  <si>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</si>
  <si>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</si>
  <si>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</si>
  <si>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</si>
  <si>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</si>
  <si>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</si>
  <si>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</si>
  <si>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</si>
  <si>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</si>
  <si>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</si>
  <si>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</si>
  <si>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</si>
  <si>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</si>
  <si>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</si>
  <si>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</si>
  <si>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</si>
  <si>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</si>
  <si>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</si>
  <si>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</si>
  <si>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</si>
  <si>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</si>
  <si>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</si>
  <si>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</si>
  <si>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</si>
  <si>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</si>
  <si>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</si>
  <si>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</si>
  <si>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</si>
  <si>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</si>
  <si>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</si>
  <si>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</si>
  <si>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</si>
  <si>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</si>
  <si>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</si>
  <si>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</si>
  <si>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</si>
  <si>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</si>
  <si>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</si>
  <si>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</si>
  <si>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</si>
  <si>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</si>
  <si>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</si>
  <si>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</si>
  <si>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</si>
  <si>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</si>
  <si>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</si>
  <si>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</si>
  <si>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</si>
  <si>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</si>
  <si>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</si>
  <si>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</si>
  <si>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</si>
  <si>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</si>
  <si>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</si>
  <si>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</si>
  <si>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</si>
  <si>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</si>
  <si>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</si>
  <si>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</si>
  <si>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</si>
  <si>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</si>
  <si>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</si>
  <si>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</si>
  <si>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</si>
  <si>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</si>
  <si>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</si>
  <si>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</si>
  <si>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</si>
  <si>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</si>
  <si>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</si>
  <si>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</si>
  <si>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</si>
  <si>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</si>
  <si>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</si>
  <si>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</si>
  <si>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</si>
  <si>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</si>
  <si>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</si>
  <si>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</si>
  <si>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</si>
  <si>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</si>
  <si>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</si>
  <si>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</si>
  <si>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</si>
  <si>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</si>
  <si>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</si>
  <si>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</si>
  <si>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</si>
  <si>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</si>
  <si>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</si>
  <si>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</si>
  <si>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</si>
  <si>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</si>
  <si>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</si>
  <si>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</si>
  <si>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</si>
  <si>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</si>
  <si>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</si>
  <si>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</si>
  <si>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</si>
  <si>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</si>
  <si>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</si>
  <si>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</si>
  <si>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</si>
  <si>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</si>
  <si>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</si>
  <si>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</si>
  <si>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</si>
  <si>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</si>
  <si>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</si>
  <si>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</si>
  <si>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</si>
  <si>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</si>
  <si>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</si>
  <si>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</si>
  <si>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</si>
  <si>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</si>
  <si>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</si>
  <si>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</si>
  <si>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</si>
  <si>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</si>
  <si>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</si>
  <si>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</si>
  <si>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</si>
  <si>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</si>
  <si>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</si>
  <si>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</si>
  <si>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</si>
  <si>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</si>
  <si>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</si>
  <si>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</si>
  <si>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</si>
  <si>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</si>
  <si>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</si>
  <si>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</si>
  <si>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</si>
  <si>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</si>
  <si>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</si>
  <si>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</si>
  <si>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</si>
  <si>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</si>
  <si>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</si>
  <si>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</si>
  <si>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</si>
  <si>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</si>
  <si>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</si>
  <si>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</si>
  <si>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</si>
  <si>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</si>
  <si>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</si>
  <si>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</si>
  <si>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</si>
  <si>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</si>
  <si>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</si>
  <si>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</si>
  <si>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</si>
  <si>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</si>
  <si>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</si>
  <si>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</si>
  <si>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</si>
  <si>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</si>
  <si>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</si>
  <si>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</si>
  <si>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</si>
  <si>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</si>
  <si>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</si>
  <si>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</si>
  <si>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</si>
  <si>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</si>
  <si>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</si>
  <si>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</si>
  <si>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</si>
  <si>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</si>
  <si>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</si>
  <si>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</si>
  <si>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</si>
  <si>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</si>
  <si>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</si>
  <si>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</si>
  <si>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</si>
  <si>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</si>
  <si>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</si>
  <si>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</si>
  <si>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</si>
  <si>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</si>
  <si>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</si>
  <si>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</si>
  <si>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</si>
  <si>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</si>
  <si>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</si>
  <si>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</si>
  <si>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</si>
  <si>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</si>
  <si>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</si>
  <si>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</si>
  <si>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</si>
  <si>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</si>
  <si>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</si>
  <si>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</si>
  <si>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</si>
  <si>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</si>
  <si>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</si>
  <si>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</si>
  <si>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</si>
  <si>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</si>
  <si>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</si>
  <si>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</si>
  <si>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</si>
  <si>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</si>
  <si>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</si>
  <si>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</si>
  <si>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</si>
  <si>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</si>
  <si>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</si>
  <si>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</si>
  <si>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</si>
  <si>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</si>
  <si>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</si>
  <si>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</si>
  <si>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</si>
  <si>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</si>
  <si>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</si>
  <si>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</si>
  <si>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</si>
  <si>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</si>
  <si>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</si>
  <si>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</si>
  <si>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</si>
  <si>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</si>
  <si>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</si>
  <si>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</si>
  <si>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</si>
  <si>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</si>
  <si>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</si>
  <si>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</si>
  <si>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</si>
  <si>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</si>
  <si>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</si>
  <si>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</si>
  <si>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</si>
  <si>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</si>
  <si>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</si>
  <si>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</si>
  <si>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</si>
  <si>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</si>
  <si>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</si>
  <si>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</si>
  <si>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</si>
  <si>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</si>
  <si>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</si>
  <si>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</si>
  <si>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</si>
  <si>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</si>
  <si>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</si>
  <si>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</si>
  <si>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</si>
  <si>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</si>
  <si>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</si>
  <si>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</si>
  <si>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</si>
  <si>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</si>
  <si>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</si>
  <si>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</si>
  <si>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</si>
  <si>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</si>
  <si>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</si>
  <si>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</si>
  <si>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</si>
  <si>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</si>
  <si>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</si>
  <si>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</si>
  <si>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</si>
  <si>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</si>
  <si>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</si>
  <si>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</si>
  <si>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</si>
  <si>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</si>
  <si>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</si>
  <si>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</si>
  <si>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</si>
  <si>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</si>
  <si>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</si>
  <si>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</si>
  <si>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</si>
  <si>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</si>
  <si>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</si>
  <si>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</si>
  <si>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</si>
  <si>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</si>
  <si>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</si>
  <si>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</si>
  <si>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</si>
  <si>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</si>
  <si>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</si>
  <si>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</si>
  <si>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</si>
  <si>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</si>
  <si>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</si>
  <si>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</si>
  <si>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</si>
  <si>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</si>
  <si>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</si>
  <si>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</si>
  <si>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</si>
  <si>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</si>
  <si>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</si>
  <si>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</si>
  <si>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</si>
  <si>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</si>
  <si>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</si>
  <si>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</si>
  <si>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</si>
  <si>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</si>
  <si>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</si>
  <si>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</si>
  <si>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</si>
  <si>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</si>
  <si>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</si>
  <si>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</si>
  <si>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</si>
  <si>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</si>
  <si>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</si>
  <si>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</si>
  <si>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</si>
  <si>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</si>
  <si>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</si>
  <si>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</si>
  <si>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</si>
  <si>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</si>
  <si>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</si>
  <si>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</si>
  <si>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</si>
  <si>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</si>
  <si>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</si>
  <si>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</si>
  <si>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</si>
  <si>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</si>
  <si>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</si>
  <si>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</si>
  <si>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</si>
  <si>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</si>
  <si>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</si>
  <si>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</si>
  <si>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</si>
  <si>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</si>
  <si>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</si>
  <si>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</si>
  <si>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</si>
  <si>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</si>
  <si>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</si>
  <si>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</si>
  <si>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</si>
  <si>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</si>
  <si>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</si>
  <si>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</si>
  <si>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</si>
  <si>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</si>
  <si>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</si>
  <si>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</si>
  <si>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</si>
  <si>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</si>
  <si>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</si>
  <si>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</si>
  <si>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</si>
  <si>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</si>
  <si>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</si>
  <si>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</si>
  <si>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</si>
  <si>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</si>
  <si>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</si>
  <si>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</si>
  <si>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</si>
  <si>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</si>
  <si>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</si>
  <si>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</si>
  <si>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</si>
  <si>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</si>
  <si>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</si>
  <si>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</si>
  <si>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</si>
  <si>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</si>
  <si>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</si>
  <si>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</si>
  <si>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</si>
  <si>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</si>
  <si>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</si>
  <si>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</si>
  <si>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</si>
  <si>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</si>
  <si>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</si>
  <si>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</si>
  <si>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</si>
  <si>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</si>
  <si>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</si>
  <si>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</si>
  <si>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</si>
  <si>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</si>
  <si>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</si>
  <si>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</si>
  <si>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</si>
  <si>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</si>
  <si>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</si>
  <si>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</si>
  <si>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</si>
  <si>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</si>
  <si>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</si>
  <si>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</si>
  <si>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</si>
  <si>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</si>
  <si>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</si>
  <si>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</si>
  <si>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</si>
  <si>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</si>
  <si>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</si>
  <si>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</si>
  <si>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</si>
  <si>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</si>
  <si>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</si>
  <si>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</si>
  <si>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</si>
  <si>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</si>
  <si>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</si>
  <si>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</si>
  <si>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</si>
  <si>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</si>
  <si>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</si>
  <si>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</si>
  <si>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</si>
  <si>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</si>
  <si>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</si>
  <si>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</si>
  <si>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</si>
  <si>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</si>
  <si>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</si>
  <si>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</si>
  <si>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</si>
  <si>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</si>
  <si>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</si>
  <si>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</si>
  <si>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</si>
  <si>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</si>
  <si>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</si>
  <si>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</si>
  <si>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</si>
  <si>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</si>
  <si>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</si>
  <si>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</si>
  <si>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</si>
  <si>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</si>
  <si>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</si>
  <si>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</si>
  <si>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</si>
  <si>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</si>
  <si>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</si>
  <si>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</si>
  <si>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</si>
  <si>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</si>
  <si>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</si>
  <si>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</si>
  <si>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</si>
  <si>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</si>
  <si>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</si>
  <si>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</si>
  <si>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</si>
  <si>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</si>
  <si>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</si>
  <si>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</si>
  <si>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</si>
  <si>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</si>
  <si>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</si>
  <si>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</si>
  <si>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</si>
  <si>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</si>
  <si>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</si>
  <si>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</si>
  <si>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</si>
  <si>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</si>
  <si>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</si>
  <si>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</si>
  <si>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</si>
  <si>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</si>
  <si>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</si>
  <si>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</si>
  <si>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</si>
  <si>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</si>
  <si>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</si>
  <si>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</si>
  <si>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</si>
  <si>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</si>
  <si>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</si>
  <si>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</si>
  <si>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</si>
  <si>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</si>
  <si>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</si>
  <si>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</si>
  <si>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</si>
  <si>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</si>
  <si>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</si>
  <si>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</si>
  <si>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</si>
  <si>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</si>
  <si>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</si>
  <si>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</si>
  <si>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</si>
  <si>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</si>
  <si>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</si>
  <si>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</si>
  <si>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</si>
  <si>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</si>
  <si>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</si>
  <si>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</si>
  <si>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</si>
  <si>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</si>
  <si>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</si>
  <si>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</si>
  <si>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</si>
  <si>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</si>
  <si>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</si>
  <si>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</si>
  <si>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</si>
  <si>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</si>
  <si>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</si>
  <si>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</si>
  <si>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</si>
  <si>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</si>
  <si>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</si>
  <si>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</si>
  <si>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</si>
  <si>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</si>
  <si>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</si>
  <si>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</si>
  <si>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</si>
  <si>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</si>
  <si>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</si>
  <si>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</si>
  <si>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</si>
  <si>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</si>
  <si>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</si>
  <si>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</si>
  <si>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</si>
  <si>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</si>
  <si>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</si>
  <si>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</si>
  <si>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</si>
  <si>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</si>
  <si>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</si>
  <si>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</si>
  <si>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</si>
  <si>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</si>
  <si>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</si>
  <si>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</si>
  <si>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</si>
  <si>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</si>
  <si>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</si>
  <si>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</si>
  <si>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</si>
  <si>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</si>
  <si>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</si>
  <si>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</si>
  <si>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</si>
  <si>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</si>
  <si>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</si>
  <si>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</si>
  <si>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</si>
  <si>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</si>
  <si>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</si>
  <si>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</si>
  <si>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</si>
  <si>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</si>
  <si>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</si>
  <si>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</si>
  <si>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</si>
  <si>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</si>
  <si>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</si>
  <si>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</si>
  <si>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</si>
  <si>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</si>
  <si>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</si>
  <si>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</si>
  <si>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</si>
  <si>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</si>
  <si>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</si>
  <si>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</si>
  <si>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</si>
  <si>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</si>
  <si>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</si>
  <si>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</si>
  <si>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</si>
  <si>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</si>
  <si>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</si>
  <si>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</si>
  <si>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</si>
  <si>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</si>
  <si>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</si>
  <si>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</si>
  <si>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</si>
  <si>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</si>
  <si>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</si>
  <si>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</si>
  <si>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</si>
  <si>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</si>
  <si>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</si>
  <si>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</si>
  <si>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</si>
  <si>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</si>
  <si>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</si>
  <si>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</si>
  <si>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</si>
  <si>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</si>
  <si>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</si>
  <si>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</si>
  <si>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</si>
  <si>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</si>
  <si>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</si>
  <si>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</si>
  <si>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</si>
  <si>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</si>
  <si>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</si>
  <si>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</si>
  <si>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</si>
  <si>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</si>
  <si>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</si>
  <si>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</si>
  <si>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</si>
  <si>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</si>
  <si>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</si>
  <si>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</si>
  <si>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</si>
  <si>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</si>
  <si>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</si>
  <si>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</si>
  <si>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</si>
  <si>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</si>
  <si>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</si>
  <si>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</si>
  <si>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</si>
  <si>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</si>
  <si>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</si>
  <si>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</si>
  <si>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</si>
  <si>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</si>
  <si>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</si>
  <si>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</si>
  <si>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</si>
  <si>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</si>
  <si>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</si>
  <si>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</si>
  <si>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</si>
  <si>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</si>
  <si>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</si>
  <si>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</si>
  <si>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</si>
  <si>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</si>
  <si>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</si>
  <si>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</si>
  <si>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</si>
  <si>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</si>
  <si>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</si>
  <si>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</si>
  <si>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</si>
  <si>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</si>
  <si>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</si>
  <si>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</si>
  <si>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</si>
  <si>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</si>
  <si>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</si>
  <si>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</si>
  <si>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</si>
  <si>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</si>
  <si>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</si>
  <si>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</si>
  <si>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</si>
  <si>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</si>
  <si>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</si>
  <si>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</si>
  <si>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</si>
  <si>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</si>
  <si>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</si>
  <si>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</si>
  <si>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</si>
  <si>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</si>
  <si>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</si>
  <si>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</si>
  <si>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</si>
  <si>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</si>
  <si>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</si>
  <si>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</si>
  <si>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</si>
  <si>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</si>
  <si>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</si>
  <si>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</si>
  <si>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</si>
  <si>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</si>
  <si>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</si>
  <si>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</si>
  <si>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</si>
  <si>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</si>
  <si>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</si>
  <si>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</si>
  <si>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</si>
  <si>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</si>
  <si>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</si>
  <si>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</si>
  <si>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</si>
  <si>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</si>
  <si>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</si>
  <si>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</si>
  <si>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</si>
  <si>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</si>
  <si>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</si>
  <si>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</si>
  <si>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</si>
  <si>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</si>
  <si>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</si>
  <si>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</si>
  <si>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</si>
  <si>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</si>
  <si>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</si>
  <si>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</si>
  <si>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</si>
  <si>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</si>
  <si>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</si>
  <si>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</si>
  <si>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</si>
  <si>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</si>
  <si>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</si>
  <si>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</si>
  <si>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</si>
  <si>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</si>
  <si>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</si>
  <si>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</si>
  <si>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</si>
  <si>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</si>
  <si>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</si>
  <si>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</si>
  <si>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</si>
  <si>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</si>
  <si>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</si>
  <si>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</si>
  <si>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</si>
  <si>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</si>
  <si>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</si>
  <si>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</si>
  <si>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</si>
  <si>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</si>
  <si>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</si>
  <si>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</si>
  <si>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</si>
  <si>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</si>
  <si>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</si>
  <si>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</si>
  <si>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</si>
  <si>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</si>
  <si>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</si>
  <si>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</si>
  <si>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</si>
  <si>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</si>
  <si>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</si>
  <si>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</si>
  <si>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</si>
  <si>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</si>
  <si>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</si>
  <si>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</si>
  <si>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</si>
  <si>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</si>
  <si>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</si>
  <si>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</si>
  <si>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</si>
  <si>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</si>
  <si>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</si>
  <si>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</si>
  <si>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</si>
  <si>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</si>
  <si>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</si>
  <si>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</si>
  <si>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</si>
  <si>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</si>
  <si>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</si>
  <si>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</si>
  <si>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</si>
  <si>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</si>
  <si>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</si>
  <si>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</si>
  <si>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</si>
  <si>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</si>
  <si>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</si>
  <si>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</si>
  <si>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</si>
  <si>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</si>
  <si>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</si>
  <si>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</si>
  <si>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</si>
  <si>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</si>
  <si>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</si>
  <si>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</si>
  <si>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</si>
  <si>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</si>
  <si>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</si>
  <si>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</si>
  <si>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</si>
  <si>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</si>
  <si>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</si>
  <si>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</si>
  <si>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</si>
  <si>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</si>
  <si>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</si>
  <si>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</si>
  <si>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</si>
  <si>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</si>
  <si>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</si>
  <si>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</si>
  <si>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</si>
  <si>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</si>
  <si>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</si>
  <si>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</si>
  <si>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</si>
  <si>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</si>
  <si>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</si>
  <si>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</si>
  <si>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</si>
  <si>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</si>
  <si>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</si>
  <si>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</si>
  <si>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</si>
  <si>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</si>
  <si>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</si>
  <si>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</si>
  <si>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</si>
  <si>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</si>
  <si>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</si>
  <si>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</si>
  <si>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</si>
  <si>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</si>
  <si>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</si>
  <si>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</si>
  <si>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</si>
  <si>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</si>
  <si>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</si>
  <si>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</si>
  <si>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</si>
  <si>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</si>
  <si>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</si>
  <si>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</si>
  <si>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</si>
  <si>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</si>
  <si>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</si>
  <si>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</si>
  <si>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</si>
  <si>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</si>
  <si>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</si>
  <si>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</si>
  <si>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</si>
  <si>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</si>
  <si>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</si>
  <si>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</si>
  <si>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</si>
  <si>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</si>
  <si>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</si>
  <si>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</si>
  <si>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</si>
  <si>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</si>
  <si>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</si>
  <si>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</si>
  <si>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</si>
  <si>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</si>
  <si>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</si>
  <si>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</si>
  <si>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</si>
  <si>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</si>
  <si>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</si>
  <si>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</si>
  <si>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</si>
  <si>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</si>
  <si>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</si>
  <si>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</si>
  <si>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</si>
  <si>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</si>
  <si>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</si>
  <si>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</si>
  <si>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</si>
  <si>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</si>
  <si>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</si>
  <si>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</si>
  <si>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</si>
  <si>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</si>
  <si>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</si>
  <si>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</si>
  <si>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</si>
  <si>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</si>
  <si>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</si>
  <si>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</si>
  <si>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</si>
  <si>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</si>
  <si>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</si>
  <si>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</si>
  <si>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</si>
  <si>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</si>
  <si>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</si>
  <si>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</si>
  <si>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</si>
  <si>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</si>
  <si>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</si>
  <si>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</si>
  <si>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</si>
  <si>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</si>
  <si>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</si>
  <si>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</si>
  <si>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</si>
  <si>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</si>
  <si>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</si>
  <si>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</si>
  <si>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</si>
  <si>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</si>
  <si>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</si>
  <si>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</si>
  <si>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</si>
  <si>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</si>
  <si>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</si>
  <si>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</si>
  <si>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</si>
  <si>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</si>
  <si>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</si>
  <si>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</si>
  <si>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</si>
  <si>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</si>
  <si>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</si>
  <si>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</si>
  <si>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</si>
  <si>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</si>
  <si>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</si>
  <si>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</si>
  <si>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</si>
  <si>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</si>
  <si>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</si>
  <si>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</si>
  <si>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</si>
  <si>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</si>
  <si>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</si>
  <si>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</si>
  <si>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</si>
  <si>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</si>
  <si>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</si>
  <si>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</si>
  <si>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</si>
  <si>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</si>
  <si>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</si>
  <si>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</si>
  <si>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</si>
  <si>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</si>
  <si>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</si>
  <si>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</si>
  <si>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</si>
  <si>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</si>
  <si>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</si>
  <si>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</si>
  <si>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</si>
  <si>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</si>
  <si>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</si>
  <si>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</si>
  <si>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</si>
  <si>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</si>
  <si>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</si>
  <si>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</si>
  <si>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</si>
  <si>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</si>
  <si>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</si>
  <si>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</si>
  <si>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</si>
  <si>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</si>
  <si>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</si>
  <si>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</si>
  <si>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</si>
  <si>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</si>
  <si>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</si>
  <si>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</si>
  <si>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</si>
  <si>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</si>
  <si>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</si>
  <si>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</si>
  <si>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</si>
  <si>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</si>
  <si>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</si>
  <si>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</si>
  <si>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</si>
  <si>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</si>
  <si>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</si>
  <si>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</si>
  <si>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</si>
  <si>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</si>
  <si>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</si>
  <si>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</si>
  <si>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</si>
  <si>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</si>
  <si>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</si>
  <si>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</si>
  <si>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</si>
  <si>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</si>
  <si>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</si>
  <si>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</si>
  <si>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</si>
  <si>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</si>
  <si>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</si>
  <si>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</si>
  <si>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</si>
  <si>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</si>
  <si>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</si>
  <si>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</si>
  <si>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</si>
  <si>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</si>
  <si>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</si>
  <si>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</si>
  <si>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</si>
  <si>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</si>
  <si>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</si>
  <si>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</si>
  <si>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</si>
  <si>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</si>
  <si>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</si>
  <si>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</si>
  <si>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</si>
  <si>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</si>
  <si>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</si>
  <si>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</si>
  <si>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</si>
  <si>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</si>
  <si>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</si>
  <si>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</si>
  <si>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</si>
  <si>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</si>
  <si>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</si>
  <si>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</si>
  <si>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</si>
  <si>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</si>
  <si>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</si>
  <si>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</si>
  <si>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</si>
  <si>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</si>
  <si>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</si>
  <si>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</si>
  <si>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</si>
  <si>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</si>
  <si>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</si>
  <si>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</si>
  <si>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</si>
  <si>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</si>
  <si>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</si>
  <si>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</si>
  <si>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</si>
  <si>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</si>
  <si>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</si>
  <si>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</si>
  <si>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</si>
  <si>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</si>
  <si>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</si>
  <si>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</si>
  <si>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</si>
  <si>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</si>
  <si>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</si>
  <si>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</si>
  <si>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</si>
  <si>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</si>
  <si>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</si>
  <si>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</si>
  <si>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</si>
  <si>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</si>
  <si>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</si>
  <si>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</si>
  <si>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</si>
  <si>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</si>
  <si>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</si>
  <si>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</si>
  <si>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</si>
  <si>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</si>
  <si>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</si>
  <si>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</si>
  <si>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</si>
  <si>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</si>
  <si>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</si>
  <si>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</si>
  <si>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</si>
  <si>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</si>
  <si>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</si>
  <si>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</si>
  <si>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</si>
  <si>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</si>
  <si>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</si>
  <si>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</si>
  <si>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</si>
  <si>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</si>
  <si>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</si>
  <si>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</si>
  <si>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</si>
  <si>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</si>
  <si>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</si>
  <si>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</si>
  <si>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</si>
  <si>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</si>
  <si>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</si>
  <si>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</si>
  <si>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</si>
  <si>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</si>
  <si>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</si>
  <si>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</si>
  <si>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</si>
  <si>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</si>
  <si>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</si>
  <si>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</si>
  <si>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</si>
  <si>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</si>
  <si>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</si>
  <si>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</si>
  <si>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</si>
  <si>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</si>
  <si>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</si>
  <si>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</si>
  <si>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</si>
  <si>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</si>
  <si>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</si>
  <si>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</si>
  <si>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</si>
  <si>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</si>
  <si>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</si>
  <si>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</si>
  <si>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</si>
  <si>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</si>
  <si>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</si>
  <si>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</si>
  <si>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</si>
  <si>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</si>
  <si>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</si>
  <si>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</si>
  <si>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</si>
  <si>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</si>
  <si>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</si>
  <si>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</si>
  <si>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</si>
  <si>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</si>
  <si>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</si>
  <si>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</si>
  <si>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</si>
  <si>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</si>
  <si>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</si>
  <si>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</si>
  <si>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</si>
  <si>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</si>
  <si>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</si>
  <si>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</si>
  <si>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</si>
  <si>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</si>
  <si>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</si>
  <si>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</si>
  <si>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</si>
  <si>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</si>
  <si>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</si>
  <si>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</si>
  <si>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</si>
  <si>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</si>
  <si>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</si>
  <si>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</si>
  <si>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</si>
  <si>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</si>
  <si>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</si>
  <si>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</si>
  <si>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</si>
  <si>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</si>
  <si>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</si>
  <si>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</si>
  <si>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</si>
  <si>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</si>
  <si>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</si>
  <si>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</si>
  <si>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</si>
  <si>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</si>
  <si>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</si>
  <si>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</si>
  <si>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</si>
  <si>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</si>
  <si>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</si>
  <si>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</si>
  <si>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</si>
  <si>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</si>
  <si>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</si>
  <si>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</si>
  <si>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</si>
  <si>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</si>
  <si>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</si>
  <si>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</si>
  <si>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</si>
  <si>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</si>
  <si>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</si>
  <si>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</si>
  <si>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</si>
  <si>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</si>
  <si>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</si>
  <si>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</si>
  <si>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</si>
  <si>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</si>
  <si>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</si>
  <si>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</si>
  <si>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</si>
  <si>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</si>
  <si>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</si>
  <si>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</si>
  <si>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</si>
  <si>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</si>
  <si>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</si>
  <si>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</si>
  <si>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</si>
  <si>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</si>
  <si>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</si>
  <si>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</si>
  <si>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</si>
  <si>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</si>
  <si>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</si>
  <si>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</si>
  <si>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</si>
  <si>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</si>
  <si>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</si>
  <si>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</si>
  <si>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</si>
  <si>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</si>
  <si>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</si>
  <si>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</si>
  <si>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</si>
  <si>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</si>
  <si>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</si>
  <si>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</si>
  <si>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</si>
  <si>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</si>
  <si>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</si>
  <si>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</si>
  <si>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</si>
  <si>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</si>
  <si>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</si>
  <si>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</si>
  <si>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</si>
  <si>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</si>
  <si>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</si>
  <si>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</si>
  <si>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</si>
  <si>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</si>
  <si>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</si>
  <si>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</si>
  <si>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</si>
  <si>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</si>
  <si>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</si>
  <si>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</si>
  <si>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</si>
  <si>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</si>
  <si>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</si>
  <si>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</si>
  <si>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</si>
  <si>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</si>
  <si>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</si>
  <si>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</si>
  <si>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</si>
  <si>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</si>
  <si>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</si>
  <si>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</si>
  <si>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</si>
  <si>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</si>
  <si>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</si>
  <si>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</si>
  <si>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</si>
  <si>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</si>
  <si>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</si>
  <si>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</si>
  <si>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</si>
  <si>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</si>
  <si>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</si>
  <si>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</si>
  <si>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</si>
  <si>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</si>
  <si>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</si>
  <si>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</si>
  <si>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</si>
  <si>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</si>
  <si>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</si>
  <si>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</si>
  <si>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</si>
  <si>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</si>
  <si>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</si>
  <si>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</si>
  <si>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</si>
  <si>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</si>
  <si>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</si>
  <si>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</si>
  <si>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</si>
  <si>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</si>
  <si>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</si>
  <si>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</si>
  <si>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</si>
  <si>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</si>
  <si>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</si>
  <si>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</si>
  <si>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</si>
  <si>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</si>
  <si>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</si>
  <si>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</si>
  <si>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</si>
  <si>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</si>
  <si>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</si>
  <si>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</si>
  <si>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</si>
  <si>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</si>
  <si>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</si>
  <si>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</si>
  <si>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</si>
  <si>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</si>
  <si>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</si>
  <si>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</si>
  <si>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</si>
  <si>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</si>
  <si>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</si>
  <si>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</si>
  <si>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</si>
  <si>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</si>
  <si>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</si>
  <si>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</si>
  <si>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</si>
  <si>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</si>
  <si>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</si>
  <si>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</si>
  <si>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</si>
  <si>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</si>
  <si>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</si>
  <si>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</si>
  <si>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</si>
  <si>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</si>
  <si>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</si>
  <si>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</si>
  <si>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</si>
  <si>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</si>
  <si>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</si>
  <si>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</si>
  <si>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</si>
  <si>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</si>
  <si>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</si>
  <si>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</si>
  <si>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</si>
  <si>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</si>
  <si>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</si>
  <si>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</si>
  <si>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</si>
  <si>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</si>
  <si>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</si>
  <si>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</si>
  <si>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</si>
  <si>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</si>
  <si>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</si>
  <si>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</si>
  <si>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</si>
  <si>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</si>
  <si>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</si>
  <si>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</si>
  <si>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</si>
  <si>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</si>
  <si>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</si>
  <si>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</si>
  <si>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</si>
  <si>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</si>
  <si>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</si>
  <si>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</si>
  <si>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</si>
  <si>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</si>
  <si>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</si>
  <si>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</si>
  <si>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</si>
  <si>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</si>
  <si>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</si>
  <si>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</si>
  <si>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</si>
  <si>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</si>
  <si>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</si>
  <si>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</si>
  <si>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</si>
  <si>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</si>
  <si>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</si>
  <si>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</si>
  <si>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</si>
  <si>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</si>
  <si>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</si>
  <si>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</si>
  <si>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</si>
  <si>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</si>
  <si>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</si>
  <si>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</si>
  <si>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</si>
  <si>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</si>
  <si>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</si>
  <si>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</si>
  <si>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</si>
  <si>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</si>
  <si>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</si>
  <si>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</si>
  <si>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</si>
  <si>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</si>
  <si>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</si>
  <si>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</si>
  <si>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</si>
  <si>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</si>
  <si>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</si>
  <si>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</si>
  <si>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</si>
  <si>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</si>
  <si>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</si>
  <si>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</si>
  <si>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</si>
  <si>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</si>
  <si>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</si>
  <si>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</si>
  <si>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</si>
  <si>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</si>
  <si>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</si>
  <si>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</si>
  <si>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</si>
  <si>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</si>
  <si>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</si>
  <si>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</si>
  <si>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</si>
  <si>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</si>
  <si>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</si>
  <si>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</si>
  <si>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</si>
  <si>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</si>
  <si>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</si>
  <si>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</si>
  <si>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</si>
  <si>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</si>
  <si>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</si>
  <si>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</si>
  <si>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</si>
  <si>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</si>
  <si>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</si>
  <si>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</si>
  <si>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</si>
  <si>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</si>
  <si>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</si>
  <si>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</si>
  <si>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</si>
  <si>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</si>
  <si>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</si>
  <si>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</si>
  <si>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</si>
  <si>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</si>
  <si>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</si>
  <si>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</si>
  <si>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</si>
  <si>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</si>
  <si>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</si>
  <si>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</si>
  <si>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</si>
  <si>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</si>
  <si>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</si>
  <si>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</si>
  <si>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</si>
  <si>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</si>
  <si>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</si>
  <si>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</si>
  <si>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</si>
  <si>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</si>
  <si>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</si>
  <si>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</si>
  <si>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</si>
  <si>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</si>
  <si>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</si>
  <si>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</si>
  <si>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</si>
  <si>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</si>
  <si>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</si>
  <si>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</si>
  <si>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</si>
  <si>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</si>
  <si>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</si>
  <si>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</si>
  <si>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</si>
  <si>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</si>
  <si>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</si>
  <si>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</si>
  <si>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</si>
  <si>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</si>
  <si>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</si>
  <si>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</si>
  <si>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</si>
  <si>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</si>
  <si>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</si>
  <si>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</si>
  <si>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</si>
  <si>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</si>
  <si>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</si>
  <si>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</si>
  <si>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</si>
  <si>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</si>
  <si>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</si>
  <si>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</si>
  <si>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</si>
  <si>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</si>
  <si>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</si>
  <si>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</si>
  <si>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</si>
  <si>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</si>
  <si>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</si>
  <si>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</si>
  <si>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</si>
  <si>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</si>
  <si>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</si>
  <si>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</si>
  <si>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</si>
  <si>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</si>
  <si>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</si>
  <si>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</si>
  <si>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</si>
  <si>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</si>
  <si>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</si>
  <si>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</si>
  <si>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</si>
  <si>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</si>
  <si>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</si>
  <si>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</si>
  <si>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</si>
  <si>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</si>
  <si>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</si>
  <si>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</si>
  <si>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</si>
  <si>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</si>
  <si>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</si>
  <si>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</si>
  <si>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</si>
  <si>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</si>
  <si>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</si>
  <si>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</si>
  <si>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</si>
  <si>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</si>
  <si>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</si>
  <si>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</si>
  <si>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</si>
  <si>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</si>
  <si>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</si>
  <si>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</si>
  <si>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</si>
  <si>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</si>
  <si>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</si>
  <si>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</si>
  <si>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</si>
  <si>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</si>
  <si>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</si>
  <si>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</si>
  <si>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</si>
  <si>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</si>
  <si>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</si>
  <si>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</si>
  <si>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</si>
  <si>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</si>
  <si>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</si>
  <si>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</si>
  <si>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</si>
  <si>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</si>
  <si>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</si>
  <si>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</si>
  <si>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</si>
  <si>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</si>
  <si>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</si>
  <si>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</si>
  <si>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</si>
  <si>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</si>
  <si>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</si>
  <si>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</si>
  <si>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</si>
  <si>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</si>
  <si>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</si>
  <si>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</si>
  <si>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</si>
  <si>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</si>
  <si>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</si>
  <si>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</si>
  <si>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</si>
  <si>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</si>
  <si>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</si>
  <si>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</si>
  <si>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</si>
  <si>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</si>
  <si>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</si>
  <si>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</si>
  <si>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</si>
  <si>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</si>
  <si>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</si>
  <si>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</si>
  <si>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</si>
  <si>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</si>
  <si>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</si>
  <si>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</si>
  <si>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</si>
  <si>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</si>
  <si>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</si>
  <si>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</si>
  <si>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</si>
  <si>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</si>
  <si>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</si>
  <si>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</si>
  <si>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</si>
  <si>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</si>
  <si>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</si>
  <si>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</si>
  <si>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</si>
  <si>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</si>
  <si>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</si>
  <si>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</si>
  <si>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</si>
  <si>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</si>
  <si>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</si>
  <si>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</si>
  <si>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</si>
  <si>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</si>
  <si>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</si>
  <si>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</si>
  <si>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</si>
  <si>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</si>
  <si>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</si>
  <si>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</si>
  <si>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</si>
  <si>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</si>
  <si>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</si>
  <si>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</si>
  <si>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</si>
  <si>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</si>
  <si>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</si>
  <si>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</si>
  <si>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</si>
  <si>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</si>
  <si>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</si>
  <si>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</si>
  <si>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</si>
  <si>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</si>
  <si>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</si>
  <si>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</si>
  <si>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</si>
  <si>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</si>
  <si>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</si>
  <si>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</si>
  <si>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</si>
  <si>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</si>
  <si>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</si>
  <si>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</si>
  <si>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</si>
  <si>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</si>
  <si>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</si>
  <si>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</si>
  <si>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</si>
  <si>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</si>
  <si>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</si>
  <si>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</si>
  <si>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</si>
  <si>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</si>
  <si>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</si>
  <si>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</si>
  <si>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</si>
  <si>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</si>
  <si>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</si>
  <si>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</si>
  <si>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</si>
  <si>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</si>
  <si>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</si>
  <si>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</si>
  <si>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</si>
  <si>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</si>
  <si>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</si>
  <si>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</si>
  <si>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</si>
  <si>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</si>
  <si>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</si>
  <si>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</si>
  <si>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</si>
  <si>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</si>
  <si>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</si>
  <si>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</si>
  <si>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</si>
  <si>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</si>
  <si>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</si>
  <si>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</si>
  <si>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</si>
  <si>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</si>
  <si>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</si>
  <si>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</si>
  <si>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</si>
  <si>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</si>
  <si>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</si>
  <si>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</si>
  <si>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</si>
  <si>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</si>
  <si>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</si>
  <si>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</si>
  <si>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</si>
  <si>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</si>
  <si>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</si>
  <si>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</si>
  <si>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</si>
  <si>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</si>
  <si>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</si>
  <si>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</si>
  <si>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</si>
  <si>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</si>
  <si>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</si>
  <si>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</si>
  <si>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</si>
  <si>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</si>
  <si>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</si>
  <si>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</si>
  <si>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</si>
  <si>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</si>
  <si>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</si>
  <si>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</si>
  <si>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</si>
  <si>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</si>
  <si>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</si>
  <si>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</si>
  <si>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</si>
  <si>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</si>
  <si>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</si>
  <si>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</si>
  <si>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</si>
  <si>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</si>
  <si>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</si>
  <si>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</si>
  <si>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</si>
  <si>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</si>
  <si>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</si>
  <si>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</si>
  <si>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</si>
  <si>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</si>
  <si>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</si>
  <si>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</si>
  <si>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</si>
  <si>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</si>
  <si>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</si>
  <si>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</si>
  <si>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</si>
  <si>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</si>
  <si>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</si>
  <si>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</si>
  <si>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</si>
  <si>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</si>
  <si>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</si>
  <si>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</si>
  <si>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</si>
  <si>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</si>
  <si>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</si>
  <si>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</si>
  <si>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</si>
  <si>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</si>
  <si>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</si>
  <si>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</si>
  <si>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</si>
  <si>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</si>
  <si>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</si>
  <si>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</si>
  <si>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</si>
  <si>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</si>
  <si>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</si>
  <si>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</si>
  <si>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</si>
  <si>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</si>
  <si>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</si>
  <si>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</si>
  <si>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</si>
  <si>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</si>
  <si>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</si>
  <si>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</si>
  <si>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</si>
  <si>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</si>
  <si>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</si>
  <si>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</si>
  <si>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</si>
  <si>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</si>
  <si>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</si>
  <si>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</si>
  <si>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</si>
  <si>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</si>
  <si>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</si>
  <si>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</si>
  <si>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</si>
  <si>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</si>
  <si>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</si>
  <si>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</si>
  <si>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</si>
  <si>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</si>
  <si>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</si>
  <si>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</si>
  <si>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</si>
  <si>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</si>
  <si>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</si>
  <si>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</si>
  <si>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</si>
  <si>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</si>
  <si>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</si>
  <si>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</si>
  <si>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</si>
  <si>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</si>
  <si>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</si>
  <si>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</si>
  <si>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</si>
  <si>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</si>
  <si>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</si>
  <si>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</si>
  <si>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</si>
  <si>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</si>
  <si>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</si>
  <si>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</si>
  <si>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</si>
  <si>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</si>
  <si>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</si>
  <si>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</si>
  <si>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</si>
  <si>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</si>
  <si>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</si>
  <si>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</si>
  <si>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</si>
  <si>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</si>
  <si>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</si>
  <si>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</si>
  <si>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</si>
  <si>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</si>
  <si>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</si>
  <si>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</si>
  <si>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</si>
  <si>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</si>
  <si>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</si>
  <si>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</si>
  <si>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</si>
  <si>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</si>
  <si>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</si>
  <si>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</si>
  <si>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</si>
  <si>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</si>
  <si>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</si>
  <si>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</si>
  <si>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</si>
  <si>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</si>
  <si>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</si>
  <si>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</si>
  <si>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</si>
  <si>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</si>
  <si>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</si>
  <si>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</si>
  <si>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</si>
  <si>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</si>
  <si>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</si>
  <si>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</si>
  <si>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</si>
  <si>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</si>
  <si>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</si>
  <si>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</si>
  <si>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</si>
  <si>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</si>
  <si>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</si>
  <si>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</si>
  <si>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</si>
  <si>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</si>
  <si>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</si>
  <si>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</si>
  <si>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</si>
  <si>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</si>
  <si>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</si>
  <si>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</si>
  <si>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</si>
  <si>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</si>
  <si>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</si>
  <si>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</si>
  <si>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</si>
  <si>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</si>
  <si>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</si>
  <si>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</si>
  <si>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</si>
  <si>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</si>
  <si>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</si>
  <si>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</si>
  <si>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</si>
  <si>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</si>
  <si>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</si>
  <si>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</si>
  <si>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</si>
  <si>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</si>
  <si>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</si>
  <si>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</si>
  <si>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</si>
  <si>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</si>
  <si>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</si>
  <si>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</si>
  <si>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</si>
  <si>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</si>
  <si>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</si>
  <si>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</si>
  <si>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</si>
  <si>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</si>
  <si>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</si>
  <si>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</si>
  <si>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</si>
  <si>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</si>
  <si>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</si>
  <si>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</si>
  <si>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</si>
  <si>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</si>
  <si>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</si>
  <si>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</si>
  <si>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</si>
  <si>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</si>
  <si>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</si>
  <si>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</si>
  <si>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</si>
  <si>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</si>
  <si>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</si>
  <si>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</si>
  <si>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</si>
  <si>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</si>
  <si>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</si>
  <si>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</si>
  <si>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</si>
  <si>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</si>
  <si>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</si>
  <si>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</si>
  <si>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</si>
  <si>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</si>
  <si>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</si>
  <si>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</si>
  <si>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</si>
  <si>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</si>
  <si>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</si>
  <si>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</si>
  <si>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</si>
  <si>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</si>
  <si>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</si>
  <si>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</si>
  <si>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</si>
  <si>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</si>
  <si>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</si>
  <si>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</si>
  <si>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</si>
  <si>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</si>
  <si>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</si>
  <si>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</si>
  <si>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</si>
  <si>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</si>
  <si>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</si>
  <si>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</si>
  <si>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</si>
  <si>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</si>
  <si>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</si>
  <si>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</si>
  <si>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</si>
  <si>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</si>
  <si>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</si>
  <si>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</si>
  <si>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</si>
  <si>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</si>
  <si>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</si>
  <si>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</si>
  <si>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</si>
  <si>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</si>
  <si>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</si>
  <si>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</si>
  <si>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</si>
  <si>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</si>
  <si>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</si>
  <si>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</si>
  <si>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</si>
  <si>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</si>
  <si>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</si>
  <si>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</si>
  <si>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</si>
  <si>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</si>
  <si>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</si>
  <si>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</si>
  <si>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</si>
  <si>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</si>
  <si>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</si>
  <si>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</si>
  <si>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</si>
  <si>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</si>
  <si>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</si>
  <si>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</si>
  <si>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</si>
  <si>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</si>
  <si>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</si>
  <si>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</si>
  <si>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</si>
  <si>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</si>
  <si>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</si>
  <si>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</si>
  <si>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</si>
  <si>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</si>
  <si>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</si>
  <si>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</si>
  <si>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</si>
  <si>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</si>
  <si>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</si>
  <si>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</si>
  <si>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</si>
  <si>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</si>
  <si>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</si>
  <si>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</si>
  <si>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</si>
  <si>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</si>
  <si>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</si>
  <si>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</si>
  <si>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</si>
  <si>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</si>
  <si>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</si>
  <si>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</si>
  <si>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</si>
  <si>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</si>
  <si>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</si>
  <si>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</si>
  <si>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</si>
  <si>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</si>
  <si>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</si>
  <si>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</si>
  <si>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</si>
  <si>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</si>
  <si>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</si>
  <si>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</si>
  <si>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</si>
  <si>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</si>
  <si>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</si>
  <si>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</si>
  <si>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</si>
  <si>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</si>
  <si>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</si>
  <si>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</si>
  <si>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</si>
  <si>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</si>
  <si>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</si>
  <si>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</si>
  <si>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</si>
  <si>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</si>
  <si>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</si>
  <si>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</si>
  <si>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</si>
  <si>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</si>
  <si>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</si>
  <si>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</si>
  <si>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</si>
  <si>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</si>
  <si>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</si>
  <si>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</si>
  <si>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</si>
  <si>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</si>
  <si>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</si>
  <si>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</si>
  <si>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</si>
  <si>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</si>
  <si>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</si>
  <si>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</si>
  <si>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</si>
  <si>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</si>
  <si>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</si>
  <si>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</si>
  <si>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</si>
  <si>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</si>
  <si>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</si>
  <si>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</si>
  <si>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</si>
  <si>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</si>
  <si>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</si>
  <si>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</si>
  <si>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</si>
  <si>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</si>
  <si>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</si>
  <si>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</si>
  <si>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</si>
  <si>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</si>
  <si>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</si>
  <si>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</si>
  <si>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</si>
  <si>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</si>
  <si>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</si>
  <si>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</si>
  <si>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</si>
  <si>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</si>
  <si>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</si>
  <si>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</si>
  <si>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</si>
  <si>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</si>
  <si>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</si>
  <si>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</si>
  <si>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</si>
  <si>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</si>
  <si>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</si>
  <si>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</si>
  <si>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</si>
  <si>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</si>
  <si>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</si>
  <si>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</si>
  <si>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</si>
  <si>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</si>
  <si>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</si>
  <si>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</si>
  <si>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</si>
  <si>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</si>
  <si>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</si>
  <si>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</si>
  <si>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</si>
  <si>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</si>
  <si>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</si>
  <si>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</si>
  <si>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</si>
  <si>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</si>
  <si>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</si>
  <si>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</si>
  <si>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</si>
  <si>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</si>
  <si>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</si>
  <si>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</si>
  <si>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</si>
  <si>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</si>
  <si>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</si>
  <si>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</si>
  <si>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</si>
  <si>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</si>
  <si>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</si>
  <si>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</si>
  <si>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</si>
  <si>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</si>
  <si>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</si>
  <si>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</si>
  <si>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</si>
  <si>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</si>
  <si>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</si>
  <si>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</si>
  <si>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</si>
  <si>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</si>
  <si>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</si>
  <si>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</si>
  <si>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</si>
  <si>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</si>
  <si>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</si>
  <si>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</si>
  <si>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</si>
  <si>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</si>
  <si>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</si>
  <si>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</si>
  <si>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</si>
  <si>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</si>
  <si>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</si>
  <si>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</si>
  <si>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</si>
  <si>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</si>
  <si>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</si>
  <si>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</si>
  <si>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</si>
  <si>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</si>
  <si>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</si>
  <si>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</si>
  <si>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</si>
  <si>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</si>
  <si>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</si>
  <si>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</si>
  <si>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</si>
  <si>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</si>
  <si>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</si>
  <si>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</si>
  <si>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</si>
  <si>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</si>
  <si>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</si>
  <si>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</si>
  <si>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</si>
  <si>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</si>
  <si>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</si>
  <si>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</si>
  <si>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</si>
  <si>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</si>
  <si>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</si>
  <si>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</si>
  <si>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</si>
  <si>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</si>
  <si>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</si>
  <si>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</si>
  <si>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</si>
  <si>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</si>
  <si>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</si>
  <si>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</si>
  <si>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</si>
  <si>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</si>
  <si>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</si>
  <si>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</si>
  <si>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</si>
  <si>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</si>
  <si>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</si>
  <si>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</si>
  <si>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</si>
  <si>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</si>
  <si>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</si>
  <si>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</si>
  <si>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</si>
  <si>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</si>
  <si>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</si>
  <si>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</si>
  <si>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</si>
  <si>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</si>
  <si>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</si>
  <si>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</si>
  <si>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</si>
  <si>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</si>
  <si>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</si>
  <si>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</si>
  <si>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</si>
  <si>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</si>
  <si>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</si>
  <si>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</si>
  <si>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</si>
  <si>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</si>
  <si>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</si>
  <si>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</si>
  <si>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</si>
  <si>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</si>
  <si>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</si>
  <si>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</si>
  <si>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</si>
  <si>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</si>
  <si>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</si>
  <si>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</si>
  <si>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</si>
  <si>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</si>
  <si>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</si>
  <si>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</si>
  <si>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</si>
  <si>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</si>
  <si>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</si>
  <si>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</si>
  <si>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</si>
  <si>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</si>
  <si>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</si>
  <si>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</si>
  <si>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</si>
  <si>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</si>
  <si>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</si>
  <si>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</si>
  <si>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</si>
  <si>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</si>
  <si>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</si>
  <si>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</si>
  <si>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</si>
  <si>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</si>
  <si>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</si>
  <si>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</si>
  <si>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</si>
  <si>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</si>
  <si>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</si>
  <si>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</si>
  <si>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</si>
  <si>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</si>
  <si>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</si>
  <si>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</si>
  <si>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</si>
  <si>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</si>
  <si>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</si>
  <si>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</si>
  <si>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</si>
  <si>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</si>
  <si>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</si>
  <si>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</si>
  <si>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</si>
  <si>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</si>
  <si>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</si>
  <si>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</si>
  <si>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</si>
  <si>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</si>
  <si>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</si>
  <si>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</si>
  <si>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</si>
  <si>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</si>
  <si>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</si>
  <si>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</si>
  <si>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</si>
  <si>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</si>
  <si>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</si>
  <si>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</si>
  <si>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</si>
  <si>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</si>
  <si>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</si>
  <si>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</si>
  <si>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</si>
  <si>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</si>
  <si>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</si>
  <si>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</si>
  <si>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</si>
  <si>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</si>
  <si>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</si>
  <si>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</si>
  <si>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</si>
  <si>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</si>
  <si>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</si>
  <si>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</si>
  <si>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</si>
  <si>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</si>
  <si>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</si>
  <si>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</si>
  <si>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</si>
  <si>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</si>
  <si>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</si>
  <si>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</si>
  <si>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</si>
  <si>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</si>
  <si>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</si>
  <si>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</si>
  <si>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</si>
  <si>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</si>
  <si>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</si>
  <si>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</si>
  <si>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</si>
  <si>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</si>
  <si>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</si>
  <si>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</si>
  <si>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</si>
  <si>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</si>
  <si>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</si>
  <si>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</si>
  <si>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</si>
  <si>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</si>
  <si>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</si>
  <si>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</si>
  <si>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</si>
  <si>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</si>
  <si>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</si>
  <si>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</si>
  <si>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</si>
  <si>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</si>
  <si>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</si>
  <si>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</si>
  <si>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</si>
  <si>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</si>
  <si>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</si>
  <si>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</si>
  <si>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</si>
  <si>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</si>
  <si>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</si>
  <si>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</si>
  <si>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</si>
  <si>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</si>
  <si>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</si>
  <si>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</si>
  <si>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</si>
  <si>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</si>
  <si>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</si>
  <si>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</si>
  <si>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</si>
  <si>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</si>
  <si>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</si>
  <si>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</si>
  <si>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</si>
  <si>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</si>
  <si>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</si>
  <si>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</si>
  <si>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</si>
  <si>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</si>
  <si>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</si>
  <si>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</si>
  <si>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</si>
  <si>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</si>
  <si>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</si>
  <si>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</si>
  <si>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</si>
  <si>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</si>
  <si>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</si>
  <si>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</si>
  <si>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</si>
  <si>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</si>
  <si>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</si>
  <si>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</si>
  <si>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</si>
  <si>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</si>
  <si>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</si>
  <si>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</si>
  <si>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</si>
  <si>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</si>
  <si>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</si>
  <si>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</si>
  <si>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</si>
  <si>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</si>
  <si>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</si>
  <si>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</si>
  <si>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</si>
  <si>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</si>
  <si>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</si>
  <si>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</si>
  <si>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</si>
  <si>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</si>
  <si>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</si>
  <si>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</si>
  <si>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</si>
  <si>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</si>
  <si>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</si>
  <si>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</si>
  <si>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</si>
  <si>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</si>
  <si>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</si>
  <si>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</si>
  <si>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</si>
  <si>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</si>
  <si>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</si>
  <si>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</si>
  <si>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</si>
  <si>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</si>
  <si>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</si>
  <si>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</si>
  <si>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</si>
  <si>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</si>
  <si>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</si>
  <si>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</si>
  <si>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</si>
  <si>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</si>
  <si>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</si>
  <si>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</si>
  <si>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</si>
  <si>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</si>
  <si>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</si>
  <si>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</si>
  <si>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</si>
  <si>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</si>
  <si>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</si>
  <si>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</si>
  <si>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</si>
  <si>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</si>
  <si>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</si>
  <si>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</si>
  <si>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</si>
  <si>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</si>
  <si>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</si>
  <si>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</si>
  <si>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</si>
  <si>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</si>
  <si>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</si>
  <si>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</si>
  <si>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</si>
  <si>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</si>
  <si>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</si>
  <si>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</si>
  <si>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</si>
  <si>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</si>
  <si>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</si>
  <si>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</si>
  <si>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</si>
  <si>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</si>
  <si>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</si>
  <si>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</si>
  <si>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</si>
  <si>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</si>
  <si>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</si>
  <si>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</si>
  <si>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</si>
  <si>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</si>
  <si>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</si>
  <si>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</si>
  <si>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</si>
  <si>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</si>
  <si>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</si>
  <si>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</si>
  <si>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</si>
  <si>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</si>
  <si>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</si>
  <si>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</si>
  <si>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</si>
  <si>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</si>
  <si>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</si>
  <si>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</si>
  <si>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</si>
  <si>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</si>
  <si>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</si>
  <si>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</si>
  <si>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</si>
  <si>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</si>
  <si>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</si>
  <si>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</si>
  <si>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</si>
  <si>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</si>
  <si>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</si>
  <si>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</si>
  <si>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</si>
  <si>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</si>
  <si>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</si>
  <si>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</si>
  <si>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</si>
  <si>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</si>
  <si>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</si>
  <si>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</si>
  <si>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</si>
  <si>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</si>
  <si>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</si>
  <si>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</si>
  <si>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</si>
  <si>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</si>
  <si>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</si>
  <si>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</si>
  <si>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</si>
  <si>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</si>
  <si>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</si>
  <si>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</si>
  <si>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</si>
  <si>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</si>
  <si>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</si>
  <si>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</si>
  <si>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</si>
  <si>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</si>
  <si>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</si>
  <si>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</si>
  <si>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</si>
  <si>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</si>
  <si>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</si>
  <si>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</si>
  <si>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</si>
  <si>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</si>
  <si>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</si>
  <si>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</si>
  <si>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</si>
  <si>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</si>
  <si>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</si>
  <si>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</si>
  <si>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</si>
  <si>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</si>
  <si>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</si>
  <si>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</si>
  <si>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</si>
  <si>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</si>
  <si>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</si>
  <si>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</si>
  <si>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</si>
  <si>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</si>
  <si>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</si>
  <si>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</si>
  <si>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</si>
  <si>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</si>
  <si>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</si>
  <si>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</si>
  <si>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</si>
  <si>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</si>
  <si>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</si>
  <si>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</si>
  <si>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</si>
  <si>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</si>
  <si>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</si>
  <si>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</si>
  <si>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</si>
  <si>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</si>
  <si>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</si>
  <si>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</si>
  <si>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</si>
  <si>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</si>
  <si>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</si>
  <si>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</si>
  <si>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</si>
  <si>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</si>
  <si>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</si>
  <si>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</si>
  <si>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</si>
  <si>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</si>
  <si>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</si>
  <si>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</si>
  <si>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</si>
  <si>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</si>
  <si>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</si>
  <si>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</si>
  <si>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</si>
  <si>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</si>
  <si>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</si>
  <si>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</si>
  <si>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</si>
  <si>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</si>
  <si>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</si>
  <si>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</si>
  <si>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</si>
  <si>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</si>
  <si>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</si>
  <si>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</si>
  <si>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</si>
  <si>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</si>
  <si>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</si>
  <si>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</si>
  <si>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</si>
  <si>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</si>
  <si>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</si>
  <si>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</si>
  <si>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</si>
  <si>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</si>
  <si>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</si>
  <si>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</si>
  <si>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</si>
  <si>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</si>
  <si>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</si>
  <si>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</si>
  <si>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</si>
  <si>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</si>
  <si>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</si>
  <si>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</si>
  <si>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</si>
  <si>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</si>
  <si>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</si>
  <si>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</si>
  <si>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</si>
  <si>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</si>
  <si>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</si>
  <si>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</si>
  <si>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</si>
  <si>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</si>
  <si>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</si>
  <si>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</si>
  <si>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</si>
  <si>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</si>
  <si>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</si>
  <si>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</si>
  <si>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</si>
  <si>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</si>
  <si>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</si>
  <si>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</si>
  <si>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</si>
  <si>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</si>
  <si>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</si>
  <si>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</si>
  <si>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</si>
  <si>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</si>
  <si>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</si>
  <si>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</si>
  <si>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</si>
  <si>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</si>
  <si>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</si>
  <si>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</si>
  <si>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</si>
  <si>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</si>
  <si>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</si>
  <si>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</si>
  <si>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</si>
  <si>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</si>
  <si>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</si>
  <si>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</si>
  <si>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</si>
  <si>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</si>
  <si>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</si>
  <si>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</si>
  <si>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</si>
  <si>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</si>
  <si>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</si>
  <si>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</si>
  <si>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</si>
  <si>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</si>
  <si>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</si>
  <si>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</si>
  <si>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</si>
  <si>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</si>
  <si>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</si>
  <si>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</si>
  <si>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</si>
  <si>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</si>
  <si>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</si>
  <si>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</si>
  <si>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</si>
  <si>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</si>
  <si>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</si>
  <si>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</si>
  <si>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</si>
  <si>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</si>
  <si>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</si>
  <si>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</si>
  <si>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</si>
  <si>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</si>
  <si>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</si>
  <si>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</si>
  <si>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</si>
  <si>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</si>
  <si>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</si>
  <si>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</si>
  <si>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</si>
  <si>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</si>
  <si>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</si>
  <si>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</si>
  <si>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</si>
  <si>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</si>
  <si>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</si>
  <si>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</si>
  <si>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</si>
  <si>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</si>
  <si>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</si>
  <si>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</si>
  <si>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</si>
  <si>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</si>
  <si>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</si>
  <si>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</si>
  <si>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</si>
  <si>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</si>
  <si>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</si>
  <si>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</si>
  <si>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</si>
  <si>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</si>
  <si>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</si>
  <si>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</si>
  <si>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</si>
  <si>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</si>
  <si>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</si>
  <si>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</si>
  <si>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</si>
  <si>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</si>
  <si>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</si>
  <si>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</si>
  <si>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</si>
  <si>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</si>
  <si>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</si>
  <si>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</si>
  <si>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</si>
  <si>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</si>
  <si>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</si>
  <si>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</si>
  <si>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</si>
  <si>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</si>
  <si>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</si>
  <si>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</si>
  <si>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</si>
  <si>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</si>
  <si>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</si>
  <si>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</si>
  <si>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</si>
  <si>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</si>
  <si>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</si>
  <si>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</si>
  <si>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</si>
  <si>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</si>
  <si>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</si>
  <si>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</si>
  <si>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</si>
  <si>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</si>
  <si>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</si>
  <si>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</si>
  <si>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</si>
  <si>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</si>
  <si>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</si>
  <si>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</si>
  <si>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</si>
  <si>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</si>
  <si>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</si>
  <si>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</si>
  <si>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</si>
  <si>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</si>
  <si>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</si>
  <si>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</si>
  <si>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</si>
  <si>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</si>
  <si>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</si>
  <si>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</si>
  <si>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</si>
  <si>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</si>
  <si>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</si>
  <si>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</si>
  <si>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</si>
  <si>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</si>
  <si>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</si>
  <si>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</si>
  <si>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</si>
  <si>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</si>
  <si>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</si>
  <si>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</si>
  <si>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</si>
  <si>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</si>
  <si>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</si>
  <si>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</si>
  <si>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</si>
  <si>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</si>
  <si>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</si>
  <si>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</si>
  <si>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</si>
  <si>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</si>
  <si>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</si>
  <si>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</si>
  <si>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</si>
  <si>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</si>
  <si>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</si>
  <si>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</si>
  <si>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</si>
  <si>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</si>
  <si>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</si>
  <si>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</si>
  <si>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</si>
  <si>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</si>
  <si>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</si>
  <si>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</si>
  <si>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</si>
  <si>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</si>
  <si>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</si>
  <si>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</si>
  <si>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</si>
  <si>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</si>
  <si>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</si>
  <si>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</si>
  <si>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</si>
  <si>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</si>
  <si>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</si>
  <si>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</si>
  <si>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</si>
  <si>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</si>
  <si>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</si>
  <si>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</si>
  <si>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</si>
  <si>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</si>
  <si>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</si>
  <si>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</si>
  <si>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</si>
  <si>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</si>
  <si>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</si>
  <si>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</si>
  <si>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</si>
  <si>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</si>
  <si>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</si>
  <si>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</si>
  <si>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</si>
  <si>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</si>
  <si>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</si>
  <si>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</si>
  <si>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</si>
  <si>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</si>
  <si>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</si>
  <si>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</si>
  <si>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</si>
  <si>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</si>
  <si>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</si>
  <si>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</si>
  <si>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</si>
  <si>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</si>
  <si>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</si>
  <si>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</si>
  <si>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</si>
  <si>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</si>
  <si>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</si>
  <si>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</si>
  <si>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</si>
  <si>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</si>
  <si>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</si>
  <si>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</si>
  <si>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</si>
  <si>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</si>
  <si>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</si>
  <si>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</si>
  <si>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</si>
  <si>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</si>
  <si>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</si>
  <si>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</si>
  <si>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</si>
  <si>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</si>
  <si>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</si>
  <si>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</si>
  <si>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</si>
  <si>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</si>
  <si>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</si>
  <si>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</si>
  <si>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</si>
  <si>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</si>
  <si>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</si>
  <si>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</si>
  <si>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</si>
  <si>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</si>
  <si>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</si>
  <si>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</si>
  <si>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</si>
  <si>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</si>
  <si>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</si>
  <si>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</si>
  <si>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</si>
  <si>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</si>
  <si>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</si>
  <si>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</si>
  <si>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</si>
  <si>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</si>
  <si>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</si>
  <si>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</si>
  <si>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</si>
  <si>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</si>
  <si>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</si>
  <si>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</si>
  <si>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</si>
  <si>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</si>
  <si>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</si>
  <si>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</si>
  <si>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</si>
  <si>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</si>
  <si>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</si>
  <si>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</si>
  <si>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</si>
  <si>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</si>
  <si>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</si>
  <si>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</si>
  <si>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</si>
  <si>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</si>
  <si>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</si>
  <si>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</si>
  <si>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</si>
  <si>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</si>
  <si>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</si>
  <si>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</si>
  <si>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</si>
  <si>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</si>
  <si>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</si>
  <si>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</si>
  <si>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</si>
  <si>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</si>
  <si>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</si>
  <si>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</si>
  <si>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</si>
  <si>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</si>
  <si>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</si>
  <si>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</si>
  <si>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</si>
  <si>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</si>
  <si>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</si>
  <si>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</si>
  <si>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</si>
  <si>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</si>
  <si>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</si>
  <si>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</si>
  <si>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</si>
  <si>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</si>
  <si>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</si>
  <si>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</si>
  <si>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</si>
  <si>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</si>
  <si>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</si>
  <si>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</si>
  <si>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</si>
  <si>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</si>
  <si>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</si>
  <si>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</si>
  <si>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</si>
  <si>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</si>
  <si>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</si>
  <si>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</si>
  <si>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</si>
  <si>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</si>
  <si>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</si>
  <si>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</si>
  <si>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</si>
  <si>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</si>
  <si>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</si>
  <si>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</si>
  <si>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</si>
  <si>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</si>
  <si>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</si>
  <si>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</si>
  <si>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</si>
  <si>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</si>
  <si>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</si>
  <si>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</si>
  <si>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</si>
  <si>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</si>
  <si>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</si>
  <si>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</si>
  <si>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</si>
  <si>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</si>
  <si>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</si>
  <si>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</si>
  <si>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</si>
  <si>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</si>
  <si>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</si>
  <si>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</si>
  <si>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</si>
  <si>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</si>
  <si>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</si>
  <si>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</si>
  <si>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</si>
  <si>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</si>
  <si>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</si>
  <si>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</si>
  <si>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</si>
  <si>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</si>
  <si>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</si>
  <si>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</si>
  <si>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</si>
  <si>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</si>
  <si>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</si>
  <si>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</si>
  <si>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</si>
  <si>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</si>
  <si>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</si>
  <si>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</si>
  <si>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</si>
  <si>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</si>
  <si>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</si>
  <si>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</si>
  <si>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</si>
  <si>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</si>
  <si>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</si>
  <si>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</si>
  <si>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</si>
  <si>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</si>
  <si>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</si>
  <si>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</si>
  <si>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</si>
  <si>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</si>
  <si>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</si>
  <si>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</si>
  <si>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</si>
  <si>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</si>
  <si>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</si>
  <si>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</si>
  <si>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</si>
  <si>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</si>
  <si>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</si>
  <si>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</si>
  <si>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</si>
  <si>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</si>
  <si>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</si>
  <si>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</si>
  <si>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</si>
  <si>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</si>
  <si>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</si>
  <si>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</si>
  <si>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</si>
  <si>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</si>
  <si>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</si>
  <si>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</si>
  <si>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</si>
  <si>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</si>
  <si>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</si>
  <si>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</si>
  <si>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</si>
  <si>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</si>
  <si>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</si>
  <si>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</si>
  <si>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</si>
  <si>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</si>
  <si>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</si>
  <si>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</si>
  <si>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</si>
  <si>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</si>
  <si>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</si>
  <si>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</si>
  <si>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</si>
  <si>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</si>
  <si>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</si>
  <si>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</si>
  <si>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</si>
  <si>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</si>
  <si>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</si>
  <si>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</si>
  <si>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</si>
  <si>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</si>
  <si>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</si>
  <si>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</si>
  <si>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</si>
  <si>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</si>
  <si>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</si>
  <si>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</si>
  <si>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</si>
  <si>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</si>
  <si>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</si>
  <si>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</si>
  <si>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</si>
  <si>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</si>
  <si>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</si>
  <si>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</si>
  <si>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</si>
  <si>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</si>
  <si>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</si>
  <si>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</si>
  <si>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</si>
  <si>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</si>
  <si>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</si>
  <si>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</si>
  <si>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</si>
  <si>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</si>
  <si>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</si>
  <si>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</si>
  <si>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</si>
  <si>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</si>
  <si>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</si>
  <si>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</si>
  <si>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</si>
  <si>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</si>
  <si>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</si>
  <si>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</si>
  <si>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</si>
  <si>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</si>
  <si>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</si>
  <si>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</si>
  <si>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</si>
  <si>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</si>
  <si>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</si>
  <si>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</si>
  <si>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</si>
  <si>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</si>
  <si>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</si>
  <si>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</si>
  <si>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</si>
  <si>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</si>
  <si>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</si>
  <si>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</si>
  <si>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</si>
  <si>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</si>
  <si>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</si>
  <si>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</si>
  <si>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</si>
  <si>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</si>
  <si>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</si>
  <si>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</si>
  <si>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</si>
  <si>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</si>
  <si>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</si>
  <si>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</si>
  <si>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</si>
  <si>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</si>
  <si>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</si>
  <si>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</si>
  <si>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</si>
  <si>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</si>
  <si>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</si>
  <si>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</si>
  <si>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</si>
  <si>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</si>
  <si>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</si>
  <si>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</si>
  <si>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</si>
  <si>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</si>
  <si>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</si>
  <si>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</si>
  <si>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</si>
  <si>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</si>
  <si>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</si>
  <si>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</si>
  <si>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</si>
  <si>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</si>
  <si>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</si>
  <si>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</si>
  <si>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</si>
  <si>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</si>
  <si>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</si>
  <si>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</si>
  <si>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</si>
  <si>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</si>
  <si>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</si>
  <si>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</si>
  <si>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</si>
  <si>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</si>
  <si>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</si>
  <si>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</si>
  <si>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</si>
  <si>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</si>
  <si>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</si>
  <si>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</si>
  <si>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</si>
  <si>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</si>
  <si>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</si>
  <si>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</si>
  <si>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</si>
  <si>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</si>
  <si>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</si>
  <si>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</si>
  <si>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</si>
  <si>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</si>
  <si>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</si>
  <si>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</si>
  <si>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</si>
  <si>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</si>
  <si>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</si>
  <si>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</si>
  <si>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</si>
  <si>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</si>
  <si>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</si>
  <si>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</si>
  <si>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</si>
  <si>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</si>
  <si>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</si>
  <si>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</si>
  <si>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</si>
  <si>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</si>
  <si>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</si>
  <si>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</si>
  <si>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</si>
  <si>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</si>
  <si>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</si>
  <si>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</si>
  <si>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</si>
  <si>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</si>
  <si>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</si>
  <si>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</si>
  <si>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</si>
  <si>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</si>
  <si>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</si>
  <si>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</si>
  <si>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</si>
  <si>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</si>
  <si>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</si>
  <si>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</si>
  <si>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</si>
  <si>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</si>
  <si>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</si>
  <si>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</si>
  <si>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</si>
  <si>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</si>
  <si>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</si>
  <si>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</si>
  <si>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</si>
  <si>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</si>
  <si>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</si>
  <si>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</si>
  <si>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</si>
  <si>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</si>
  <si>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</si>
  <si>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</si>
  <si>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</si>
  <si>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</si>
  <si>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</si>
  <si>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</si>
  <si>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</si>
  <si>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</si>
  <si>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</si>
  <si>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</si>
  <si>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</si>
  <si>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</si>
  <si>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</si>
  <si>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</si>
  <si>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</si>
  <si>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</si>
  <si>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</si>
  <si>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</si>
  <si>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</si>
  <si>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</si>
  <si>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</si>
  <si>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</si>
  <si>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</si>
  <si>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</si>
  <si>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</si>
  <si>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</si>
  <si>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</si>
  <si>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</si>
  <si>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</si>
  <si>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</si>
  <si>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</si>
  <si>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</si>
  <si>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</si>
  <si>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</si>
  <si>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</si>
  <si>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</si>
  <si>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</si>
  <si>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</si>
  <si>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</si>
  <si>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</si>
  <si>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</si>
  <si>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</si>
  <si>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</si>
  <si>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</si>
  <si>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</si>
  <si>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</si>
  <si>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</si>
  <si>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</si>
  <si>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</si>
  <si>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</si>
  <si>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</si>
  <si>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</si>
  <si>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</si>
  <si>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</si>
  <si>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</si>
  <si>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</si>
  <si>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</si>
  <si>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</si>
  <si>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</si>
  <si>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</si>
  <si>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</si>
  <si>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</si>
  <si>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</si>
  <si>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</si>
  <si>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</si>
  <si>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</si>
  <si>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</si>
  <si>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</si>
  <si>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</si>
  <si>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</si>
  <si>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</si>
  <si>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</si>
  <si>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</si>
  <si>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</si>
  <si>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</si>
  <si>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</si>
  <si>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</si>
  <si>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</si>
  <si>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</si>
  <si>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</si>
  <si>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</si>
  <si>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</si>
  <si>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</si>
  <si>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</si>
  <si>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</si>
  <si>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</si>
  <si>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</si>
  <si>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</si>
  <si>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</si>
  <si>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</si>
  <si>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</si>
  <si>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</si>
  <si>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</si>
  <si>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</si>
  <si>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</si>
  <si>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</si>
  <si>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</si>
  <si>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</si>
  <si>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</si>
  <si>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</si>
  <si>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</si>
  <si>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</si>
  <si>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</si>
  <si>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</si>
  <si>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</si>
  <si>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</si>
  <si>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</si>
  <si>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</si>
  <si>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</si>
  <si>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</si>
  <si>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</si>
  <si>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</si>
  <si>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</si>
  <si>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</si>
  <si>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</si>
  <si>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</si>
  <si>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</si>
  <si>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</si>
  <si>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</si>
  <si>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</si>
  <si>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</si>
  <si>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</si>
  <si>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</si>
  <si>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</si>
  <si>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</si>
  <si>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</si>
  <si>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</si>
  <si>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</si>
  <si>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</si>
  <si>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</si>
  <si>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</si>
  <si>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</si>
  <si>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</si>
  <si>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</si>
  <si>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</si>
  <si>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</si>
  <si>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</si>
  <si>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</si>
  <si>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</si>
  <si>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</si>
  <si>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</si>
  <si>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</si>
  <si>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</si>
  <si>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</si>
  <si>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</si>
  <si>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</si>
  <si>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</si>
  <si>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</si>
  <si>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</si>
  <si>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</si>
  <si>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</si>
  <si>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</si>
  <si>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</si>
  <si>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</si>
  <si>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</si>
  <si>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</si>
  <si>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</si>
  <si>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</si>
  <si>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</si>
  <si>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</si>
  <si>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</si>
  <si>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</si>
  <si>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</si>
  <si>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</si>
  <si>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</si>
  <si>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</si>
  <si>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</si>
  <si>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</si>
  <si>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</si>
  <si>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</si>
  <si>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</si>
  <si>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</si>
  <si>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</si>
  <si>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</si>
  <si>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</si>
  <si>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</si>
  <si>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</si>
  <si>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</si>
  <si>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</si>
  <si>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</si>
  <si>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</si>
  <si>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</si>
  <si>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</si>
  <si>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</si>
  <si>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</si>
  <si>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</si>
  <si>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</si>
  <si>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</si>
  <si>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</si>
  <si>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</si>
  <si>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</si>
  <si>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</si>
  <si>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</si>
  <si>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</si>
  <si>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</si>
  <si>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</si>
  <si>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</si>
  <si>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</si>
  <si>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</si>
  <si>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</si>
  <si>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</si>
  <si>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</si>
  <si>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</si>
  <si>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</si>
  <si>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</si>
  <si>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</si>
  <si>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</si>
  <si>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</si>
  <si>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</si>
  <si>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</si>
  <si>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</si>
  <si>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</si>
  <si>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</si>
  <si>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</si>
  <si>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</si>
  <si>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</si>
  <si>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</si>
  <si>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</si>
  <si>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</si>
  <si>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</si>
  <si>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</si>
  <si>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</si>
  <si>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</si>
  <si>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</si>
  <si>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</si>
  <si>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</si>
  <si>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</si>
  <si>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</si>
  <si>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</si>
  <si>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</si>
  <si>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</si>
  <si>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</si>
  <si>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</si>
  <si>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</si>
  <si>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</si>
  <si>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</si>
  <si>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</si>
  <si>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</si>
  <si>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</si>
  <si>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</si>
  <si>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</si>
  <si>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</si>
  <si>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</si>
  <si>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</si>
  <si>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</si>
  <si>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</si>
  <si>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</si>
  <si>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</si>
  <si>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</si>
  <si>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</si>
  <si>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</si>
  <si>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</si>
  <si>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</si>
  <si>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</si>
  <si>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</si>
  <si>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</si>
  <si>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</si>
  <si>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</si>
  <si>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</si>
  <si>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</si>
  <si>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</si>
  <si>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</si>
  <si>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</si>
  <si>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</si>
  <si>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</si>
  <si>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</si>
  <si>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mujer, mujeres, género, violencia, MINMEG, SERNAMEG, ministerio de la mujer, centro de la mujer, apoyo</t>
  </si>
  <si>
    <t>Regional</t>
  </si>
  <si>
    <t>Servicio Nacional de la Mujer</t>
  </si>
  <si>
    <t>año 2021</t>
  </si>
  <si>
    <t>Cantidad de Centros de la Mujer a escala regional || Chile || 2021</t>
  </si>
  <si>
    <t>Cantidad de Centros de la Mujer || Chile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</si>
</sst>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4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dxf>
    <dxf>
      <border outline="0">
        <top style="thin">
          <color rgb="FF000000"/>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39"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microsoft.com/office/2007/relationships/slicerCache" Target="slicerCaches/slicerCache13.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67" tableBorderDxfId="66">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DFB8E95-5A0D-4F74-93F6-D0F02FAF690D}" name="Codigos_regiones2324" displayName="Codigos_regiones2324" ref="A1:C114" totalsRowShown="0" headerRowDxfId="65" tableBorderDxfId="64">
  <autoFilter ref="A1:C114" xr:uid="{0C655F5D-72C6-4F1A-9A5C-9CCA4776F6AC}"/>
  <tableColumns count="3">
    <tableColumn id="1" xr3:uid="{6F1D7172-B427-4A38-A035-9DDF84F2FF10}" name="Cod_Comuna"/>
    <tableColumn id="2" xr3:uid="{C8D64FA2-C932-4B49-B568-88A04EF1F104}" name="Comuna"/>
    <tableColumn id="3" xr3:uid="{DE0F65BF-3261-4D4E-AFF2-28F0FCCBEB51}" name="cod" dataDxfId="6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B5" sqref="B5"/>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33.75" x14ac:dyDescent="0.25">
      <c r="A4" s="70" t="str">
        <f>+D4&amp;"|FILT:"&amp;E4&amp;"| MUES:"&amp;G4&amp;"|"&amp;F4&amp;"|"&amp;O4&amp;"|"&amp;H4</f>
        <v>GR 01|FILT:Región| MUES:Comuna|Cantidad de Centros de la Mujer|año 2021|</v>
      </c>
      <c r="B4" s="71"/>
      <c r="C4" s="72">
        <v>16</v>
      </c>
      <c r="D4" s="73" t="s">
        <v>13381</v>
      </c>
      <c r="E4" s="74" t="s">
        <v>754</v>
      </c>
      <c r="F4" s="70" t="s">
        <v>14553</v>
      </c>
      <c r="G4" s="70" t="s">
        <v>1061</v>
      </c>
      <c r="H4" s="70"/>
      <c r="I4" s="75"/>
      <c r="J4" s="37" t="s">
        <v>795</v>
      </c>
      <c r="K4" s="41"/>
      <c r="L4" s="41"/>
      <c r="M4" s="93" t="str">
        <f>"Cantidad de Centros de la Mujer por comuna en la región de "&amp;J4&amp;" para el "&amp;O4</f>
        <v>Cantidad de Centros de la Mujer por comuna en la región de Tarapacá para el año 2021</v>
      </c>
      <c r="N4" s="36" t="s">
        <v>151</v>
      </c>
      <c r="O4" s="22" t="s">
        <v>14559</v>
      </c>
      <c r="P4" s="22" t="s">
        <v>9329</v>
      </c>
      <c r="Q4" s="96">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14556</v>
      </c>
      <c r="W4" s="23">
        <f>HYPERLINK(B4,B4)</f>
        <v>0</v>
      </c>
      <c r="X4" s="50" t="s">
        <v>152</v>
      </c>
      <c r="Y4" s="22" t="s">
        <v>14557</v>
      </c>
      <c r="Z4" s="98" t="str">
        <f>+"Gráfico que muestra la cantidad de Centros de la Mujer por comuna en la región "&amp;J4&amp;", de acuerdo a los datos publicados por el "&amp;AL4&amp;" de Chile para el "&amp;O4</f>
        <v>Gráfico que muestra la cantidad de Centros de la Mujer por comuna en la región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14558</v>
      </c>
      <c r="AM4" s="49" t="s">
        <v>24</v>
      </c>
      <c r="AN4" s="49" t="s">
        <v>24</v>
      </c>
      <c r="AO4" s="49" t="s">
        <v>24</v>
      </c>
      <c r="AP4" s="54">
        <f>VLOOKUP($AC4,Responsables[],3,0)</f>
        <v>6</v>
      </c>
      <c r="AQ4" s="54">
        <f>VLOOKUP($R4,unidad_medida[[#All],[nombre]:[Columna1]],5,0)</f>
        <v>73</v>
      </c>
    </row>
    <row r="5" spans="1:43" ht="38.25" x14ac:dyDescent="0.25">
      <c r="A5" s="70" t="str">
        <f>+D5&amp;"|FILT:"&amp;E5&amp;"| MUES:"&amp;G5&amp;"|"&amp;F5&amp;"|"&amp;O5&amp;"|"&amp;H5</f>
        <v>GR 02|FILT:Región| MUES:Tipo de Atención|Cantidad de Centros de la Mujer|año 2021|</v>
      </c>
      <c r="B5" s="71"/>
      <c r="C5" s="76">
        <v>16</v>
      </c>
      <c r="D5" s="77" t="s">
        <v>13382</v>
      </c>
      <c r="E5" s="74" t="s">
        <v>754</v>
      </c>
      <c r="F5" s="70" t="s">
        <v>14553</v>
      </c>
      <c r="G5" s="78" t="s">
        <v>14554</v>
      </c>
      <c r="H5" s="78"/>
      <c r="I5" s="79"/>
      <c r="J5" s="37" t="s">
        <v>795</v>
      </c>
      <c r="K5" s="41"/>
      <c r="L5" s="41"/>
      <c r="M5" s="93" t="str">
        <f>"Cantidad de Centros de la Mujer por tipo de atención en la región de "&amp;J5&amp;" para el "&amp;O5</f>
        <v>Cantidad de Centros de la Mujer por tipo de atención en la región de Tarapacá para el año 2021</v>
      </c>
      <c r="N5" s="36" t="s">
        <v>151</v>
      </c>
      <c r="O5" s="22" t="s">
        <v>14559</v>
      </c>
      <c r="P5" s="22" t="s">
        <v>9329</v>
      </c>
      <c r="Q5" s="96">
        <f>+IF($E5="PRODUCTO",VLOOKUP(J5,Categorias!$F$13:$O$279,9,0)&amp;"000",IF($E5="CATEGORÍA",VLOOKUP(J5,Categorias!$I$13:$O$279,7,0),$Q$1))</f>
        <v>270100000</v>
      </c>
      <c r="R5" s="22" t="s">
        <v>13377</v>
      </c>
      <c r="S5" s="36" t="str">
        <f>+F5&amp;" en la región de "&amp;J5</f>
        <v>Cantidad de Centros de la Mujer en la región de Tarapacá</v>
      </c>
      <c r="T5" s="55" t="str">
        <f>+S5</f>
        <v>Cantidad de Centros de la Mujer en la región de Tarapacá</v>
      </c>
      <c r="U5" s="56" t="str">
        <f>+E5&amp;": "&amp;J5</f>
        <v>Región: Tarapacá</v>
      </c>
      <c r="V5" s="36" t="s">
        <v>14556</v>
      </c>
      <c r="W5" s="23">
        <f>HYPERLINK(B5,B5)</f>
        <v>0</v>
      </c>
      <c r="X5" s="49" t="str">
        <f>+X4</f>
        <v>CHL</v>
      </c>
      <c r="Y5" s="22" t="s">
        <v>14557</v>
      </c>
      <c r="Z5" s="98" t="str">
        <f>+"Gráfico que muestra la cantidad de Centros de la Mujer por tipo de atención en la región "&amp;J5&amp;", de acuerdo a los datos publicados por el "&amp;AL5&amp;" de Chile para el "&amp;O5</f>
        <v>Gráfico que muestra la cantidad de Centros de la Mujer por tipo de atención en la región Tarapacá, de acuerdo a los datos publicados por el Servicio Nacional de la Mujer de Chile para el año 2021</v>
      </c>
      <c r="AA5" s="52">
        <f t="shared" ref="AA5:AF5" si="0">+AA4</f>
        <v>44361</v>
      </c>
      <c r="AB5" s="49" t="str">
        <f t="shared" si="0"/>
        <v>Español</v>
      </c>
      <c r="AC5" s="49" t="str">
        <f t="shared" si="0"/>
        <v>Naty</v>
      </c>
      <c r="AD5" s="49" t="str">
        <f t="shared" si="0"/>
        <v>No Aplica</v>
      </c>
      <c r="AE5" s="49" t="str">
        <f t="shared" si="0"/>
        <v>No Aplica</v>
      </c>
      <c r="AF5" s="49" t="str">
        <f t="shared" si="0"/>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14558</v>
      </c>
      <c r="AM5" s="49" t="str">
        <f t="shared" ref="AM5:AO8" si="1">+AM4</f>
        <v>No Aplica</v>
      </c>
      <c r="AN5" s="49" t="str">
        <f t="shared" si="1"/>
        <v>No Aplica</v>
      </c>
      <c r="AO5" s="49" t="str">
        <f t="shared" si="1"/>
        <v>No Aplica</v>
      </c>
      <c r="AP5" s="54">
        <f>VLOOKUP($AC5,Responsables[],3,0)</f>
        <v>6</v>
      </c>
      <c r="AQ5" s="54">
        <f>VLOOKUP($R5,unidad_medida[[#All],[nombre]:[Columna1]],5,0)</f>
        <v>73</v>
      </c>
    </row>
    <row r="6" spans="1:43" ht="33.75" x14ac:dyDescent="0.25">
      <c r="A6" s="70" t="str">
        <f>+D6&amp;"|FILT:"&amp;E6&amp;"| MUES:"&amp;G6&amp;"|"&amp;F6&amp;"|"&amp;O6&amp;"|"&amp;H6</f>
        <v>GR 03|FILT:Nacional| MUES:Región|Cantidad de Centros de la Mujer|año 2021|</v>
      </c>
      <c r="B6" s="71"/>
      <c r="C6" s="76">
        <v>1</v>
      </c>
      <c r="D6" s="73" t="s">
        <v>13383</v>
      </c>
      <c r="E6" s="74" t="s">
        <v>10694</v>
      </c>
      <c r="F6" s="70" t="s">
        <v>14553</v>
      </c>
      <c r="G6" s="78" t="s">
        <v>754</v>
      </c>
      <c r="H6" s="70"/>
      <c r="I6" s="79"/>
      <c r="J6" s="37" t="s">
        <v>13629</v>
      </c>
      <c r="K6" s="41"/>
      <c r="L6" s="41"/>
      <c r="M6" s="93" t="str">
        <f>"Cantidad de Centros de la Mujer por región para el "&amp;O6</f>
        <v>Cantidad de Centros de la Mujer por región para el año 2021</v>
      </c>
      <c r="N6" s="36" t="s">
        <v>151</v>
      </c>
      <c r="O6" s="22" t="s">
        <v>14559</v>
      </c>
      <c r="P6" s="22" t="s">
        <v>9329</v>
      </c>
      <c r="Q6" s="96">
        <f>+IF($E6="PRODUCTO",VLOOKUP(J6,Categorias!$F$13:$O$279,9,0)&amp;"000",IF($E6="CATEGORÍA",VLOOKUP(J6,Categorias!$I$13:$O$279,7,0),$Q$1))</f>
        <v>270100000</v>
      </c>
      <c r="R6" s="22" t="s">
        <v>13377</v>
      </c>
      <c r="S6" s="36" t="str">
        <f>+F6&amp;" en Chile"</f>
        <v>Cantidad de Centros de la Mujer en Chile</v>
      </c>
      <c r="T6" s="55" t="str">
        <f>+S6</f>
        <v>Cantidad de Centros de la Mujer en Chile</v>
      </c>
      <c r="U6" s="56" t="str">
        <f>+E6&amp;": "&amp;J6</f>
        <v>Nacional: Total</v>
      </c>
      <c r="V6" s="36" t="s">
        <v>14556</v>
      </c>
      <c r="W6" s="23">
        <f>HYPERLINK(B6,B6)</f>
        <v>0</v>
      </c>
      <c r="X6" s="49" t="str">
        <f>+X5</f>
        <v>CHL</v>
      </c>
      <c r="Y6" s="22" t="s">
        <v>10694</v>
      </c>
      <c r="Z6" s="98" t="str">
        <f>+"Gráfico que muestra la cantidad de Centros de la Mujer por región, de acuerdo a los datos publicados por el "&amp;AL6&amp;" de Chile para el "&amp;O6</f>
        <v>Gráfico que muestra la cantidad de Centros de la Mujer por región, de acuerdo a los datos publicados por el Servicio Nacional de la Mujer de Chile para el año 2021</v>
      </c>
      <c r="AA6" s="52">
        <f t="shared" ref="AA6:AF6" si="2">+AA5</f>
        <v>44361</v>
      </c>
      <c r="AB6" s="49" t="str">
        <f t="shared" si="2"/>
        <v>Español</v>
      </c>
      <c r="AC6" s="49" t="str">
        <f t="shared" si="2"/>
        <v>Naty</v>
      </c>
      <c r="AD6" s="49" t="str">
        <f t="shared" si="2"/>
        <v>No Aplica</v>
      </c>
      <c r="AE6" s="49" t="str">
        <f t="shared" si="2"/>
        <v>No Aplica</v>
      </c>
      <c r="AF6" s="49" t="str">
        <f t="shared" si="2"/>
        <v>No Aplica</v>
      </c>
      <c r="AG6" s="53">
        <f>+VLOOKUP($P6,Parametros[[nombre]:[Columna1]],5,0)</f>
        <v>8</v>
      </c>
      <c r="AH6" s="53">
        <f>AH5</f>
        <v>1</v>
      </c>
      <c r="AI6" s="53">
        <f>+VLOOKUP($N6,Territorio[[nombre]:[Columna1]],7,0)</f>
        <v>38</v>
      </c>
      <c r="AJ6" s="53">
        <f>+VLOOKUP(O6,Temporalidad[[nombre]:[Columna1]],7,0)</f>
        <v>32</v>
      </c>
      <c r="AK6" s="53">
        <f>+VLOOKUP(LEFT($D6,2),Tipo_Gráfico[[id2]:[Tipo Gráfico]],3,0)</f>
        <v>1</v>
      </c>
      <c r="AL6" s="36" t="s">
        <v>14558</v>
      </c>
      <c r="AM6" s="49" t="str">
        <f t="shared" si="1"/>
        <v>No Aplica</v>
      </c>
      <c r="AN6" s="49" t="str">
        <f t="shared" si="1"/>
        <v>No Aplica</v>
      </c>
      <c r="AO6" s="49" t="str">
        <f t="shared" si="1"/>
        <v>No Aplica</v>
      </c>
      <c r="AP6" s="54">
        <f>VLOOKUP($AC6,Responsables[],3,0)</f>
        <v>6</v>
      </c>
      <c r="AQ6" s="54">
        <f>VLOOKUP($R6,unidad_medida[[#All],[nombre]:[Columna1]],5,0)</f>
        <v>73</v>
      </c>
    </row>
    <row r="7" spans="1:43" ht="57" customHeight="1" x14ac:dyDescent="0.25">
      <c r="A7" s="80" t="str">
        <f>+D7&amp;"|FILT:"&amp;E7&amp;"| MUES:"&amp;G7&amp;"|"&amp;F7&amp;"|"&amp;O7&amp;"|"&amp;H7</f>
        <v>II 01|FILT:Región| MUES:Comuna|Cantidad de Centros de la Mujer|año 2021|Tipo de Atención</v>
      </c>
      <c r="B7" s="81"/>
      <c r="C7" s="82">
        <v>16</v>
      </c>
      <c r="D7" s="83" t="s">
        <v>13609</v>
      </c>
      <c r="E7" s="84" t="s">
        <v>754</v>
      </c>
      <c r="F7" s="80" t="s">
        <v>14553</v>
      </c>
      <c r="G7" s="85" t="s">
        <v>1061</v>
      </c>
      <c r="H7" s="85" t="s">
        <v>14554</v>
      </c>
      <c r="I7" s="86"/>
      <c r="J7" s="37" t="s">
        <v>795</v>
      </c>
      <c r="K7" s="97" t="s">
        <v>14560</v>
      </c>
      <c r="L7" s="97" t="str">
        <f>"Cantidad de Centros de la Mujer en la región de "&amp;J7&amp;" || Chile || 2021"</f>
        <v>Cantidad de Centros de la Mujer en la región de Tarapacá || Chile || 2021</v>
      </c>
      <c r="M7" s="93" t="str">
        <f>"Cantidad de Centros de la Mujer por comuna y tipo de atención en la región de "&amp;J7&amp;" para el "&amp;O7</f>
        <v>Cantidad de Centros de la Mujer por comuna y tipo de atención en la región de Tarapacá para el año 2021</v>
      </c>
      <c r="N7" s="36" t="s">
        <v>151</v>
      </c>
      <c r="O7" s="22" t="s">
        <v>14559</v>
      </c>
      <c r="P7" s="22" t="s">
        <v>9329</v>
      </c>
      <c r="Q7" s="96">
        <f>+IF($E7="PRODUCTO",VLOOKUP(J7,Categorias!$F$13:$O$279,9,0)&amp;"000",IF($E7="CATEGORÍA",VLOOKUP(J7,Categorias!$I$13:$O$279,7,0),$Q$1))</f>
        <v>270100000</v>
      </c>
      <c r="R7" s="22" t="s">
        <v>13377</v>
      </c>
      <c r="S7" s="36" t="str">
        <f>+F7&amp;" en la regón de "&amp;J7</f>
        <v>Cantidad de Centros de la Mujer en la regón de Tarapacá</v>
      </c>
      <c r="T7" s="55" t="str">
        <f>+S7</f>
        <v>Cantidad de Centros de la Mujer en la regón de Tarapacá</v>
      </c>
      <c r="U7" s="56" t="str">
        <f>+E7&amp;": "&amp;J7</f>
        <v>Región: Tarapacá</v>
      </c>
      <c r="V7" s="36" t="s">
        <v>14556</v>
      </c>
      <c r="W7" s="23">
        <f>HYPERLINK(B7,B7)</f>
        <v>0</v>
      </c>
      <c r="X7" s="49" t="str">
        <f>+X6</f>
        <v>CHL</v>
      </c>
      <c r="Y7" s="22" t="s">
        <v>14557</v>
      </c>
      <c r="Z7" s="98" t="str">
        <f>+"El Informe Interactivo que muestra la cantidad de Centros de la Mujer por comuna y tipo de atención en la región de "&amp;J7&amp;", de acuerdo a los datos publicados por el "&amp;AL7&amp;" de Chile para el "&amp;O7</f>
        <v>El Informe Interactivo que muestra la cantidad de Centros de la Mujer por comuna y tipo de atención en la región de Tarapacá, de acuerdo a los datos publicados por el Servicio Nacional de la Mujer de Chile para el año 2021</v>
      </c>
      <c r="AA7" s="52">
        <f>+AA6</f>
        <v>44361</v>
      </c>
      <c r="AB7" s="49" t="str">
        <f>+AB6</f>
        <v>Español</v>
      </c>
      <c r="AC7" s="49" t="str">
        <f t="shared" ref="AC7:AF8" si="3">+AC6</f>
        <v>Naty</v>
      </c>
      <c r="AD7" s="49" t="str">
        <f t="shared" si="3"/>
        <v>No Aplica</v>
      </c>
      <c r="AE7" s="49" t="str">
        <f t="shared" si="3"/>
        <v>No Aplica</v>
      </c>
      <c r="AF7" s="49" t="str">
        <f t="shared" si="3"/>
        <v>No Aplica</v>
      </c>
      <c r="AG7" s="53">
        <f>+VLOOKUP($P7,Parametros[[nombre]:[Columna1]],5,0)</f>
        <v>8</v>
      </c>
      <c r="AH7" s="53">
        <f>AH6</f>
        <v>1</v>
      </c>
      <c r="AI7" s="53">
        <f>+VLOOKUP($N7,Territorio[[nombre]:[Columna1]],7,0)</f>
        <v>38</v>
      </c>
      <c r="AJ7" s="53">
        <f>+VLOOKUP(O7,Temporalidad[[nombre]:[Columna1]],7,0)</f>
        <v>32</v>
      </c>
      <c r="AK7" s="53">
        <f>+VLOOKUP(LEFT($D7,2),Tipo_Gráfico[[id2]:[Tipo Gráfico]],3,0)</f>
        <v>3</v>
      </c>
      <c r="AL7" s="36" t="s">
        <v>14558</v>
      </c>
      <c r="AM7" s="49" t="str">
        <f t="shared" si="1"/>
        <v>No Aplica</v>
      </c>
      <c r="AN7" s="49" t="str">
        <f t="shared" si="1"/>
        <v>No Aplica</v>
      </c>
      <c r="AO7" s="49" t="str">
        <f t="shared" si="1"/>
        <v>No Aplica</v>
      </c>
      <c r="AP7" s="54">
        <f>VLOOKUP($AC7,Responsables[],3,0)</f>
        <v>6</v>
      </c>
      <c r="AQ7" s="54">
        <f>VLOOKUP($R7,unidad_medida[[#All],[nombre]:[Columna1]],5,0)</f>
        <v>73</v>
      </c>
    </row>
    <row r="8" spans="1:43" ht="38.25" x14ac:dyDescent="0.25">
      <c r="A8" s="87" t="str">
        <f>+D8&amp;"|FILT:"&amp;E8&amp;"| MUES:"&amp;H8&amp;"|"&amp;F8&amp;"|"&amp;O8&amp;"|"&amp;I8</f>
        <v>RP 01|FILT:Nacional| MUES:Comuna|Cantidad de Centros de la Mujer|año 2021|Tipo de Atención</v>
      </c>
      <c r="B8" s="88"/>
      <c r="C8" s="89">
        <v>1</v>
      </c>
      <c r="D8" s="90" t="s">
        <v>13628</v>
      </c>
      <c r="E8" s="91" t="s">
        <v>10694</v>
      </c>
      <c r="F8" s="87" t="s">
        <v>14553</v>
      </c>
      <c r="G8" s="87" t="s">
        <v>754</v>
      </c>
      <c r="H8" s="92" t="s">
        <v>1061</v>
      </c>
      <c r="I8" s="92" t="s">
        <v>14554</v>
      </c>
      <c r="J8" s="37" t="s">
        <v>13629</v>
      </c>
      <c r="K8" s="97" t="s">
        <v>14561</v>
      </c>
      <c r="L8" s="97" t="s">
        <v>14561</v>
      </c>
      <c r="M8" s="93" t="str">
        <f>"Cantidad de Centros de la Mujer por región, comuna y tipo de atención para el "&amp;O8</f>
        <v>Cantidad de Centros de la Mujer por región, comuna y tipo de atención para el año 2021</v>
      </c>
      <c r="N8" s="36" t="s">
        <v>151</v>
      </c>
      <c r="O8" s="22" t="s">
        <v>14559</v>
      </c>
      <c r="P8" s="22" t="s">
        <v>9329</v>
      </c>
      <c r="Q8" s="96">
        <f>+IF($E8="PRODUCTO",VLOOKUP(J8,Categorias!$F$13:$O$279,9,0)&amp;"000",IF($E8="CATEGORÍA",VLOOKUP(J8,Categorias!$I$13:$O$279,7,0),$Q$1))</f>
        <v>270100000</v>
      </c>
      <c r="R8" s="22" t="s">
        <v>13377</v>
      </c>
      <c r="S8" s="36" t="str">
        <f>+F8&amp;" en Chile"</f>
        <v>Cantidad de Centros de la Mujer en Chile</v>
      </c>
      <c r="T8" s="55" t="str">
        <f>+S8</f>
        <v>Cantidad de Centros de la Mujer en Chile</v>
      </c>
      <c r="U8" s="56" t="str">
        <f>+E8&amp;": "&amp;J8</f>
        <v>Nacional: Total</v>
      </c>
      <c r="V8" s="36" t="s">
        <v>14556</v>
      </c>
      <c r="W8" s="23">
        <f>HYPERLINK(B8,B8)</f>
        <v>0</v>
      </c>
      <c r="X8" s="49" t="str">
        <f>+X7</f>
        <v>CHL</v>
      </c>
      <c r="Y8" s="22" t="s">
        <v>10694</v>
      </c>
      <c r="Z8" s="98" t="str">
        <f>+"Reporte 360 que muestra la cantidad de Centros de la Mujer por región, comuna y tipo de atención, de acuerdo a los datos publicados por el "&amp;AL8&amp;" de Chile para el "&amp;O8</f>
        <v>Reporte 360 que muestra la cantidad de Centros de la Mujer por región, comuna y tipo de atención, de acuerdo a los datos publicados por el Servicio Nacional de la Mujer de Chile para el año 2021</v>
      </c>
      <c r="AA8" s="52">
        <f>+AA7</f>
        <v>44361</v>
      </c>
      <c r="AB8" s="49" t="str">
        <f>+AB7</f>
        <v>Español</v>
      </c>
      <c r="AC8" s="49" t="str">
        <f t="shared" si="3"/>
        <v>Naty</v>
      </c>
      <c r="AD8" s="49" t="str">
        <f t="shared" si="3"/>
        <v>No Aplica</v>
      </c>
      <c r="AE8" s="49" t="str">
        <f t="shared" si="3"/>
        <v>No Aplica</v>
      </c>
      <c r="AF8" s="49" t="str">
        <f t="shared" si="3"/>
        <v>No Aplica</v>
      </c>
      <c r="AG8" s="53">
        <f>+VLOOKUP($P8,Parametros[[nombre]:[Columna1]],5,0)</f>
        <v>8</v>
      </c>
      <c r="AH8" s="53">
        <f>AH7</f>
        <v>1</v>
      </c>
      <c r="AI8" s="53">
        <f>+VLOOKUP($N8,Territorio[[nombre]:[Columna1]],7,0)</f>
        <v>38</v>
      </c>
      <c r="AJ8" s="53">
        <f>+VLOOKUP(O8,Temporalidad[[nombre]:[Columna1]],7,0)</f>
        <v>32</v>
      </c>
      <c r="AK8" s="53">
        <f>+VLOOKUP(LEFT($D8,2),Tipo_Gráfico[[id2]:[Tipo Gráfico]],3,0)</f>
        <v>4</v>
      </c>
      <c r="AL8" s="36" t="s">
        <v>14558</v>
      </c>
      <c r="AM8" s="49" t="str">
        <f t="shared" si="1"/>
        <v>No Aplica</v>
      </c>
      <c r="AN8" s="49" t="str">
        <f t="shared" si="1"/>
        <v>No Aplica</v>
      </c>
      <c r="AO8" s="49" t="str">
        <f t="shared" si="1"/>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S6:U8 T5:U5 V4:W8 AL4:AL8 M4:R8 Y4:Z8">
    <cfRule type="expression" dxfId="144" priority="15067">
      <formula>$Z4="Reporte 2"</formula>
    </cfRule>
    <cfRule type="expression" dxfId="143" priority="15068">
      <formula>$Z4="Reporte 1"</formula>
    </cfRule>
    <cfRule type="expression" dxfId="142" priority="15069">
      <formula>$Z4="Informe 10"</formula>
    </cfRule>
    <cfRule type="expression" dxfId="141" priority="15070">
      <formula>$Z4="Informe 9"</formula>
    </cfRule>
    <cfRule type="expression" dxfId="140" priority="15071">
      <formula>$Z4="Informe 8"</formula>
    </cfRule>
    <cfRule type="expression" dxfId="139" priority="15072">
      <formula>$Z4="Informe 7"</formula>
    </cfRule>
    <cfRule type="expression" dxfId="138" priority="15073">
      <formula>$Z4="Informe 6"</formula>
    </cfRule>
    <cfRule type="expression" dxfId="137" priority="15074">
      <formula>$Z4="Informe 5"</formula>
    </cfRule>
    <cfRule type="expression" dxfId="136" priority="15075">
      <formula>$Z4="Informe 4"</formula>
    </cfRule>
    <cfRule type="expression" dxfId="135" priority="15076">
      <formula>$Z4="Informe 3"</formula>
    </cfRule>
    <cfRule type="expression" dxfId="134" priority="15077">
      <formula>$Z4="Informe 2"</formula>
    </cfRule>
    <cfRule type="expression" dxfId="133" priority="15078">
      <formula>$Z4="Informe 1"</formula>
    </cfRule>
    <cfRule type="expression" dxfId="132" priority="15079">
      <formula>$Z4="Gráfico 10"</formula>
    </cfRule>
    <cfRule type="expression" dxfId="131" priority="15080">
      <formula>$Z4="Gráfico 25"</formula>
    </cfRule>
    <cfRule type="expression" dxfId="130" priority="15081">
      <formula>$Z4="Gráfico 24"</formula>
    </cfRule>
    <cfRule type="expression" dxfId="129" priority="15082">
      <formula>$Z4="Gráfico 23"</formula>
    </cfRule>
    <cfRule type="expression" dxfId="128" priority="15083">
      <formula>$Z4="Gráfico 22"</formula>
    </cfRule>
    <cfRule type="expression" dxfId="127" priority="15084">
      <formula>$Z4="Gráfico 21"</formula>
    </cfRule>
    <cfRule type="expression" dxfId="126" priority="15085">
      <formula>$Z4="Gráfico 20"</formula>
    </cfRule>
    <cfRule type="expression" dxfId="125" priority="15086">
      <formula>$Z4="Gráfico 18"</formula>
    </cfRule>
    <cfRule type="expression" dxfId="124" priority="15087">
      <formula>$Z4="Gráfico 19"</formula>
    </cfRule>
    <cfRule type="expression" dxfId="123" priority="15088">
      <formula>$Z4="Gráfico 17"</formula>
    </cfRule>
    <cfRule type="expression" dxfId="122" priority="15089">
      <formula>$Z4="Gráfico 16"</formula>
    </cfRule>
    <cfRule type="expression" dxfId="121" priority="15090">
      <formula>$Z4="Gráfico 15"</formula>
    </cfRule>
    <cfRule type="expression" dxfId="120" priority="15091">
      <formula>$Z4="Gráfico 14"</formula>
    </cfRule>
    <cfRule type="expression" dxfId="119" priority="15092">
      <formula>$Z4="Gráfico 12"</formula>
    </cfRule>
    <cfRule type="expression" dxfId="118" priority="15093">
      <formula>$Z4="Gráfico 13"</formula>
    </cfRule>
    <cfRule type="expression" dxfId="117" priority="15094">
      <formula>$Z4="Gráfico 11"</formula>
    </cfRule>
    <cfRule type="expression" dxfId="116" priority="15095">
      <formula>$Z4="Gráfico 9"</formula>
    </cfRule>
    <cfRule type="expression" dxfId="115" priority="15096">
      <formula>$Z4="Gráfico 8"</formula>
    </cfRule>
    <cfRule type="expression" dxfId="114" priority="15097">
      <formula>$Z4="Gráfico 7"</formula>
    </cfRule>
    <cfRule type="expression" dxfId="113" priority="15098">
      <formula>$Z4="Gráfico 6"</formula>
    </cfRule>
    <cfRule type="expression" dxfId="112" priority="15099">
      <formula>$Z4="Gráfico 4"</formula>
    </cfRule>
    <cfRule type="expression" dxfId="111" priority="15100">
      <formula>$Z4="Gráfico 3"</formula>
    </cfRule>
    <cfRule type="expression" dxfId="110" priority="15101">
      <formula>$Z4="Gráfico 2"</formula>
    </cfRule>
    <cfRule type="expression" dxfId="109" priority="15102">
      <formula>$Z4="Gráfico 1"</formula>
    </cfRule>
    <cfRule type="expression" dxfId="108" priority="15103">
      <formula>$Z4="Gráfico 5"</formula>
    </cfRule>
  </conditionalFormatting>
  <conditionalFormatting sqref="S4:T4 S5">
    <cfRule type="expression" dxfId="107" priority="14993">
      <formula>$Z4="Reporte 2"</formula>
    </cfRule>
    <cfRule type="expression" dxfId="106" priority="14994">
      <formula>$Z4="Reporte 1"</formula>
    </cfRule>
    <cfRule type="expression" dxfId="105" priority="14995">
      <formula>$Z4="Informe 10"</formula>
    </cfRule>
    <cfRule type="expression" dxfId="104" priority="14996">
      <formula>$Z4="Informe 9"</formula>
    </cfRule>
    <cfRule type="expression" dxfId="103" priority="14997">
      <formula>$Z4="Informe 8"</formula>
    </cfRule>
    <cfRule type="expression" dxfId="102" priority="14998">
      <formula>$Z4="Informe 7"</formula>
    </cfRule>
    <cfRule type="expression" dxfId="101" priority="14999">
      <formula>$Z4="Informe 6"</formula>
    </cfRule>
    <cfRule type="expression" dxfId="100" priority="15000">
      <formula>$Z4="Informe 5"</formula>
    </cfRule>
    <cfRule type="expression" dxfId="99" priority="15001">
      <formula>$Z4="Informe 4"</formula>
    </cfRule>
    <cfRule type="expression" dxfId="98" priority="15002">
      <formula>$Z4="Informe 3"</formula>
    </cfRule>
    <cfRule type="expression" dxfId="97" priority="15003">
      <formula>$Z4="Informe 2"</formula>
    </cfRule>
    <cfRule type="expression" dxfId="96" priority="15004">
      <formula>$Z4="Informe 1"</formula>
    </cfRule>
    <cfRule type="expression" dxfId="95" priority="15005">
      <formula>$Z4="Gráfico 10"</formula>
    </cfRule>
    <cfRule type="expression" dxfId="94" priority="15006">
      <formula>$Z4="Gráfico 25"</formula>
    </cfRule>
    <cfRule type="expression" dxfId="93" priority="15007">
      <formula>$Z4="Gráfico 24"</formula>
    </cfRule>
    <cfRule type="expression" dxfId="92" priority="15008">
      <formula>$Z4="Gráfico 23"</formula>
    </cfRule>
    <cfRule type="expression" dxfId="91" priority="15009">
      <formula>$Z4="Gráfico 22"</formula>
    </cfRule>
    <cfRule type="expression" dxfId="90" priority="15010">
      <formula>$Z4="Gráfico 21"</formula>
    </cfRule>
    <cfRule type="expression" dxfId="89" priority="15011">
      <formula>$Z4="Gráfico 20"</formula>
    </cfRule>
    <cfRule type="expression" dxfId="88" priority="15012">
      <formula>$Z4="Gráfico 18"</formula>
    </cfRule>
    <cfRule type="expression" dxfId="87" priority="15013">
      <formula>$Z4="Gráfico 19"</formula>
    </cfRule>
    <cfRule type="expression" dxfId="86" priority="15014">
      <formula>$Z4="Gráfico 17"</formula>
    </cfRule>
    <cfRule type="expression" dxfId="85" priority="15015">
      <formula>$Z4="Gráfico 16"</formula>
    </cfRule>
    <cfRule type="expression" dxfId="84" priority="15016">
      <formula>$Z4="Gráfico 15"</formula>
    </cfRule>
    <cfRule type="expression" dxfId="83" priority="15017">
      <formula>$Z4="Gráfico 14"</formula>
    </cfRule>
    <cfRule type="expression" dxfId="82" priority="15018">
      <formula>$Z4="Gráfico 12"</formula>
    </cfRule>
    <cfRule type="expression" dxfId="81" priority="15019">
      <formula>$Z4="Gráfico 13"</formula>
    </cfRule>
    <cfRule type="expression" dxfId="80" priority="15020">
      <formula>$Z4="Gráfico 11"</formula>
    </cfRule>
    <cfRule type="expression" dxfId="79" priority="15021">
      <formula>$Z4="Gráfico 9"</formula>
    </cfRule>
    <cfRule type="expression" dxfId="78" priority="15022">
      <formula>$Z4="Gráfico 8"</formula>
    </cfRule>
    <cfRule type="expression" dxfId="77" priority="15023">
      <formula>$Z4="Gráfico 7"</formula>
    </cfRule>
    <cfRule type="expression" dxfId="76" priority="15024">
      <formula>$Z4="Gráfico 6"</formula>
    </cfRule>
    <cfRule type="expression" dxfId="75" priority="15025">
      <formula>$Z4="Gráfico 4"</formula>
    </cfRule>
    <cfRule type="expression" dxfId="74" priority="15026">
      <formula>$Z4="Gráfico 3"</formula>
    </cfRule>
    <cfRule type="expression" dxfId="73" priority="15027">
      <formula>$Z4="Gráfico 2"</formula>
    </cfRule>
    <cfRule type="expression" dxfId="72" priority="15028">
      <formula>$Z4="Gráfico 1"</formula>
    </cfRule>
    <cfRule type="expression" dxfId="71" priority="15029">
      <formula>$Z4="Gráfico 5"</formula>
    </cfRule>
  </conditionalFormatting>
  <conditionalFormatting sqref="L7 K4:K8">
    <cfRule type="expression" dxfId="70" priority="488">
      <formula>+LEFT(D4,2)="GR"</formula>
    </cfRule>
  </conditionalFormatting>
  <conditionalFormatting sqref="L4:L6">
    <cfRule type="expression" dxfId="69" priority="487">
      <formula>+LEFT(D4,2)="GR"</formula>
    </cfRule>
  </conditionalFormatting>
  <conditionalFormatting sqref="L8">
    <cfRule type="expression" dxfId="68"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topLeftCell="F97"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4"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5">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5"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5">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5"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5"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5"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5">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5"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5">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5"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5"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5"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5"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5"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5">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5"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5"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5">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5"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5"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5"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5"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5"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5"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5">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5"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5"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5"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5"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5">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5"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5"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5"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5"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5"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5"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5"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5"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5"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5"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5"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5"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5"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5"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5"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5"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5"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5">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5"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5"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5"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5"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5"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5"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5"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5"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5">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5"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5"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5"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5"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5"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5"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5"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5"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5"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5"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5"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5"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5"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5"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5"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5">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5"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5"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5"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5"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5"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5"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5"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5"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5"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5"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5"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5"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5"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5"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5">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5"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5"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5"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5">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5"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5"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5"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5">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5"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5"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5"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5"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5"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5"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5">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5"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5"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5"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5"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5"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5"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5"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5"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5"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5" t="s">
        <v>14551</v>
      </c>
      <c r="S114" s="1" t="s">
        <v>14552</v>
      </c>
      <c r="T114"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D10" sqref="D10"/>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0965-43DE-4697-90A6-12B96D3A3FD6}">
  <sheetPr>
    <tabColor rgb="FFCC0066"/>
  </sheetPr>
  <dimension ref="A1:C114"/>
  <sheetViews>
    <sheetView workbookViewId="0">
      <selection activeCell="D2" sqref="D2"/>
    </sheetView>
  </sheetViews>
  <sheetFormatPr baseColWidth="10" defaultRowHeight="15" x14ac:dyDescent="0.25"/>
  <sheetData>
    <row r="1" spans="1:3" x14ac:dyDescent="0.25">
      <c r="A1" s="31" t="s">
        <v>10714</v>
      </c>
      <c r="B1" s="8" t="s">
        <v>1061</v>
      </c>
      <c r="C1" s="32" t="s">
        <v>10715</v>
      </c>
    </row>
    <row r="2" spans="1:3" x14ac:dyDescent="0.25">
      <c r="A2">
        <v>1101</v>
      </c>
      <c r="B2" t="s">
        <v>1059</v>
      </c>
      <c r="C2">
        <v>343</v>
      </c>
    </row>
    <row r="3" spans="1:3" x14ac:dyDescent="0.25">
      <c r="A3">
        <v>1107</v>
      </c>
      <c r="B3" t="s">
        <v>1064</v>
      </c>
      <c r="C3">
        <v>344</v>
      </c>
    </row>
    <row r="4" spans="1:3" x14ac:dyDescent="0.25">
      <c r="A4">
        <v>1401</v>
      </c>
      <c r="B4" t="s">
        <v>1067</v>
      </c>
      <c r="C4">
        <v>345</v>
      </c>
    </row>
    <row r="5" spans="1:3" x14ac:dyDescent="0.25">
      <c r="A5">
        <v>2101</v>
      </c>
      <c r="B5" t="s">
        <v>756</v>
      </c>
      <c r="C5">
        <v>350</v>
      </c>
    </row>
    <row r="6" spans="1:3" x14ac:dyDescent="0.25">
      <c r="A6">
        <v>2201</v>
      </c>
      <c r="B6" t="s">
        <v>1093</v>
      </c>
      <c r="C6">
        <v>354</v>
      </c>
    </row>
    <row r="7" spans="1:3" x14ac:dyDescent="0.25">
      <c r="A7">
        <v>2301</v>
      </c>
      <c r="B7" t="s">
        <v>1102</v>
      </c>
      <c r="C7">
        <v>357</v>
      </c>
    </row>
    <row r="8" spans="1:3" x14ac:dyDescent="0.25">
      <c r="A8">
        <v>3101</v>
      </c>
      <c r="B8" t="s">
        <v>1108</v>
      </c>
      <c r="C8">
        <v>359</v>
      </c>
    </row>
    <row r="9" spans="1:3" x14ac:dyDescent="0.25">
      <c r="A9">
        <v>3201</v>
      </c>
      <c r="B9" t="s">
        <v>1117</v>
      </c>
      <c r="C9">
        <v>362</v>
      </c>
    </row>
    <row r="10" spans="1:3" x14ac:dyDescent="0.25">
      <c r="A10">
        <v>3301</v>
      </c>
      <c r="B10" t="s">
        <v>1123</v>
      </c>
      <c r="C10">
        <v>364</v>
      </c>
    </row>
    <row r="11" spans="1:3" x14ac:dyDescent="0.25">
      <c r="A11">
        <v>4101</v>
      </c>
      <c r="B11" t="s">
        <v>1135</v>
      </c>
      <c r="C11">
        <v>368</v>
      </c>
    </row>
    <row r="12" spans="1:3" x14ac:dyDescent="0.25">
      <c r="A12">
        <v>4102</v>
      </c>
      <c r="B12" t="s">
        <v>771</v>
      </c>
      <c r="C12">
        <v>369</v>
      </c>
    </row>
    <row r="13" spans="1:3" x14ac:dyDescent="0.25">
      <c r="A13">
        <v>4201</v>
      </c>
      <c r="B13" t="s">
        <v>1152</v>
      </c>
      <c r="C13">
        <v>374</v>
      </c>
    </row>
    <row r="14" spans="1:3" x14ac:dyDescent="0.25">
      <c r="A14">
        <v>4301</v>
      </c>
      <c r="B14" t="s">
        <v>1164</v>
      </c>
      <c r="C14">
        <v>378</v>
      </c>
    </row>
    <row r="15" spans="1:3" x14ac:dyDescent="0.25">
      <c r="A15">
        <v>5101</v>
      </c>
      <c r="B15" t="s">
        <v>798</v>
      </c>
      <c r="C15">
        <v>383</v>
      </c>
    </row>
    <row r="16" spans="1:3" x14ac:dyDescent="0.25">
      <c r="A16">
        <v>5103</v>
      </c>
      <c r="B16" t="s">
        <v>1184</v>
      </c>
      <c r="C16">
        <v>385</v>
      </c>
    </row>
    <row r="17" spans="1:3" x14ac:dyDescent="0.25">
      <c r="A17">
        <v>5109</v>
      </c>
      <c r="B17" t="s">
        <v>1196</v>
      </c>
      <c r="C17">
        <v>389</v>
      </c>
    </row>
    <row r="18" spans="1:3" x14ac:dyDescent="0.25">
      <c r="A18">
        <v>5201</v>
      </c>
      <c r="B18" t="s">
        <v>1199</v>
      </c>
      <c r="C18">
        <v>390</v>
      </c>
    </row>
    <row r="19" spans="1:3" x14ac:dyDescent="0.25">
      <c r="A19">
        <v>5301</v>
      </c>
      <c r="B19" t="s">
        <v>1202</v>
      </c>
      <c r="C19">
        <v>391</v>
      </c>
    </row>
    <row r="20" spans="1:3" x14ac:dyDescent="0.25">
      <c r="A20">
        <v>5401</v>
      </c>
      <c r="B20" t="s">
        <v>1214</v>
      </c>
      <c r="C20">
        <v>395</v>
      </c>
    </row>
    <row r="21" spans="1:3" x14ac:dyDescent="0.25">
      <c r="A21">
        <v>5502</v>
      </c>
      <c r="B21" t="s">
        <v>1232</v>
      </c>
      <c r="C21">
        <v>401</v>
      </c>
    </row>
    <row r="22" spans="1:3" x14ac:dyDescent="0.25">
      <c r="A22">
        <v>5601</v>
      </c>
      <c r="B22" t="s">
        <v>1244</v>
      </c>
      <c r="C22">
        <v>405</v>
      </c>
    </row>
    <row r="23" spans="1:3" x14ac:dyDescent="0.25">
      <c r="A23">
        <v>5701</v>
      </c>
      <c r="B23" t="s">
        <v>1262</v>
      </c>
      <c r="C23">
        <v>411</v>
      </c>
    </row>
    <row r="24" spans="1:3" x14ac:dyDescent="0.25">
      <c r="A24">
        <v>5703</v>
      </c>
      <c r="B24" t="s">
        <v>1268</v>
      </c>
      <c r="C24">
        <v>413</v>
      </c>
    </row>
    <row r="25" spans="1:3" x14ac:dyDescent="0.25">
      <c r="A25">
        <v>5802</v>
      </c>
      <c r="B25" t="s">
        <v>1283</v>
      </c>
      <c r="C25">
        <v>418</v>
      </c>
    </row>
    <row r="26" spans="1:3" x14ac:dyDescent="0.25">
      <c r="A26">
        <v>5804</v>
      </c>
      <c r="B26" t="s">
        <v>1289</v>
      </c>
      <c r="C26">
        <v>420</v>
      </c>
    </row>
    <row r="27" spans="1:3" x14ac:dyDescent="0.25">
      <c r="A27">
        <v>6101</v>
      </c>
      <c r="B27" t="s">
        <v>1292</v>
      </c>
      <c r="C27">
        <v>421</v>
      </c>
    </row>
    <row r="28" spans="1:3" x14ac:dyDescent="0.25">
      <c r="A28">
        <v>6115</v>
      </c>
      <c r="B28" t="s">
        <v>1334</v>
      </c>
      <c r="C28">
        <v>435</v>
      </c>
    </row>
    <row r="29" spans="1:3" x14ac:dyDescent="0.25">
      <c r="A29">
        <v>6117</v>
      </c>
      <c r="B29" t="s">
        <v>1035</v>
      </c>
      <c r="C29">
        <v>437</v>
      </c>
    </row>
    <row r="30" spans="1:3" x14ac:dyDescent="0.25">
      <c r="A30">
        <v>6201</v>
      </c>
      <c r="B30" t="s">
        <v>1342</v>
      </c>
      <c r="C30">
        <v>438</v>
      </c>
    </row>
    <row r="31" spans="1:3" x14ac:dyDescent="0.25">
      <c r="A31">
        <v>6301</v>
      </c>
      <c r="B31" t="s">
        <v>1360</v>
      </c>
      <c r="C31">
        <v>444</v>
      </c>
    </row>
    <row r="32" spans="1:3" x14ac:dyDescent="0.25">
      <c r="A32">
        <v>6310</v>
      </c>
      <c r="B32" t="s">
        <v>1387</v>
      </c>
      <c r="C32">
        <v>453</v>
      </c>
    </row>
    <row r="33" spans="1:3" x14ac:dyDescent="0.25">
      <c r="A33">
        <v>7101</v>
      </c>
      <c r="B33" t="s">
        <v>1390</v>
      </c>
      <c r="C33">
        <v>454</v>
      </c>
    </row>
    <row r="34" spans="1:3" x14ac:dyDescent="0.25">
      <c r="A34">
        <v>7102</v>
      </c>
      <c r="B34" t="s">
        <v>1393</v>
      </c>
      <c r="C34">
        <v>455</v>
      </c>
    </row>
    <row r="35" spans="1:3" x14ac:dyDescent="0.25">
      <c r="A35">
        <v>7201</v>
      </c>
      <c r="B35" t="s">
        <v>1419</v>
      </c>
      <c r="C35">
        <v>464</v>
      </c>
    </row>
    <row r="36" spans="1:3" x14ac:dyDescent="0.25">
      <c r="A36">
        <v>7301</v>
      </c>
      <c r="B36" t="s">
        <v>1428</v>
      </c>
      <c r="C36">
        <v>467</v>
      </c>
    </row>
    <row r="37" spans="1:3" x14ac:dyDescent="0.25">
      <c r="A37">
        <v>7304</v>
      </c>
      <c r="B37" t="s">
        <v>1437</v>
      </c>
      <c r="C37">
        <v>470</v>
      </c>
    </row>
    <row r="38" spans="1:3" x14ac:dyDescent="0.25">
      <c r="A38">
        <v>7404</v>
      </c>
      <c r="B38" t="s">
        <v>1464</v>
      </c>
      <c r="C38">
        <v>479</v>
      </c>
    </row>
    <row r="39" spans="1:3" x14ac:dyDescent="0.25">
      <c r="A39">
        <v>7406</v>
      </c>
      <c r="B39" t="s">
        <v>1470</v>
      </c>
      <c r="C39">
        <v>481</v>
      </c>
    </row>
    <row r="40" spans="1:3" x14ac:dyDescent="0.25">
      <c r="A40">
        <v>8101</v>
      </c>
      <c r="B40" t="s">
        <v>1479</v>
      </c>
      <c r="C40">
        <v>484</v>
      </c>
    </row>
    <row r="41" spans="1:3" x14ac:dyDescent="0.25">
      <c r="A41">
        <v>8102</v>
      </c>
      <c r="B41" t="s">
        <v>1482</v>
      </c>
      <c r="C41">
        <v>485</v>
      </c>
    </row>
    <row r="42" spans="1:3" x14ac:dyDescent="0.25">
      <c r="A42">
        <v>8103</v>
      </c>
      <c r="B42" t="s">
        <v>1485</v>
      </c>
      <c r="C42">
        <v>486</v>
      </c>
    </row>
    <row r="43" spans="1:3" x14ac:dyDescent="0.25">
      <c r="A43">
        <v>8107</v>
      </c>
      <c r="B43" t="s">
        <v>1497</v>
      </c>
      <c r="C43">
        <v>490</v>
      </c>
    </row>
    <row r="44" spans="1:3" x14ac:dyDescent="0.25">
      <c r="A44">
        <v>8110</v>
      </c>
      <c r="B44" t="s">
        <v>1506</v>
      </c>
      <c r="C44">
        <v>493</v>
      </c>
    </row>
    <row r="45" spans="1:3" x14ac:dyDescent="0.25">
      <c r="A45">
        <v>8202</v>
      </c>
      <c r="B45" t="s">
        <v>1518</v>
      </c>
      <c r="C45">
        <v>497</v>
      </c>
    </row>
    <row r="46" spans="1:3" x14ac:dyDescent="0.25">
      <c r="A46">
        <v>8203</v>
      </c>
      <c r="B46" t="s">
        <v>1521</v>
      </c>
      <c r="C46">
        <v>498</v>
      </c>
    </row>
    <row r="47" spans="1:3" x14ac:dyDescent="0.25">
      <c r="A47">
        <v>8205</v>
      </c>
      <c r="B47" t="s">
        <v>1527</v>
      </c>
      <c r="C47">
        <v>500</v>
      </c>
    </row>
    <row r="48" spans="1:3" x14ac:dyDescent="0.25">
      <c r="A48">
        <v>8207</v>
      </c>
      <c r="B48" t="s">
        <v>1533</v>
      </c>
      <c r="C48">
        <v>502</v>
      </c>
    </row>
    <row r="49" spans="1:3" x14ac:dyDescent="0.25">
      <c r="A49">
        <v>8301</v>
      </c>
      <c r="B49" t="s">
        <v>1536</v>
      </c>
      <c r="C49">
        <v>503</v>
      </c>
    </row>
    <row r="50" spans="1:3" x14ac:dyDescent="0.25">
      <c r="A50">
        <v>8303</v>
      </c>
      <c r="B50" t="s">
        <v>1542</v>
      </c>
      <c r="C50">
        <v>505</v>
      </c>
    </row>
    <row r="51" spans="1:3" x14ac:dyDescent="0.25">
      <c r="A51">
        <v>8305</v>
      </c>
      <c r="B51" t="s">
        <v>1548</v>
      </c>
      <c r="C51">
        <v>507</v>
      </c>
    </row>
    <row r="52" spans="1:3" x14ac:dyDescent="0.25">
      <c r="A52">
        <v>8311</v>
      </c>
      <c r="B52" t="s">
        <v>678</v>
      </c>
      <c r="C52">
        <v>513</v>
      </c>
    </row>
    <row r="53" spans="1:3" x14ac:dyDescent="0.25">
      <c r="A53">
        <v>8314</v>
      </c>
      <c r="B53" t="s">
        <v>1574</v>
      </c>
      <c r="C53">
        <v>516</v>
      </c>
    </row>
    <row r="54" spans="1:3" x14ac:dyDescent="0.25">
      <c r="A54">
        <v>9101</v>
      </c>
      <c r="B54" t="s">
        <v>1577</v>
      </c>
      <c r="C54">
        <v>517</v>
      </c>
    </row>
    <row r="55" spans="1:3" x14ac:dyDescent="0.25">
      <c r="A55">
        <v>9102</v>
      </c>
      <c r="B55" t="s">
        <v>1580</v>
      </c>
      <c r="C55">
        <v>518</v>
      </c>
    </row>
    <row r="56" spans="1:3" x14ac:dyDescent="0.25">
      <c r="A56">
        <v>9105</v>
      </c>
      <c r="B56" t="s">
        <v>1589</v>
      </c>
      <c r="C56">
        <v>521</v>
      </c>
    </row>
    <row r="57" spans="1:3" x14ac:dyDescent="0.25">
      <c r="A57">
        <v>9108</v>
      </c>
      <c r="B57" t="s">
        <v>1598</v>
      </c>
      <c r="C57">
        <v>524</v>
      </c>
    </row>
    <row r="58" spans="1:3" x14ac:dyDescent="0.25">
      <c r="A58">
        <v>9111</v>
      </c>
      <c r="B58" t="s">
        <v>1607</v>
      </c>
      <c r="C58">
        <v>527</v>
      </c>
    </row>
    <row r="59" spans="1:3" x14ac:dyDescent="0.25">
      <c r="A59">
        <v>9112</v>
      </c>
      <c r="B59" t="s">
        <v>14434</v>
      </c>
      <c r="C59">
        <v>528</v>
      </c>
    </row>
    <row r="60" spans="1:3" x14ac:dyDescent="0.25">
      <c r="A60">
        <v>9120</v>
      </c>
      <c r="B60" t="s">
        <v>1634</v>
      </c>
      <c r="C60">
        <v>536</v>
      </c>
    </row>
    <row r="61" spans="1:3" x14ac:dyDescent="0.25">
      <c r="A61">
        <v>9201</v>
      </c>
      <c r="B61" t="s">
        <v>1640</v>
      </c>
      <c r="C61">
        <v>538</v>
      </c>
    </row>
    <row r="62" spans="1:3" x14ac:dyDescent="0.25">
      <c r="A62">
        <v>9211</v>
      </c>
      <c r="B62" t="s">
        <v>1670</v>
      </c>
      <c r="C62">
        <v>548</v>
      </c>
    </row>
    <row r="63" spans="1:3" x14ac:dyDescent="0.25">
      <c r="A63">
        <v>10101</v>
      </c>
      <c r="B63" t="s">
        <v>1673</v>
      </c>
      <c r="C63">
        <v>549</v>
      </c>
    </row>
    <row r="64" spans="1:3" x14ac:dyDescent="0.25">
      <c r="A64">
        <v>10107</v>
      </c>
      <c r="B64" t="s">
        <v>1691</v>
      </c>
      <c r="C64">
        <v>555</v>
      </c>
    </row>
    <row r="65" spans="1:3" x14ac:dyDescent="0.25">
      <c r="A65">
        <v>10201</v>
      </c>
      <c r="B65" t="s">
        <v>1700</v>
      </c>
      <c r="C65">
        <v>558</v>
      </c>
    </row>
    <row r="66" spans="1:3" x14ac:dyDescent="0.25">
      <c r="A66">
        <v>10301</v>
      </c>
      <c r="B66" t="s">
        <v>1730</v>
      </c>
      <c r="C66">
        <v>568</v>
      </c>
    </row>
    <row r="67" spans="1:3" x14ac:dyDescent="0.25">
      <c r="A67">
        <v>10403</v>
      </c>
      <c r="B67" t="s">
        <v>1757</v>
      </c>
      <c r="C67">
        <v>577</v>
      </c>
    </row>
    <row r="68" spans="1:3" x14ac:dyDescent="0.25">
      <c r="A68">
        <v>10404</v>
      </c>
      <c r="B68" t="s">
        <v>1760</v>
      </c>
      <c r="C68">
        <v>578</v>
      </c>
    </row>
    <row r="69" spans="1:3" x14ac:dyDescent="0.25">
      <c r="A69">
        <v>11101</v>
      </c>
      <c r="B69" t="s">
        <v>1763</v>
      </c>
      <c r="C69">
        <v>579</v>
      </c>
    </row>
    <row r="70" spans="1:3" x14ac:dyDescent="0.25">
      <c r="A70">
        <v>11201</v>
      </c>
      <c r="B70" t="s">
        <v>1769</v>
      </c>
      <c r="C70">
        <v>581</v>
      </c>
    </row>
    <row r="71" spans="1:3" x14ac:dyDescent="0.25">
      <c r="A71">
        <v>12101</v>
      </c>
      <c r="B71" t="s">
        <v>1793</v>
      </c>
      <c r="C71">
        <v>589</v>
      </c>
    </row>
    <row r="72" spans="1:3" x14ac:dyDescent="0.25">
      <c r="A72">
        <v>12301</v>
      </c>
      <c r="B72" t="s">
        <v>1810</v>
      </c>
      <c r="C72">
        <v>595</v>
      </c>
    </row>
    <row r="73" spans="1:3" x14ac:dyDescent="0.25">
      <c r="A73">
        <v>12401</v>
      </c>
      <c r="B73" t="s">
        <v>1819</v>
      </c>
      <c r="C73">
        <v>598</v>
      </c>
    </row>
    <row r="74" spans="1:3" x14ac:dyDescent="0.25">
      <c r="A74">
        <v>13101</v>
      </c>
      <c r="B74" t="s">
        <v>892</v>
      </c>
      <c r="C74">
        <v>600</v>
      </c>
    </row>
    <row r="75" spans="1:3" x14ac:dyDescent="0.25">
      <c r="A75">
        <v>13103</v>
      </c>
      <c r="B75" t="s">
        <v>1830</v>
      </c>
      <c r="C75">
        <v>602</v>
      </c>
    </row>
    <row r="76" spans="1:3" x14ac:dyDescent="0.25">
      <c r="A76">
        <v>13104</v>
      </c>
      <c r="B76" t="s">
        <v>1833</v>
      </c>
      <c r="C76">
        <v>603</v>
      </c>
    </row>
    <row r="77" spans="1:3" x14ac:dyDescent="0.25">
      <c r="A77">
        <v>13105</v>
      </c>
      <c r="B77" t="s">
        <v>1836</v>
      </c>
      <c r="C77">
        <v>604</v>
      </c>
    </row>
    <row r="78" spans="1:3" x14ac:dyDescent="0.25">
      <c r="A78">
        <v>13106</v>
      </c>
      <c r="B78" t="s">
        <v>1839</v>
      </c>
      <c r="C78">
        <v>605</v>
      </c>
    </row>
    <row r="79" spans="1:3" x14ac:dyDescent="0.25">
      <c r="A79">
        <v>13110</v>
      </c>
      <c r="B79" t="s">
        <v>1850</v>
      </c>
      <c r="C79">
        <v>609</v>
      </c>
    </row>
    <row r="80" spans="1:3" x14ac:dyDescent="0.25">
      <c r="A80">
        <v>13111</v>
      </c>
      <c r="B80" t="s">
        <v>1853</v>
      </c>
      <c r="C80">
        <v>610</v>
      </c>
    </row>
    <row r="81" spans="1:3" x14ac:dyDescent="0.25">
      <c r="A81">
        <v>13112</v>
      </c>
      <c r="B81" t="s">
        <v>1856</v>
      </c>
      <c r="C81">
        <v>611</v>
      </c>
    </row>
    <row r="82" spans="1:3" x14ac:dyDescent="0.25">
      <c r="A82">
        <v>13116</v>
      </c>
      <c r="B82" t="s">
        <v>1868</v>
      </c>
      <c r="C82">
        <v>615</v>
      </c>
    </row>
    <row r="83" spans="1:3" x14ac:dyDescent="0.25">
      <c r="A83">
        <v>13117</v>
      </c>
      <c r="B83" t="s">
        <v>1871</v>
      </c>
      <c r="C83">
        <v>616</v>
      </c>
    </row>
    <row r="84" spans="1:3" x14ac:dyDescent="0.25">
      <c r="A84">
        <v>13118</v>
      </c>
      <c r="B84" t="s">
        <v>1874</v>
      </c>
      <c r="C84">
        <v>617</v>
      </c>
    </row>
    <row r="85" spans="1:3" x14ac:dyDescent="0.25">
      <c r="A85">
        <v>13119</v>
      </c>
      <c r="B85" t="s">
        <v>1877</v>
      </c>
      <c r="C85">
        <v>618</v>
      </c>
    </row>
    <row r="86" spans="1:3" x14ac:dyDescent="0.25">
      <c r="A86">
        <v>13121</v>
      </c>
      <c r="B86" t="s">
        <v>1883</v>
      </c>
      <c r="C86">
        <v>620</v>
      </c>
    </row>
    <row r="87" spans="1:3" x14ac:dyDescent="0.25">
      <c r="A87">
        <v>13122</v>
      </c>
      <c r="B87" t="s">
        <v>1886</v>
      </c>
      <c r="C87">
        <v>621</v>
      </c>
    </row>
    <row r="88" spans="1:3" x14ac:dyDescent="0.25">
      <c r="A88">
        <v>13123</v>
      </c>
      <c r="B88" t="s">
        <v>1889</v>
      </c>
      <c r="C88">
        <v>622</v>
      </c>
    </row>
    <row r="89" spans="1:3" x14ac:dyDescent="0.25">
      <c r="A89">
        <v>13124</v>
      </c>
      <c r="B89" t="s">
        <v>1892</v>
      </c>
      <c r="C89">
        <v>623</v>
      </c>
    </row>
    <row r="90" spans="1:3" x14ac:dyDescent="0.25">
      <c r="A90">
        <v>13125</v>
      </c>
      <c r="B90" t="s">
        <v>1895</v>
      </c>
      <c r="C90">
        <v>624</v>
      </c>
    </row>
    <row r="91" spans="1:3" x14ac:dyDescent="0.25">
      <c r="A91">
        <v>13126</v>
      </c>
      <c r="B91" t="s">
        <v>1898</v>
      </c>
      <c r="C91">
        <v>625</v>
      </c>
    </row>
    <row r="92" spans="1:3" x14ac:dyDescent="0.25">
      <c r="A92">
        <v>13127</v>
      </c>
      <c r="B92" t="s">
        <v>1901</v>
      </c>
      <c r="C92">
        <v>626</v>
      </c>
    </row>
    <row r="93" spans="1:3" x14ac:dyDescent="0.25">
      <c r="A93">
        <v>13128</v>
      </c>
      <c r="B93" t="s">
        <v>1904</v>
      </c>
      <c r="C93">
        <v>627</v>
      </c>
    </row>
    <row r="94" spans="1:3" x14ac:dyDescent="0.25">
      <c r="A94">
        <v>13131</v>
      </c>
      <c r="B94" t="s">
        <v>1912</v>
      </c>
      <c r="C94">
        <v>630</v>
      </c>
    </row>
    <row r="95" spans="1:3" x14ac:dyDescent="0.25">
      <c r="A95">
        <v>13201</v>
      </c>
      <c r="B95" t="s">
        <v>1918</v>
      </c>
      <c r="C95">
        <v>632</v>
      </c>
    </row>
    <row r="96" spans="1:3" x14ac:dyDescent="0.25">
      <c r="A96">
        <v>13301</v>
      </c>
      <c r="B96" t="s">
        <v>1927</v>
      </c>
      <c r="C96">
        <v>635</v>
      </c>
    </row>
    <row r="97" spans="1:3" x14ac:dyDescent="0.25">
      <c r="A97">
        <v>13401</v>
      </c>
      <c r="B97" t="s">
        <v>1936</v>
      </c>
      <c r="C97">
        <v>638</v>
      </c>
    </row>
    <row r="98" spans="1:3" x14ac:dyDescent="0.25">
      <c r="A98">
        <v>13402</v>
      </c>
      <c r="B98" t="s">
        <v>1939</v>
      </c>
      <c r="C98">
        <v>639</v>
      </c>
    </row>
    <row r="99" spans="1:3" x14ac:dyDescent="0.25">
      <c r="A99">
        <v>13403</v>
      </c>
      <c r="B99" t="s">
        <v>1942</v>
      </c>
      <c r="C99">
        <v>640</v>
      </c>
    </row>
    <row r="100" spans="1:3" x14ac:dyDescent="0.25">
      <c r="A100">
        <v>13501</v>
      </c>
      <c r="B100" t="s">
        <v>1948</v>
      </c>
      <c r="C100">
        <v>642</v>
      </c>
    </row>
    <row r="101" spans="1:3" x14ac:dyDescent="0.25">
      <c r="A101">
        <v>13503</v>
      </c>
      <c r="B101" t="s">
        <v>1954</v>
      </c>
      <c r="C101">
        <v>644</v>
      </c>
    </row>
    <row r="102" spans="1:3" x14ac:dyDescent="0.25">
      <c r="A102">
        <v>13601</v>
      </c>
      <c r="B102" t="s">
        <v>1963</v>
      </c>
      <c r="C102">
        <v>647</v>
      </c>
    </row>
    <row r="103" spans="1:3" x14ac:dyDescent="0.25">
      <c r="A103">
        <v>13602</v>
      </c>
      <c r="B103" t="s">
        <v>1966</v>
      </c>
      <c r="C103">
        <v>648</v>
      </c>
    </row>
    <row r="104" spans="1:3" x14ac:dyDescent="0.25">
      <c r="A104">
        <v>13603</v>
      </c>
      <c r="B104" t="s">
        <v>1969</v>
      </c>
      <c r="C104">
        <v>649</v>
      </c>
    </row>
    <row r="105" spans="1:3" x14ac:dyDescent="0.25">
      <c r="A105">
        <v>14101</v>
      </c>
      <c r="B105" t="s">
        <v>1978</v>
      </c>
      <c r="C105">
        <v>652</v>
      </c>
    </row>
    <row r="106" spans="1:3" x14ac:dyDescent="0.25">
      <c r="A106">
        <v>14103</v>
      </c>
      <c r="B106" t="s">
        <v>1984</v>
      </c>
      <c r="C106">
        <v>654</v>
      </c>
    </row>
    <row r="107" spans="1:3" x14ac:dyDescent="0.25">
      <c r="A107">
        <v>14107</v>
      </c>
      <c r="B107" t="s">
        <v>1995</v>
      </c>
      <c r="C107">
        <v>658</v>
      </c>
    </row>
    <row r="108" spans="1:3" x14ac:dyDescent="0.25">
      <c r="A108">
        <v>14108</v>
      </c>
      <c r="B108" t="s">
        <v>1998</v>
      </c>
      <c r="C108">
        <v>659</v>
      </c>
    </row>
    <row r="109" spans="1:3" x14ac:dyDescent="0.25">
      <c r="A109">
        <v>14201</v>
      </c>
      <c r="B109" t="s">
        <v>1023</v>
      </c>
      <c r="C109">
        <v>660</v>
      </c>
    </row>
    <row r="110" spans="1:3" x14ac:dyDescent="0.25">
      <c r="A110">
        <v>14202</v>
      </c>
      <c r="B110" t="s">
        <v>2003</v>
      </c>
      <c r="C110">
        <v>661</v>
      </c>
    </row>
    <row r="111" spans="1:3" x14ac:dyDescent="0.25">
      <c r="A111">
        <v>15101</v>
      </c>
      <c r="B111" t="s">
        <v>2012</v>
      </c>
      <c r="C111">
        <v>664</v>
      </c>
    </row>
    <row r="112" spans="1:3" x14ac:dyDescent="0.25">
      <c r="A112">
        <v>16101</v>
      </c>
      <c r="B112" t="s">
        <v>2024</v>
      </c>
      <c r="C112">
        <v>668</v>
      </c>
    </row>
    <row r="113" spans="1:3" x14ac:dyDescent="0.25">
      <c r="A113">
        <v>16205</v>
      </c>
      <c r="B113" t="s">
        <v>2063</v>
      </c>
      <c r="C113">
        <v>681</v>
      </c>
    </row>
    <row r="114" spans="1:3" x14ac:dyDescent="0.25">
      <c r="A114">
        <v>16301</v>
      </c>
      <c r="B114" t="s">
        <v>2072</v>
      </c>
      <c r="C114">
        <v>684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E16" sqref="E16"/>
    </sheetView>
  </sheetViews>
  <sheetFormatPr baseColWidth="10" defaultRowHeight="15" x14ac:dyDescent="0.25"/>
  <sheetData>
    <row r="1" spans="1:2" x14ac:dyDescent="0.25">
      <c r="A1" s="63" t="s">
        <v>13626</v>
      </c>
      <c r="B1" s="64" t="s">
        <v>9441</v>
      </c>
    </row>
    <row r="2" spans="1:2" x14ac:dyDescent="0.25">
      <c r="A2" s="65">
        <v>270108</v>
      </c>
      <c r="B2" s="62" t="s">
        <v>13543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F10" sqref="F10"/>
    </sheetView>
  </sheetViews>
  <sheetFormatPr baseColWidth="10" defaultRowHeight="15" x14ac:dyDescent="0.25"/>
  <sheetData>
    <row r="1" spans="1:2" x14ac:dyDescent="0.25">
      <c r="A1" s="66" t="s">
        <v>13627</v>
      </c>
      <c r="B1" s="67" t="s">
        <v>9444</v>
      </c>
    </row>
    <row r="2" spans="1:2" x14ac:dyDescent="0.25">
      <c r="A2" s="65">
        <v>270108010</v>
      </c>
      <c r="B2" s="62" t="s">
        <v>13543</v>
      </c>
    </row>
    <row r="3" spans="1:2" x14ac:dyDescent="0.25">
      <c r="A3" s="65"/>
      <c r="B3" s="62"/>
    </row>
    <row r="4" spans="1:2" x14ac:dyDescent="0.25">
      <c r="A4" s="65"/>
      <c r="B4" s="62"/>
    </row>
    <row r="5" spans="1:2" x14ac:dyDescent="0.25">
      <c r="A5" s="65"/>
      <c r="B5" s="62"/>
    </row>
    <row r="6" spans="1:2" x14ac:dyDescent="0.25">
      <c r="A6" s="65"/>
      <c r="B6" s="62"/>
    </row>
    <row r="7" spans="1:2" x14ac:dyDescent="0.25">
      <c r="A7" s="65"/>
      <c r="B7" s="62"/>
    </row>
    <row r="8" spans="1:2" x14ac:dyDescent="0.25">
      <c r="A8" s="65"/>
      <c r="B8" s="62"/>
    </row>
    <row r="9" spans="1:2" x14ac:dyDescent="0.25">
      <c r="A9" s="65"/>
      <c r="B9" s="62"/>
    </row>
    <row r="10" spans="1:2" x14ac:dyDescent="0.25">
      <c r="A10" s="65"/>
      <c r="B10" s="62"/>
    </row>
    <row r="11" spans="1:2" x14ac:dyDescent="0.25">
      <c r="A11" s="65"/>
      <c r="B11" s="62"/>
    </row>
    <row r="12" spans="1:2" x14ac:dyDescent="0.25">
      <c r="A12" s="65"/>
      <c r="B12" s="62"/>
    </row>
    <row r="13" spans="1:2" x14ac:dyDescent="0.25">
      <c r="A13" s="65"/>
      <c r="B13" s="62"/>
    </row>
    <row r="14" spans="1:2" x14ac:dyDescent="0.25">
      <c r="A14" s="65"/>
      <c r="B14" s="62"/>
    </row>
    <row r="15" spans="1:2" x14ac:dyDescent="0.25">
      <c r="A15" s="65"/>
      <c r="B15" s="62"/>
    </row>
    <row r="16" spans="1:2" x14ac:dyDescent="0.25">
      <c r="A16" s="65"/>
      <c r="B16" s="62"/>
    </row>
    <row r="17" spans="1:2" x14ac:dyDescent="0.25">
      <c r="A17" s="65"/>
      <c r="B17" s="62"/>
    </row>
    <row r="18" spans="1:2" x14ac:dyDescent="0.25">
      <c r="A18" s="65"/>
      <c r="B18" s="62"/>
    </row>
    <row r="19" spans="1:2" x14ac:dyDescent="0.25">
      <c r="A19" s="65"/>
      <c r="B19" s="6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8" t="s">
        <v>13799</v>
      </c>
      <c r="B1" s="69" t="s">
        <v>13800</v>
      </c>
    </row>
    <row r="2" spans="1:2" x14ac:dyDescent="0.25">
      <c r="A2" s="65">
        <v>1</v>
      </c>
      <c r="B2" s="62" t="s">
        <v>13810</v>
      </c>
    </row>
    <row r="3" spans="1:2" x14ac:dyDescent="0.25">
      <c r="A3" s="65">
        <v>2</v>
      </c>
      <c r="B3" s="62" t="s">
        <v>13834</v>
      </c>
    </row>
    <row r="4" spans="1:2" x14ac:dyDescent="0.25">
      <c r="A4" s="65">
        <v>3</v>
      </c>
      <c r="B4" s="62" t="s">
        <v>13858</v>
      </c>
    </row>
    <row r="5" spans="1:2" x14ac:dyDescent="0.25">
      <c r="A5" s="65">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T3" sqref="T3:T8"/>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58</vt:i4>
      </vt:variant>
    </vt:vector>
  </HeadingPairs>
  <TitlesOfParts>
    <vt:vector size="76" baseType="lpstr">
      <vt:lpstr>RESUMEN</vt:lpstr>
      <vt:lpstr>Región</vt:lpstr>
      <vt:lpstr>Comuna</vt:lpstr>
      <vt:lpstr>Producto</vt:lpstr>
      <vt:lpstr>Categoría</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'Comuna'!Categoria</vt:lpstr>
      <vt:lpstr>Región!Categoria</vt:lpstr>
      <vt:lpstr>'Tipo de Atención'!Categoria</vt:lpstr>
      <vt:lpstr>Categoria</vt:lpstr>
      <vt:lpstr>'Categoría'!Comunas</vt:lpstr>
      <vt:lpstr>'Comuna'!Comunas</vt:lpstr>
      <vt:lpstr>Región!Comunas</vt:lpstr>
      <vt:lpstr>'Tipo de Atención'!Comunas</vt:lpstr>
      <vt:lpstr>Comunas</vt:lpstr>
      <vt:lpstr>'Categoría'!Cultivo</vt:lpstr>
      <vt:lpstr>'Comuna'!Cultivo</vt:lpstr>
      <vt:lpstr>Región!Cultivo</vt:lpstr>
      <vt:lpstr>'Tipo de Atención'!Cultivo</vt:lpstr>
      <vt:lpstr>Cultivo</vt:lpstr>
      <vt:lpstr>'Categoría'!Destinos</vt:lpstr>
      <vt:lpstr>'Comuna'!Destinos</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'Categoría'!Procesamiento</vt:lpstr>
      <vt:lpstr>'Comuna'!Procesamiento</vt:lpstr>
      <vt:lpstr>Región!Procesamiento</vt:lpstr>
      <vt:lpstr>'Tipo de Atención'!Procesamiento</vt:lpstr>
      <vt:lpstr>Procesamiento</vt:lpstr>
      <vt:lpstr>'Categoría'!Productos</vt:lpstr>
      <vt:lpstr>'Comuna'!Productos</vt:lpstr>
      <vt:lpstr>Región!Productos</vt:lpstr>
      <vt:lpstr>'Tipo de Atención'!Productos</vt:lpstr>
      <vt:lpstr>Productos</vt:lpstr>
      <vt:lpstr>'Categoría'!Regiones</vt:lpstr>
      <vt:lpstr>'Comuna'!Regiones</vt:lpstr>
      <vt:lpstr>Región!Regiones</vt:lpstr>
      <vt:lpstr>'Tipo de Atención'!Regiones</vt:lpstr>
      <vt:lpstr>Regiones</vt:lpstr>
      <vt:lpstr>'Categoría'!SexoPropietarios</vt:lpstr>
      <vt:lpstr>'Comuna'!SexoPropietarios</vt:lpstr>
      <vt:lpstr>Región!SexoPropietarios</vt:lpstr>
      <vt:lpstr>'Tipo de Atención'!SexoPropietarios</vt:lpstr>
      <vt:lpstr>SexoPropietarios</vt:lpstr>
      <vt:lpstr>Tipo_Procedimientos</vt:lpstr>
      <vt:lpstr>'Categoría'!TipoEmpresa</vt:lpstr>
      <vt:lpstr>'Comuna'!TipoEmpresa</vt:lpstr>
      <vt:lpstr>Región!TipoEmpresa</vt:lpstr>
      <vt:lpstr>'Tipo de Atención'!TipoEmpresa</vt:lpstr>
      <vt:lpstr>TipoEmpresa</vt:lpstr>
      <vt:lpstr>'Categoría'!TipoEnvase</vt:lpstr>
      <vt:lpstr>'Comuna'!TipoEnvase</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2021-06-15T14:08:14Z</dcterms:modified>
</cp:coreProperties>
</file>