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D9D3F95F-4142-4099-9747-7F88D7D058DE}"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Tipo de Procedimiento" sheetId="22"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BD!$A$1:$T$677</definedName>
    <definedName name="_xlnm._FilterDatabase" localSheetId="0" hidden="1">RESUMEN!$A$1:$AQ$6</definedName>
    <definedName name="Categoria" localSheetId="2">Categoría[Categoría]</definedName>
    <definedName name="Categoria" localSheetId="3">Categoría[Categoría]</definedName>
    <definedName name="Categoria">Categoría[Categoría]</definedName>
    <definedName name="Comunas" localSheetId="2">Comuna[Comuna]</definedName>
    <definedName name="Comunas" localSheetId="3">Comuna[Comuna]</definedName>
    <definedName name="Comunas">Comuna[Comuna]</definedName>
    <definedName name="Cultivo" localSheetId="2">Categoría[Categoría]</definedName>
    <definedName name="Cultivo" localSheetId="3">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2">Destino[Destino]</definedName>
    <definedName name="Destinos" localSheetId="3">Destino[Destino]</definedName>
    <definedName name="Destinos">Destino[Destino]</definedName>
    <definedName name="Establecimientos">Estructura!$L$3:$L$4</definedName>
    <definedName name="Filtro_Producto">Estructura!$K$3:$L$4</definedName>
    <definedName name="Id_Producto">Estructura!$K$3:$L$4</definedName>
    <definedName name="Procedimientos">Estructura!$P$3:$P$20</definedName>
    <definedName name="Procesamiento" localSheetId="2">Tamaño[Tipo de Procedimiento]</definedName>
    <definedName name="Procesamiento" localSheetId="3">Tamaño[Tipo de Procedimiento]</definedName>
    <definedName name="Procesamiento">Tamaño[Tipo de Procedimiento]</definedName>
    <definedName name="Productos" localSheetId="2">Producto[Producto]</definedName>
    <definedName name="Productos" localSheetId="3">Producto[Producto]</definedName>
    <definedName name="Productos">Producto[Producto]</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3">Propietario[Propietario]</definedName>
    <definedName name="SexoPropietarios">Propietario[Propietario]</definedName>
    <definedName name="Tipo_Procedimientos">Estructura!$T$3:$T$6</definedName>
    <definedName name="TipoEmpresa" localSheetId="2">Tipo_Empresa[Mercado]</definedName>
    <definedName name="TipoEmpresa" localSheetId="3">Tipo_Empresa[Mercado]</definedName>
    <definedName name="TipoEmpresa">Tipo_Empresa[Mercado]</definedName>
    <definedName name="TipoEnvase" localSheetId="2">Embase[Tipo de Envase]</definedName>
    <definedName name="TipoEnvase" localSheetId="3">Embase[Tipo de Envase]</definedName>
    <definedName name="TipoEnvase">Embase[Tipo de Envase]</definedName>
  </definedNames>
  <calcPr calcId="181029"/>
  <pivotCaches>
    <pivotCache cacheId="2" r:id="rId17"/>
    <pivotCache cacheId="3"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M8" i="13" l="1"/>
  <c r="M7" i="13"/>
  <c r="M11" i="13"/>
  <c r="M10" i="13"/>
  <c r="M9" i="13"/>
  <c r="M6" i="13"/>
  <c r="M5" i="13"/>
  <c r="M4" i="13"/>
  <c r="X8" i="13"/>
  <c r="X9" i="13" s="1"/>
  <c r="X10" i="13" s="1"/>
  <c r="X11" i="13" s="1"/>
  <c r="AM8" i="13"/>
  <c r="AN8" i="13"/>
  <c r="AO8" i="13"/>
  <c r="AM9" i="13"/>
  <c r="AM10" i="13" s="1"/>
  <c r="AM11" i="13" s="1"/>
  <c r="AN9" i="13"/>
  <c r="AO9" i="13"/>
  <c r="AO10" i="13" s="1"/>
  <c r="AO11" i="13" s="1"/>
  <c r="AN10" i="13"/>
  <c r="AN11" i="13" s="1"/>
  <c r="AH8" i="13"/>
  <c r="AH9" i="13" s="1"/>
  <c r="AH10" i="13" s="1"/>
  <c r="AH11" i="13" s="1"/>
  <c r="AB8" i="13"/>
  <c r="AC8" i="13"/>
  <c r="AD8" i="13"/>
  <c r="AE8" i="13"/>
  <c r="AE9" i="13" s="1"/>
  <c r="AE10" i="13" s="1"/>
  <c r="AE11" i="13" s="1"/>
  <c r="AF8" i="13"/>
  <c r="AB9" i="13"/>
  <c r="AC9" i="13"/>
  <c r="AD9" i="13"/>
  <c r="AD10" i="13" s="1"/>
  <c r="AD11" i="13" s="1"/>
  <c r="AF9" i="13"/>
  <c r="AB10" i="13"/>
  <c r="AC10" i="13"/>
  <c r="AC11" i="13" s="1"/>
  <c r="AF10" i="13"/>
  <c r="AB11" i="13"/>
  <c r="AF11" i="13"/>
  <c r="AA8" i="13"/>
  <c r="AA9" i="13"/>
  <c r="AA10" i="13"/>
  <c r="AA11" i="13"/>
  <c r="Z11" i="13"/>
  <c r="Z10" i="13"/>
  <c r="Z9" i="13"/>
  <c r="Z8" i="13"/>
  <c r="Z7" i="13"/>
  <c r="Z6" i="13"/>
  <c r="Z5" i="13"/>
  <c r="Z4" i="13"/>
  <c r="Q5" i="13"/>
  <c r="Q6" i="13"/>
  <c r="Q7" i="13"/>
  <c r="Q8" i="13"/>
  <c r="Q9" i="13"/>
  <c r="Q10" i="13"/>
  <c r="Q11" i="13"/>
  <c r="Q4" i="13"/>
  <c r="O13" i="19"/>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9" i="13"/>
  <c r="S9" i="13"/>
  <c r="T9" i="13" s="1"/>
  <c r="U9" i="13"/>
  <c r="W9" i="13"/>
  <c r="AG9" i="13"/>
  <c r="AI9" i="13"/>
  <c r="AJ9" i="13"/>
  <c r="AK9" i="13"/>
  <c r="AQ9" i="13"/>
  <c r="A10" i="13"/>
  <c r="S10" i="13"/>
  <c r="T10" i="13" s="1"/>
  <c r="U10" i="13"/>
  <c r="W10" i="13"/>
  <c r="AG10" i="13"/>
  <c r="AI10" i="13"/>
  <c r="AJ10" i="13"/>
  <c r="AK10" i="13"/>
  <c r="AQ10" i="13"/>
  <c r="A11" i="13"/>
  <c r="S11" i="13"/>
  <c r="T11" i="13" s="1"/>
  <c r="U11" i="13"/>
  <c r="W11" i="13"/>
  <c r="AG11" i="13"/>
  <c r="AI11" i="13"/>
  <c r="AJ11" i="13"/>
  <c r="AK11" i="13"/>
  <c r="AQ11" i="13"/>
  <c r="S7" i="13"/>
  <c r="S8" i="13"/>
  <c r="S6" i="13"/>
  <c r="S5" i="13"/>
  <c r="S4" i="13"/>
  <c r="L7" i="13" l="1"/>
  <c r="A8" i="13" l="1"/>
  <c r="AG8" i="13"/>
  <c r="U8" i="13"/>
  <c r="W8" i="13"/>
  <c r="AI8" i="13"/>
  <c r="AJ8" i="13"/>
  <c r="AK8" i="13"/>
  <c r="AQ8" i="13"/>
  <c r="A7"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X5" i="13" l="1"/>
  <c r="X6" i="13" s="1"/>
  <c r="X7" i="13" s="1"/>
  <c r="U4" i="13"/>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 r="AP9" i="13" l="1"/>
  <c r="AP10" i="13" l="1"/>
  <c r="AP11"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<sst xmlns="http://schemas.openxmlformats.org/spreadsheetml/2006/main" count="29119" uniqueCount="13819">
  <si>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</si>
  <si>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</si>
  <si>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</si>
  <si>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</si>
  <si>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</si>
  <si>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</si>
  <si>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</si>
  <si>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</si>
  <si>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</si>
  <si>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</si>
  <si>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</si>
  <si>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</si>
  <si>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</si>
  <si>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</si>
  <si>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</si>
  <si>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</si>
  <si>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</si>
  <si>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</si>
  <si>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</si>
  <si>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</si>
  <si>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</si>
  <si>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</si>
  <si>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</si>
  <si>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</si>
  <si>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</si>
  <si>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</si>
  <si>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</si>
  <si>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</si>
  <si>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</si>
  <si>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</si>
  <si>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</si>
  <si>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</si>
  <si>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</si>
  <si>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</si>
  <si>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</si>
  <si>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</si>
  <si>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</si>
  <si>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</si>
  <si>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</si>
  <si>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</si>
  <si>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</si>
  <si>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</si>
  <si>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</si>
  <si>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</si>
  <si>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</si>
  <si>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</si>
  <si>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</si>
  <si>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</si>
  <si>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</si>
  <si>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</si>
  <si>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</si>
  <si>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</si>
  <si>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</si>
  <si>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</si>
  <si>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</si>
  <si>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</si>
  <si>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</si>
  <si>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</si>
  <si>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</si>
  <si>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</si>
  <si>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</si>
  <si>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</si>
  <si>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</si>
  <si>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</si>
  <si>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</si>
  <si>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</si>
  <si>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</si>
  <si>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</si>
  <si>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</si>
  <si>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</si>
  <si>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</si>
  <si>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</si>
  <si>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</si>
  <si>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</si>
  <si>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</si>
  <si>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</si>
  <si>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</si>
  <si>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</si>
  <si>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</si>
  <si>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</si>
  <si>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</si>
  <si>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</si>
  <si>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</si>
  <si>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</si>
  <si>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</si>
  <si>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</si>
  <si>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</si>
  <si>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</si>
  <si>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</si>
  <si>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</si>
  <si>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</si>
  <si>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</si>
  <si>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</si>
  <si>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</si>
  <si>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</si>
  <si>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</si>
  <si>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</si>
  <si>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</si>
  <si>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</si>
  <si>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</si>
  <si>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</si>
  <si>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</si>
  <si>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</si>
  <si>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</si>
  <si>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</si>
  <si>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</si>
  <si>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</si>
  <si>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</si>
  <si>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</si>
  <si>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</si>
  <si>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</si>
  <si>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</si>
  <si>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</si>
  <si>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</si>
  <si>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</si>
  <si>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</si>
  <si>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</si>
  <si>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</si>
  <si>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</si>
  <si>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</si>
  <si>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</si>
  <si>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</si>
  <si>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</si>
  <si>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</si>
  <si>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</si>
  <si>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</si>
  <si>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</si>
  <si>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</si>
  <si>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</si>
  <si>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</si>
  <si>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</si>
  <si>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</si>
  <si>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</si>
  <si>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</si>
  <si>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</si>
  <si>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</si>
  <si>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</si>
  <si>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</si>
  <si>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</si>
  <si>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</si>
  <si>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</si>
  <si>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</si>
  <si>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</si>
  <si>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</si>
  <si>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</si>
  <si>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</si>
  <si>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</si>
  <si>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</si>
  <si>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</si>
  <si>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</si>
  <si>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</si>
  <si>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</si>
  <si>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</si>
  <si>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</si>
  <si>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</si>
  <si>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</si>
  <si>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</si>
  <si>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</si>
  <si>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</si>
  <si>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</si>
  <si>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</si>
  <si>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</si>
  <si>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</si>
  <si>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</si>
  <si>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</si>
  <si>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</si>
  <si>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</si>
  <si>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</si>
  <si>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</si>
  <si>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</si>
  <si>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</si>
  <si>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</si>
  <si>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</si>
  <si>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</si>
  <si>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</si>
  <si>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</si>
  <si>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</si>
  <si>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</si>
  <si>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</si>
  <si>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</si>
  <si>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</si>
  <si>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</si>
  <si>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</si>
  <si>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</si>
  <si>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</si>
  <si>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</si>
  <si>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</si>
  <si>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</si>
  <si>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</si>
  <si>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</si>
  <si>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</si>
  <si>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</si>
  <si>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</si>
  <si>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</si>
  <si>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</si>
  <si>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</si>
  <si>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</si>
  <si>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</si>
  <si>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</si>
  <si>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</si>
  <si>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</si>
  <si>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</si>
  <si>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</si>
  <si>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</si>
  <si>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</si>
  <si>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</si>
  <si>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</si>
  <si>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</si>
  <si>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</si>
  <si>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</si>
  <si>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</si>
  <si>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</si>
  <si>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</si>
  <si>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</si>
  <si>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</si>
  <si>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</si>
  <si>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</si>
  <si>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</si>
  <si>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</si>
  <si>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</si>
  <si>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</si>
  <si>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</si>
  <si>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</si>
  <si>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</si>
  <si>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</si>
  <si>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</si>
  <si>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</si>
  <si>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</si>
  <si>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</si>
  <si>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</si>
  <si>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</si>
  <si>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</si>
  <si>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</si>
  <si>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</si>
  <si>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</si>
  <si>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</si>
  <si>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</si>
  <si>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</si>
  <si>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</si>
  <si>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</si>
  <si>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</si>
  <si>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</si>
  <si>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</si>
  <si>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</si>
  <si>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</si>
  <si>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</si>
  <si>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</si>
  <si>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</si>
  <si>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</si>
  <si>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</si>
  <si>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</si>
  <si>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</si>
  <si>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</si>
  <si>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</si>
  <si>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</si>
  <si>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</si>
  <si>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</si>
  <si>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</si>
  <si>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</si>
  <si>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</si>
  <si>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</si>
  <si>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</si>
  <si>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</si>
  <si>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</si>
  <si>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</si>
  <si>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</si>
  <si>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</si>
  <si>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</si>
  <si>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</si>
  <si>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</si>
  <si>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</si>
  <si>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</si>
  <si>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</si>
  <si>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</si>
  <si>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</si>
  <si>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</si>
  <si>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</si>
  <si>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</si>
  <si>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</si>
  <si>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</si>
  <si>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</si>
  <si>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</si>
  <si>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</si>
  <si>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</si>
  <si>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</si>
  <si>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</si>
  <si>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</si>
  <si>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</si>
  <si>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</si>
  <si>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</si>
  <si>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</si>
  <si>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</si>
  <si>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</si>
  <si>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</si>
  <si>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</si>
  <si>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</si>
  <si>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</si>
  <si>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</si>
  <si>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</si>
  <si>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</si>
  <si>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</si>
  <si>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</si>
  <si>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</si>
  <si>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</si>
  <si>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</si>
  <si>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</si>
  <si>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</si>
  <si>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</si>
  <si>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</si>
  <si>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</si>
  <si>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</si>
  <si>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</si>
  <si>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</si>
  <si>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</si>
  <si>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</si>
  <si>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</si>
  <si>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</si>
  <si>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</si>
  <si>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</si>
  <si>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</si>
  <si>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</si>
  <si>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</si>
  <si>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</si>
  <si>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</si>
  <si>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</si>
  <si>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</si>
  <si>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</si>
  <si>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</si>
  <si>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</si>
  <si>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</si>
  <si>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</si>
  <si>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</si>
  <si>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</si>
  <si>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</si>
  <si>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</si>
  <si>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</si>
  <si>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</si>
  <si>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</si>
  <si>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</si>
  <si>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</si>
  <si>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</si>
  <si>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</si>
  <si>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</si>
  <si>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</si>
  <si>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</si>
  <si>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</si>
  <si>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</si>
  <si>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</si>
  <si>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</si>
  <si>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</si>
  <si>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</si>
  <si>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</si>
  <si>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</si>
  <si>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</si>
  <si>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</si>
  <si>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</si>
  <si>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</si>
  <si>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</si>
  <si>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</si>
  <si>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</si>
  <si>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</si>
  <si>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</si>
  <si>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</si>
  <si>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</si>
  <si>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</si>
  <si>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</si>
  <si>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</si>
  <si>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</si>
  <si>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</si>
  <si>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</si>
  <si>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</si>
  <si>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</si>
  <si>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</si>
  <si>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</si>
  <si>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</si>
  <si>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</si>
  <si>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</si>
  <si>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</si>
  <si>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</si>
  <si>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</si>
  <si>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</si>
  <si>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</si>
  <si>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</si>
  <si>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</si>
  <si>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</si>
  <si>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</si>
  <si>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</si>
  <si>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</si>
  <si>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</si>
  <si>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</si>
  <si>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</si>
  <si>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</si>
  <si>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</si>
  <si>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</si>
  <si>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</si>
  <si>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</si>
  <si>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</si>
  <si>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</si>
  <si>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</si>
  <si>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</si>
  <si>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</si>
  <si>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</si>
  <si>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</si>
  <si>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</si>
  <si>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</si>
  <si>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</si>
  <si>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</si>
  <si>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</si>
  <si>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</si>
  <si>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</si>
  <si>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</si>
  <si>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</si>
  <si>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</si>
  <si>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</si>
  <si>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</si>
  <si>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</si>
  <si>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</si>
  <si>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</si>
  <si>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</si>
  <si>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</si>
  <si>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</si>
  <si>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</si>
  <si>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</si>
  <si>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</si>
  <si>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</si>
  <si>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</si>
  <si>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</si>
  <si>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</si>
  <si>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</si>
  <si>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</si>
  <si>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</si>
  <si>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</si>
  <si>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</si>
  <si>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</si>
  <si>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</si>
  <si>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</si>
  <si>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</si>
  <si>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</si>
  <si>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</si>
  <si>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</si>
  <si>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</si>
  <si>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</si>
  <si>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</si>
  <si>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</si>
  <si>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</si>
  <si>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</si>
  <si>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</si>
  <si>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</si>
  <si>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</si>
  <si>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</si>
  <si>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</si>
  <si>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</si>
  <si>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</si>
  <si>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</si>
  <si>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</si>
  <si>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</si>
  <si>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</si>
  <si>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</si>
  <si>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</si>
  <si>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</si>
  <si>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</si>
  <si>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</si>
  <si>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</si>
  <si>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</si>
  <si>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</si>
  <si>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</si>
  <si>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</si>
  <si>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</si>
  <si>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</si>
  <si>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</si>
  <si>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</si>
  <si>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</si>
  <si>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</si>
  <si>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</si>
  <si>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</si>
  <si>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</si>
  <si>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</si>
  <si>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</si>
  <si>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</si>
  <si>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</si>
  <si>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</si>
  <si>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</si>
  <si>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</si>
  <si>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</si>
  <si>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</si>
  <si>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</si>
  <si>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</si>
  <si>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</si>
  <si>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</si>
  <si>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</si>
  <si>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</si>
  <si>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</si>
  <si>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</si>
  <si>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</si>
  <si>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</si>
  <si>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</si>
  <si>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</si>
  <si>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</si>
  <si>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</si>
  <si>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</si>
  <si>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</si>
  <si>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</si>
  <si>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</si>
  <si>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</si>
  <si>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</si>
  <si>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</si>
  <si>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</si>
  <si>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</si>
  <si>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</si>
  <si>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</si>
  <si>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</si>
  <si>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</si>
  <si>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</si>
  <si>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</si>
  <si>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</si>
  <si>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</si>
  <si>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</si>
  <si>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</si>
  <si>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</si>
  <si>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</si>
  <si>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</si>
  <si>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</si>
  <si>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</si>
  <si>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</si>
  <si>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</si>
  <si>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</si>
  <si>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</si>
  <si>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</si>
  <si>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</si>
  <si>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</si>
  <si>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</si>
  <si>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</si>
  <si>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</si>
  <si>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</si>
  <si>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</si>
  <si>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</si>
  <si>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</si>
  <si>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</si>
  <si>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</si>
  <si>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</si>
  <si>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</si>
  <si>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</si>
  <si>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</si>
  <si>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</si>
  <si>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</si>
  <si>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</si>
  <si>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</si>
  <si>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</si>
  <si>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</si>
  <si>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</si>
  <si>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</si>
  <si>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</si>
  <si>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</si>
  <si>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</si>
  <si>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</si>
  <si>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</si>
  <si>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</si>
  <si>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</si>
  <si>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</si>
  <si>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</si>
  <si>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</si>
  <si>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</si>
  <si>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</si>
  <si>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</si>
  <si>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</si>
  <si>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</si>
  <si>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</si>
  <si>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</si>
  <si>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</si>
  <si>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</si>
  <si>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</si>
  <si>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</si>
  <si>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</si>
  <si>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</si>
  <si>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</si>
  <si>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</si>
  <si>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</si>
  <si>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</si>
  <si>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</si>
  <si>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</si>
  <si>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</si>
  <si>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</si>
  <si>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</si>
  <si>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</si>
  <si>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</si>
  <si>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</si>
  <si>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</si>
  <si>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</si>
  <si>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</si>
  <si>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</si>
  <si>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</si>
  <si>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</si>
  <si>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</si>
  <si>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</si>
  <si>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</si>
  <si>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</si>
  <si>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</si>
  <si>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</si>
  <si>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</si>
  <si>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</si>
  <si>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</si>
  <si>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</si>
  <si>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</si>
  <si>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</si>
  <si>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</si>
  <si>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</si>
  <si>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</si>
  <si>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</si>
  <si>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</si>
  <si>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</si>
  <si>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</si>
  <si>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</si>
  <si>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</si>
  <si>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</si>
  <si>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</si>
  <si>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</si>
  <si>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</si>
  <si>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</si>
  <si>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</si>
  <si>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</si>
  <si>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</si>
  <si>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</si>
  <si>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</si>
  <si>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</si>
  <si>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</si>
  <si>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</si>
  <si>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</si>
  <si>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</si>
  <si>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</si>
  <si>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</si>
  <si>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</si>
  <si>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</si>
  <si>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</si>
  <si>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</si>
  <si>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</si>
  <si>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</si>
  <si>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</si>
  <si>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</si>
  <si>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</si>
  <si>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</si>
  <si>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</si>
  <si>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</si>
  <si>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</si>
  <si>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</si>
  <si>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</si>
  <si>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</si>
  <si>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</si>
  <si>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</si>
  <si>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</si>
  <si>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</si>
  <si>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</si>
  <si>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</si>
  <si>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</si>
  <si>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</si>
  <si>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</si>
  <si>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</si>
  <si>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</si>
  <si>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</si>
  <si>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</si>
  <si>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</si>
  <si>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</si>
  <si>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</si>
  <si>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</si>
  <si>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</si>
  <si>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</si>
  <si>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</si>
  <si>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</si>
  <si>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</si>
  <si>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</si>
  <si>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</si>
  <si>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</si>
  <si>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</si>
  <si>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</si>
  <si>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</si>
  <si>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</si>
  <si>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</si>
  <si>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</si>
  <si>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</si>
  <si>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</si>
  <si>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</si>
  <si>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</si>
  <si>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</si>
  <si>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</si>
  <si>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</si>
  <si>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</si>
  <si>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</si>
  <si>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</si>
  <si>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</si>
  <si>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</si>
  <si>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</si>
  <si>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</si>
  <si>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</si>
  <si>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</si>
  <si>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</si>
  <si>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</si>
  <si>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</si>
  <si>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</si>
  <si>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</si>
  <si>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</si>
  <si>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</si>
  <si>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</si>
  <si>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</si>
  <si>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</si>
  <si>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</si>
  <si>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</si>
  <si>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</si>
  <si>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</si>
  <si>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</si>
  <si>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</si>
  <si>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</si>
  <si>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</si>
  <si>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</si>
  <si>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</si>
  <si>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</si>
  <si>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</si>
  <si>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</si>
  <si>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</si>
  <si>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</si>
  <si>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</si>
  <si>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</si>
  <si>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</si>
  <si>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</si>
  <si>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</si>
  <si>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</si>
  <si>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</si>
  <si>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</si>
  <si>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</si>
  <si>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</si>
  <si>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</si>
  <si>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</si>
  <si>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</si>
  <si>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</si>
  <si>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</si>
  <si>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</si>
  <si>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</si>
  <si>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</si>
  <si>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</si>
  <si>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</si>
  <si>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</si>
  <si>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</si>
  <si>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</si>
  <si>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</si>
  <si>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</si>
  <si>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</si>
  <si>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</si>
  <si>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</si>
  <si>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</si>
  <si>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</si>
  <si>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</si>
  <si>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</si>
  <si>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</si>
  <si>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</si>
  <si>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</si>
  <si>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</si>
  <si>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</si>
  <si>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</si>
  <si>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</si>
  <si>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</si>
  <si>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</si>
  <si>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</si>
  <si>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</si>
  <si>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</si>
  <si>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</si>
  <si>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</si>
  <si>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</si>
  <si>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</si>
  <si>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</si>
  <si>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</si>
  <si>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</si>
  <si>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</si>
  <si>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</si>
  <si>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</si>
  <si>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</si>
  <si>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</si>
  <si>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</si>
  <si>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</si>
  <si>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</si>
  <si>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</si>
  <si>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</si>
  <si>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</si>
  <si>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</si>
  <si>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</si>
  <si>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</si>
  <si>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</si>
  <si>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</si>
  <si>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</si>
  <si>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</si>
  <si>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</si>
  <si>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</si>
  <si>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</si>
  <si>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</si>
  <si>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</si>
  <si>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</si>
  <si>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</si>
  <si>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</si>
  <si>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</si>
  <si>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</si>
  <si>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</si>
  <si>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</si>
  <si>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</si>
  <si>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</si>
  <si>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</si>
  <si>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</si>
  <si>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</si>
  <si>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</si>
  <si>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</si>
  <si>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</si>
  <si>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</si>
  <si>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</si>
  <si>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</si>
  <si>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</si>
  <si>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</si>
  <si>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</si>
  <si>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</si>
  <si>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</si>
  <si>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</si>
  <si>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</si>
  <si>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</si>
  <si>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</si>
  <si>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</si>
  <si>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</si>
  <si>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</si>
  <si>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</si>
  <si>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</si>
  <si>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</si>
  <si>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</si>
  <si>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</si>
  <si>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</si>
  <si>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</si>
  <si>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</si>
  <si>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</si>
  <si>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</si>
  <si>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</si>
  <si>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</si>
  <si>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</si>
  <si>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</si>
  <si>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</si>
  <si>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</si>
  <si>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</si>
  <si>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</si>
  <si>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</si>
  <si>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</si>
  <si>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</si>
  <si>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</si>
  <si>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</si>
  <si>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</si>
  <si>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</si>
  <si>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</si>
  <si>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</si>
  <si>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</si>
  <si>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</si>
  <si>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</si>
  <si>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</si>
  <si>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</si>
  <si>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</si>
  <si>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</si>
  <si>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</si>
  <si>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</si>
  <si>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</si>
  <si>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</si>
  <si>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</si>
  <si>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</si>
  <si>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</si>
  <si>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</si>
  <si>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</si>
  <si>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</si>
  <si>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</si>
  <si>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</si>
  <si>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</si>
  <si>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</si>
  <si>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</si>
  <si>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</si>
  <si>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</si>
  <si>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</si>
  <si>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</si>
  <si>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</si>
  <si>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</si>
  <si>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</si>
  <si>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</si>
  <si>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</si>
  <si>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</si>
  <si>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</si>
  <si>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</si>
  <si>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</si>
  <si>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</si>
  <si>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</si>
  <si>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</si>
  <si>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</si>
  <si>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</si>
  <si>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</si>
  <si>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</si>
  <si>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</si>
  <si>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</si>
  <si>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</si>
  <si>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</si>
  <si>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</si>
  <si>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</si>
  <si>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</si>
  <si>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</si>
  <si>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</si>
  <si>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</si>
  <si>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</si>
  <si>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</si>
  <si>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</si>
  <si>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</si>
  <si>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</si>
  <si>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</si>
  <si>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</si>
  <si>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</si>
  <si>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</si>
  <si>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</si>
  <si>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</si>
  <si>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</si>
  <si>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</si>
  <si>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</si>
  <si>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</si>
  <si>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</si>
  <si>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</si>
  <si>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</si>
  <si>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</si>
  <si>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</si>
  <si>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</si>
  <si>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</si>
  <si>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</si>
  <si>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</si>
  <si>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</si>
  <si>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</si>
  <si>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</si>
  <si>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</si>
  <si>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</si>
  <si>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</si>
  <si>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</si>
  <si>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</si>
  <si>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</si>
  <si>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</si>
  <si>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</si>
  <si>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</si>
  <si>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</si>
  <si>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</si>
  <si>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</si>
  <si>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</si>
  <si>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</si>
  <si>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</si>
  <si>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</si>
  <si>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</si>
  <si>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</si>
  <si>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</si>
  <si>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</si>
  <si>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</si>
  <si>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</si>
  <si>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</si>
  <si>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</si>
  <si>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</si>
  <si>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</si>
  <si>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</si>
  <si>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</si>
  <si>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</si>
  <si>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</si>
  <si>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</si>
  <si>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</si>
  <si>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</si>
  <si>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</si>
  <si>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</si>
  <si>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</si>
  <si>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</si>
  <si>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</si>
  <si>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</si>
  <si>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</si>
  <si>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</si>
  <si>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</si>
  <si>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</si>
  <si>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</si>
  <si>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</si>
  <si>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</si>
  <si>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</si>
  <si>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</si>
  <si>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</si>
  <si>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</si>
  <si>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</si>
  <si>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</si>
  <si>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</si>
  <si>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</si>
  <si>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</si>
  <si>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</si>
  <si>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</si>
  <si>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</si>
  <si>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</si>
  <si>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</si>
  <si>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</si>
  <si>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</si>
  <si>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</si>
  <si>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</si>
  <si>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</si>
  <si>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</si>
  <si>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</si>
  <si>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</si>
  <si>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</si>
  <si>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</si>
  <si>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</si>
  <si>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</si>
  <si>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</si>
  <si>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</si>
  <si>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</si>
  <si>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</si>
  <si>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</si>
  <si>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</si>
  <si>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</si>
  <si>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</si>
  <si>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</si>
  <si>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</si>
  <si>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</si>
  <si>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</si>
  <si>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</si>
  <si>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</si>
  <si>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</si>
  <si>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</si>
  <si>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</si>
  <si>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</si>
  <si>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</si>
  <si>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</si>
  <si>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</si>
  <si>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</si>
  <si>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</si>
  <si>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</si>
  <si>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</si>
  <si>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</si>
  <si>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</si>
  <si>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</si>
  <si>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</si>
  <si>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</si>
  <si>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</si>
  <si>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</si>
  <si>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</si>
  <si>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</si>
  <si>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</si>
  <si>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</si>
  <si>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</si>
  <si>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</si>
  <si>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</si>
  <si>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</si>
  <si>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</si>
  <si>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</si>
  <si>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</si>
  <si>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</si>
  <si>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</si>
  <si>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</si>
  <si>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</si>
  <si>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</si>
  <si>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</si>
  <si>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</si>
  <si>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</si>
  <si>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</si>
  <si>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</si>
  <si>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</si>
  <si>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</si>
  <si>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</si>
  <si>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</si>
  <si>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</si>
  <si>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</si>
  <si>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</si>
  <si>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</si>
  <si>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</si>
  <si>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</si>
  <si>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</si>
  <si>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</si>
  <si>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</si>
  <si>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</si>
  <si>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</si>
  <si>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</si>
  <si>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</si>
  <si>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</si>
  <si>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</si>
  <si>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</si>
  <si>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</si>
  <si>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</si>
  <si>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</si>
  <si>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</si>
  <si>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</si>
  <si>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</si>
  <si>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</si>
  <si>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</si>
  <si>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</si>
  <si>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</si>
  <si>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</si>
  <si>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</si>
  <si>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</si>
  <si>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</si>
  <si>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</si>
  <si>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</si>
  <si>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</si>
  <si>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</si>
  <si>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</si>
  <si>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</si>
  <si>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</si>
  <si>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</si>
  <si>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</si>
  <si>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</si>
  <si>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</si>
  <si>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</si>
  <si>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</si>
  <si>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</si>
  <si>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</si>
  <si>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</si>
  <si>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</si>
  <si>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</si>
  <si>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</si>
  <si>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</si>
  <si>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</si>
  <si>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</si>
  <si>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</si>
  <si>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</si>
  <si>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</si>
  <si>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</si>
  <si>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</si>
  <si>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</si>
  <si>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</si>
  <si>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</si>
  <si>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</si>
  <si>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</si>
  <si>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</si>
  <si>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</si>
  <si>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</si>
  <si>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</si>
  <si>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</si>
  <si>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</si>
  <si>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</si>
  <si>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</si>
  <si>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</si>
  <si>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</si>
  <si>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</si>
  <si>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</si>
  <si>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</si>
  <si>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</si>
  <si>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</si>
  <si>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</si>
  <si>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</si>
  <si>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</si>
  <si>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</si>
  <si>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</si>
  <si>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</si>
  <si>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</si>
  <si>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</si>
  <si>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</si>
  <si>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</si>
  <si>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</si>
  <si>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</si>
  <si>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</si>
  <si>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</si>
  <si>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</si>
  <si>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</si>
  <si>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</si>
  <si>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</si>
  <si>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</si>
  <si>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</si>
  <si>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</si>
  <si>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</si>
  <si>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</si>
  <si>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</si>
  <si>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</si>
  <si>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</si>
  <si>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</si>
  <si>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</si>
  <si>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</si>
  <si>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</si>
  <si>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</si>
  <si>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</si>
  <si>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</si>
  <si>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</si>
  <si>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</si>
  <si>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</si>
  <si>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</si>
  <si>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</si>
  <si>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</si>
  <si>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</si>
  <si>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</si>
  <si>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</si>
  <si>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</si>
  <si>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</si>
  <si>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</si>
  <si>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</si>
  <si>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</si>
  <si>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</si>
  <si>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</si>
  <si>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</si>
  <si>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</si>
  <si>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</si>
  <si>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</si>
  <si>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</si>
  <si>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</si>
  <si>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</si>
  <si>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</si>
  <si>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</si>
  <si>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</si>
  <si>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</si>
  <si>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</si>
  <si>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</si>
  <si>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</si>
  <si>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</si>
  <si>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</si>
  <si>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</si>
  <si>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</si>
  <si>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</si>
  <si>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</si>
  <si>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</si>
  <si>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</si>
  <si>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</si>
  <si>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</si>
  <si>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</si>
  <si>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</si>
  <si>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</si>
  <si>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</si>
  <si>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</si>
  <si>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</si>
  <si>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</si>
  <si>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</si>
  <si>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</si>
  <si>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</si>
  <si>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</si>
  <si>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</si>
  <si>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</si>
  <si>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</si>
  <si>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</si>
  <si>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</si>
  <si>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</si>
  <si>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</si>
  <si>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</si>
  <si>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</si>
  <si>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</si>
  <si>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</si>
  <si>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</si>
  <si>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</si>
  <si>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</si>
  <si>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</si>
  <si>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</si>
  <si>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</si>
  <si>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</si>
  <si>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</si>
  <si>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</si>
  <si>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</si>
  <si>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</si>
  <si>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</si>
  <si>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</si>
  <si>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</si>
  <si>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</si>
  <si>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</si>
  <si>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</si>
  <si>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</si>
  <si>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</si>
  <si>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</si>
  <si>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</si>
  <si>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</si>
  <si>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</si>
  <si>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</si>
  <si>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</si>
  <si>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</si>
  <si>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</si>
  <si>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</si>
  <si>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</si>
  <si>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</si>
  <si>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</si>
  <si>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</si>
  <si>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</si>
  <si>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</si>
  <si>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</si>
  <si>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</si>
  <si>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</si>
  <si>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</si>
  <si>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</si>
  <si>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</si>
  <si>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</si>
  <si>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</si>
  <si>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</si>
  <si>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</si>
  <si>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</si>
  <si>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</si>
  <si>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</si>
  <si>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</si>
  <si>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</si>
  <si>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</si>
  <si>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</si>
  <si>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</si>
  <si>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</si>
  <si>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</si>
  <si>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</si>
  <si>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</si>
  <si>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</si>
  <si>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</si>
  <si>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</si>
  <si>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</si>
  <si>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</si>
  <si>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</si>
  <si>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</si>
  <si>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</si>
  <si>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</si>
  <si>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</si>
  <si>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</si>
  <si>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</si>
  <si>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</si>
  <si>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</si>
  <si>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</si>
  <si>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</si>
  <si>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</si>
  <si>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</si>
  <si>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</si>
  <si>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</si>
  <si>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</si>
  <si>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</si>
  <si>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</si>
  <si>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</si>
  <si>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</si>
  <si>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</si>
  <si>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</si>
  <si>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</si>
  <si>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</si>
  <si>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</si>
  <si>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</si>
  <si>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</si>
  <si>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</si>
  <si>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</si>
  <si>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</si>
  <si>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</si>
  <si>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</si>
  <si>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</si>
  <si>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</si>
  <si>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</si>
  <si>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</si>
  <si>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</si>
  <si>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</si>
  <si>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</si>
  <si>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</si>
  <si>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</si>
  <si>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</si>
  <si>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</si>
  <si>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</si>
  <si>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</si>
  <si>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</si>
  <si>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</si>
  <si>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</si>
  <si>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</si>
  <si>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</si>
  <si>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</si>
  <si>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</si>
  <si>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</si>
  <si>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</si>
  <si>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</si>
  <si>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</si>
  <si>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</si>
  <si>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</si>
  <si>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</si>
  <si>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</si>
  <si>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</si>
  <si>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</si>
  <si>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</si>
  <si>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</si>
  <si>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</si>
  <si>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</si>
  <si>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</si>
  <si>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</si>
  <si>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</si>
  <si>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</si>
  <si>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</si>
  <si>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</si>
  <si>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</si>
  <si>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</si>
  <si>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</si>
  <si>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</si>
  <si>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</si>
  <si>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</si>
  <si>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</si>
  <si>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</si>
  <si>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</si>
  <si>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</si>
  <si>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</si>
  <si>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</si>
  <si>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</si>
  <si>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</si>
  <si>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</si>
  <si>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</si>
  <si>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</si>
  <si>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</si>
  <si>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</si>
  <si>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</si>
  <si>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</si>
  <si>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</si>
  <si>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</si>
  <si>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</si>
  <si>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</si>
  <si>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</si>
  <si>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</si>
  <si>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</si>
  <si>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</si>
  <si>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</si>
  <si>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</si>
  <si>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</si>
  <si>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</si>
  <si>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</si>
  <si>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</si>
  <si>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</si>
  <si>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</si>
  <si>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</si>
  <si>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</si>
  <si>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</si>
  <si>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</si>
  <si>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</si>
  <si>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</si>
  <si>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</si>
  <si>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</si>
  <si>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</si>
  <si>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</si>
  <si>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</si>
  <si>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</si>
  <si>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</si>
  <si>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</si>
  <si>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</si>
  <si>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</si>
  <si>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</si>
  <si>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</si>
  <si>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</si>
  <si>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</si>
  <si>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</si>
  <si>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</si>
  <si>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</si>
  <si>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</si>
  <si>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</si>
  <si>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</si>
  <si>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</si>
  <si>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</si>
  <si>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</si>
  <si>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</si>
  <si>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</si>
  <si>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</si>
  <si>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</si>
  <si>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</si>
  <si>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</si>
  <si>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</si>
  <si>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</si>
  <si>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</si>
  <si>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</si>
  <si>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</si>
  <si>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</si>
  <si>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</si>
  <si>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</si>
  <si>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</si>
  <si>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</si>
  <si>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</si>
  <si>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</si>
  <si>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</si>
  <si>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</si>
  <si>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</si>
  <si>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</si>
  <si>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</si>
  <si>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</si>
  <si>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</si>
  <si>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</si>
  <si>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</si>
  <si>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</si>
  <si>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</si>
  <si>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</si>
  <si>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</si>
  <si>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</si>
  <si>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</si>
  <si>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</si>
  <si>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</si>
  <si>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</si>
  <si>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</si>
  <si>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</si>
  <si>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</si>
  <si>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</si>
  <si>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</si>
  <si>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</si>
  <si>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</si>
  <si>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</si>
  <si>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</si>
  <si>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</si>
  <si>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</si>
  <si>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</si>
  <si>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</si>
  <si>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</si>
  <si>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</si>
  <si>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</si>
  <si>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</si>
  <si>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</si>
  <si>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</si>
  <si>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</si>
  <si>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</si>
  <si>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</si>
  <si>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</si>
  <si>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</si>
  <si>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</si>
  <si>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</si>
  <si>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</si>
  <si>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</si>
  <si>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</si>
  <si>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</si>
  <si>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</si>
  <si>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</si>
  <si>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</si>
  <si>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</si>
  <si>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</si>
  <si>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</si>
  <si>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</si>
  <si>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</si>
  <si>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</si>
  <si>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</si>
  <si>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</si>
  <si>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</si>
  <si>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</si>
  <si>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</si>
  <si>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</si>
  <si>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</si>
  <si>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</si>
  <si>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</si>
  <si>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</si>
  <si>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</si>
  <si>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</si>
  <si>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</si>
  <si>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</si>
  <si>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</si>
  <si>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</si>
  <si>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</si>
  <si>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</si>
  <si>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</si>
  <si>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</si>
  <si>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</si>
  <si>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</si>
  <si>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</si>
  <si>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</si>
  <si>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</si>
  <si>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</si>
  <si>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</si>
  <si>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</si>
  <si>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</si>
  <si>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</si>
  <si>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</si>
  <si>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</si>
  <si>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</si>
  <si>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</si>
  <si>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</si>
  <si>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</si>
  <si>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</si>
  <si>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</si>
  <si>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</si>
  <si>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</si>
  <si>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</si>
  <si>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</si>
  <si>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</si>
  <si>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</si>
  <si>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</si>
  <si>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</si>
  <si>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</si>
  <si>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</si>
  <si>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</si>
  <si>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</si>
  <si>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</si>
  <si>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</si>
  <si>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</si>
  <si>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</si>
  <si>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</si>
  <si>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</si>
  <si>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</si>
  <si>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</si>
  <si>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</si>
  <si>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</si>
  <si>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</si>
  <si>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</si>
  <si>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</si>
  <si>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</si>
  <si>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</si>
  <si>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</si>
  <si>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</si>
  <si>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</si>
  <si>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</si>
  <si>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</si>
  <si>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</si>
  <si>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</si>
  <si>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</si>
  <si>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</si>
  <si>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</si>
  <si>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</si>
  <si>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</si>
  <si>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</si>
  <si>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</si>
  <si>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</si>
  <si>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</si>
  <si>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</si>
  <si>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</si>
  <si>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</si>
  <si>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</si>
  <si>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</si>
  <si>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</si>
  <si>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</si>
  <si>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</si>
  <si>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</si>
  <si>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</si>
  <si>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</si>
  <si>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</si>
  <si>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</si>
  <si>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</si>
  <si>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</si>
  <si>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</si>
  <si>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</si>
  <si>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</si>
  <si>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</si>
  <si>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</si>
  <si>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</si>
  <si>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</si>
  <si>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</si>
  <si>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</si>
  <si>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</si>
  <si>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</si>
  <si>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</si>
  <si>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</si>
  <si>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</si>
  <si>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</si>
  <si>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</si>
  <si>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</si>
  <si>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</si>
  <si>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</si>
  <si>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</si>
  <si>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</si>
  <si>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</si>
  <si>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</si>
  <si>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</si>
  <si>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</si>
  <si>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</si>
  <si>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</si>
  <si>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</si>
  <si>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</si>
  <si>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</si>
  <si>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</si>
  <si>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</si>
  <si>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</si>
  <si>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</si>
  <si>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</si>
  <si>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</si>
  <si>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</si>
  <si>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</si>
  <si>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</si>
  <si>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</si>
  <si>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</si>
  <si>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</si>
  <si>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</si>
  <si>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</si>
  <si>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</si>
  <si>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</si>
  <si>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</si>
  <si>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</si>
  <si>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</si>
  <si>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</si>
  <si>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</si>
  <si>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</si>
  <si>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</si>
  <si>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</si>
  <si>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</si>
  <si>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</si>
  <si>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</si>
  <si>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</si>
  <si>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</si>
  <si>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</si>
  <si>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</si>
  <si>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</si>
  <si>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</si>
  <si>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</si>
  <si>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</si>
  <si>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</si>
  <si>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</si>
  <si>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</si>
  <si>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</si>
  <si>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</si>
  <si>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</si>
  <si>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</si>
  <si>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</si>
  <si>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</si>
  <si>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</si>
  <si>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</si>
  <si>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</si>
  <si>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</si>
  <si>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</si>
  <si>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</si>
  <si>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</si>
  <si>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</si>
  <si>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</si>
  <si>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</si>
  <si>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</si>
  <si>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</si>
  <si>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</si>
  <si>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</si>
  <si>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</si>
  <si>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</si>
  <si>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</si>
  <si>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</si>
  <si>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</si>
  <si>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</si>
  <si>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</si>
  <si>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</si>
  <si>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</si>
  <si>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</si>
  <si>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</si>
  <si>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</si>
  <si>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</si>
  <si>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</si>
  <si>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</si>
  <si>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</si>
  <si>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</si>
  <si>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</si>
  <si>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</si>
  <si>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</si>
  <si>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</si>
  <si>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</si>
  <si>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</si>
  <si>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</si>
  <si>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</si>
  <si>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</si>
  <si>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</si>
  <si>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</si>
  <si>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</si>
  <si>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</si>
  <si>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</si>
  <si>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</si>
  <si>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</si>
  <si>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</si>
  <si>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</si>
  <si>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</si>
  <si>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</si>
  <si>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</si>
  <si>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</si>
  <si>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</si>
  <si>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</si>
  <si>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</si>
  <si>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</si>
  <si>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</si>
  <si>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</si>
  <si>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</si>
  <si>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</si>
  <si>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</si>
  <si>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</si>
  <si>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</si>
  <si>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</si>
  <si>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</si>
  <si>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</si>
  <si>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</si>
  <si>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</si>
  <si>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</si>
  <si>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</si>
  <si>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</si>
  <si>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</si>
  <si>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</si>
  <si>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</si>
  <si>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</si>
  <si>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</si>
  <si>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</si>
  <si>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</si>
  <si>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</si>
  <si>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</si>
  <si>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</si>
  <si>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</si>
  <si>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</si>
  <si>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</si>
  <si>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</si>
  <si>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</si>
  <si>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</si>
  <si>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</si>
  <si>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</si>
  <si>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</si>
  <si>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</si>
  <si>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</si>
  <si>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</si>
  <si>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</si>
  <si>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</si>
  <si>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</si>
  <si>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</si>
  <si>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</si>
  <si>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</si>
  <si>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</si>
  <si>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</si>
  <si>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</si>
  <si>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</si>
  <si>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</si>
  <si>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</si>
  <si>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</si>
  <si>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</si>
  <si>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</si>
  <si>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</si>
  <si>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</si>
  <si>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</si>
  <si>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</si>
  <si>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</si>
  <si>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</si>
  <si>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</si>
  <si>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</si>
  <si>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</si>
  <si>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</si>
  <si>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</si>
  <si>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</si>
  <si>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</si>
  <si>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</si>
  <si>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</si>
  <si>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</si>
  <si>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</si>
  <si>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</si>
  <si>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</si>
  <si>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</si>
  <si>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</si>
  <si>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</si>
  <si>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</si>
  <si>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</si>
  <si>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</si>
  <si>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</si>
  <si>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</si>
  <si>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</si>
  <si>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</si>
  <si>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</si>
  <si>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</si>
  <si>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</si>
  <si>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</si>
  <si>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</si>
  <si>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</si>
  <si>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</si>
  <si>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</si>
  <si>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</si>
  <si>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</si>
  <si>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</si>
  <si>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</si>
  <si>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</si>
  <si>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</si>
  <si>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</si>
  <si>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</si>
  <si>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</si>
  <si>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</si>
  <si>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</si>
  <si>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</si>
  <si>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</si>
  <si>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</si>
  <si>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</si>
  <si>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</si>
  <si>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</si>
  <si>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</si>
  <si>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</si>
  <si>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</si>
  <si>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</si>
  <si>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</si>
  <si>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</si>
  <si>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</si>
  <si>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</si>
  <si>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</si>
  <si>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</si>
  <si>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</si>
  <si>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</si>
  <si>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</si>
  <si>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</si>
  <si>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</si>
  <si>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</si>
  <si>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</si>
  <si>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</si>
  <si>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</si>
  <si>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</si>
  <si>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</si>
  <si>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</si>
  <si>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</si>
  <si>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</si>
  <si>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</si>
  <si>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</si>
  <si>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</si>
  <si>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</si>
  <si>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</si>
  <si>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</si>
  <si>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</si>
  <si>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</si>
  <si>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</si>
  <si>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</si>
  <si>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</si>
  <si>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</si>
  <si>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</si>
  <si>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</si>
  <si>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</si>
  <si>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</si>
  <si>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</si>
  <si>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</si>
  <si>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</si>
  <si>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</si>
  <si>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</si>
  <si>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</si>
  <si>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</si>
  <si>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</si>
  <si>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</si>
  <si>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</si>
  <si>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</si>
  <si>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</si>
  <si>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</si>
  <si>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</si>
  <si>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</si>
  <si>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</si>
  <si>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</si>
  <si>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</si>
  <si>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</si>
  <si>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</si>
  <si>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</si>
  <si>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</si>
  <si>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</si>
  <si>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</si>
  <si>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</si>
  <si>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</si>
  <si>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</si>
  <si>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</si>
  <si>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</si>
  <si>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</si>
  <si>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</si>
  <si>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</si>
  <si>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</si>
  <si>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</si>
  <si>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</si>
  <si>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</si>
  <si>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</si>
  <si>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</si>
  <si>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</si>
  <si>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</si>
  <si>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</si>
  <si>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</si>
  <si>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</si>
  <si>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</si>
  <si>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</si>
  <si>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</si>
  <si>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</si>
  <si>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</si>
  <si>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</si>
  <si>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</si>
  <si>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</si>
  <si>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</si>
  <si>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</si>
  <si>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</si>
  <si>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</si>
  <si>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</si>
  <si>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</si>
  <si>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</si>
  <si>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</si>
  <si>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</si>
  <si>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</si>
  <si>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</si>
  <si>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</si>
  <si>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</si>
  <si>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</si>
  <si>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</si>
  <si>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</si>
  <si>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</si>
  <si>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</si>
  <si>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</si>
  <si>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</si>
  <si>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</si>
  <si>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</si>
  <si>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</si>
  <si>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</si>
  <si>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</si>
  <si>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</si>
  <si>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</si>
  <si>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</si>
  <si>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</si>
  <si>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</si>
  <si>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</si>
  <si>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</si>
  <si>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</si>
  <si>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</si>
  <si>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</si>
  <si>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</si>
  <si>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</si>
  <si>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</si>
  <si>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</si>
  <si>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</si>
  <si>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</si>
  <si>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</si>
  <si>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</si>
  <si>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</si>
  <si>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</si>
  <si>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</si>
  <si>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</si>
  <si>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</si>
  <si>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</si>
  <si>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</si>
  <si>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</si>
  <si>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</si>
  <si>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</si>
  <si>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</si>
  <si>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</si>
  <si>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</si>
  <si>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</si>
  <si>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</si>
  <si>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</si>
  <si>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</si>
  <si>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</si>
  <si>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</si>
  <si>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</si>
  <si>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</si>
  <si>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</si>
  <si>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</si>
  <si>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</si>
  <si>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</si>
  <si>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</si>
  <si>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</si>
  <si>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</si>
  <si>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</si>
  <si>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</si>
  <si>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</si>
  <si>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</si>
  <si>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</si>
  <si>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</si>
  <si>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</si>
  <si>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</si>
  <si>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</si>
  <si>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</si>
  <si>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</si>
  <si>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</si>
  <si>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</si>
  <si>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</si>
  <si>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</si>
  <si>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</si>
  <si>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</si>
  <si>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</si>
  <si>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</si>
  <si>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</si>
  <si>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</si>
  <si>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</si>
  <si>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</si>
  <si>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</si>
  <si>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</si>
  <si>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</si>
  <si>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</si>
  <si>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</si>
  <si>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</si>
  <si>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</si>
  <si>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</si>
  <si>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</si>
  <si>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</si>
  <si>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</si>
  <si>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</si>
  <si>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</si>
  <si>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</si>
  <si>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</si>
  <si>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</si>
  <si>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</si>
  <si>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</si>
  <si>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</si>
  <si>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</si>
  <si>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</si>
  <si>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</si>
  <si>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</si>
  <si>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</si>
  <si>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</si>
  <si>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</si>
  <si>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</si>
  <si>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</si>
  <si>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</si>
  <si>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</si>
  <si>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</si>
  <si>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</si>
  <si>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</si>
  <si>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</si>
  <si>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</si>
  <si>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</si>
  <si>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</si>
  <si>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</si>
  <si>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</si>
  <si>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</si>
  <si>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</si>
  <si>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</si>
  <si>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</si>
  <si>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</si>
  <si>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</si>
  <si>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</si>
  <si>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</si>
  <si>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</si>
  <si>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</si>
  <si>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</si>
  <si>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</si>
  <si>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</si>
  <si>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</si>
  <si>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</si>
  <si>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</si>
  <si>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</si>
  <si>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</si>
  <si>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</si>
  <si>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</si>
  <si>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</si>
  <si>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</si>
  <si>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</si>
  <si>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</si>
  <si>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</si>
  <si>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</si>
  <si>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</si>
  <si>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</si>
  <si>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</si>
  <si>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</si>
  <si>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</si>
  <si>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</si>
  <si>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</si>
  <si>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</si>
  <si>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</si>
  <si>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</si>
  <si>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</si>
  <si>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</si>
  <si>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</si>
  <si>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</si>
  <si>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</si>
  <si>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</si>
  <si>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</si>
  <si>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</si>
  <si>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</si>
  <si>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</si>
  <si>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</si>
  <si>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</si>
  <si>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</si>
  <si>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</si>
  <si>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</si>
  <si>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</si>
  <si>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</si>
  <si>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</si>
  <si>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</si>
  <si>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</si>
  <si>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</si>
  <si>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</si>
  <si>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</si>
  <si>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</si>
  <si>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</si>
  <si>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</si>
  <si>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</si>
  <si>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</si>
  <si>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</si>
  <si>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</si>
  <si>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</si>
  <si>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</si>
  <si>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</si>
  <si>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</si>
  <si>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</si>
  <si>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</si>
  <si>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</si>
  <si>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</si>
  <si>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</si>
  <si>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</si>
  <si>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</si>
  <si>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</si>
  <si>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</si>
  <si>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</si>
  <si>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</si>
  <si>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</si>
  <si>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</si>
  <si>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</si>
  <si>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</si>
  <si>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</si>
  <si>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</si>
  <si>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</si>
  <si>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</si>
  <si>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</si>
  <si>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</si>
  <si>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</si>
  <si>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</si>
  <si>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</si>
  <si>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</si>
  <si>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</si>
  <si>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</si>
  <si>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</si>
  <si>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</si>
  <si>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</si>
  <si>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</si>
  <si>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</si>
  <si>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</si>
  <si>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</si>
  <si>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</si>
  <si>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</si>
  <si>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</si>
  <si>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</si>
  <si>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</si>
  <si>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</si>
  <si>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</si>
  <si>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</si>
  <si>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</si>
  <si>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</si>
  <si>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</si>
  <si>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</si>
  <si>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</si>
  <si>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</si>
  <si>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</si>
  <si>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</si>
  <si>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</si>
  <si>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</si>
  <si>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</si>
  <si>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</si>
  <si>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</si>
  <si>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</si>
  <si>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</si>
  <si>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</si>
  <si>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</si>
  <si>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</si>
  <si>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</si>
  <si>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</si>
  <si>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</si>
  <si>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</si>
  <si>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</si>
  <si>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</si>
  <si>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</si>
  <si>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</si>
  <si>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</si>
  <si>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</si>
  <si>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</si>
  <si>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</si>
  <si>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</si>
  <si>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</si>
  <si>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</si>
  <si>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</si>
  <si>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</si>
  <si>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</si>
  <si>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</si>
  <si>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</si>
  <si>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</si>
  <si>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</si>
  <si>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</si>
  <si>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</si>
  <si>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</si>
  <si>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</si>
  <si>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</si>
  <si>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</si>
  <si>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</si>
  <si>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</si>
  <si>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</si>
  <si>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</si>
  <si>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</si>
  <si>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</si>
  <si>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</si>
  <si>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</si>
  <si>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</si>
  <si>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</si>
  <si>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</si>
  <si>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</si>
  <si>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</si>
  <si>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</si>
  <si>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</si>
  <si>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</si>
  <si>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</si>
  <si>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</si>
  <si>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</si>
  <si>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</si>
  <si>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</si>
  <si>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</si>
  <si>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</si>
  <si>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</si>
  <si>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</si>
  <si>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</si>
  <si>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</si>
  <si>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</si>
  <si>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</si>
  <si>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</si>
  <si>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</si>
  <si>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</si>
  <si>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</si>
  <si>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</si>
  <si>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</si>
  <si>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</si>
  <si>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</si>
  <si>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</si>
  <si>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</si>
  <si>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</si>
  <si>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</si>
  <si>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</si>
  <si>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</si>
  <si>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</si>
  <si>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</si>
  <si>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</si>
  <si>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</si>
  <si>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</si>
  <si>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</si>
  <si>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</si>
  <si>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</si>
  <si>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</si>
  <si>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</si>
  <si>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</si>
  <si>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</si>
  <si>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</si>
  <si>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</si>
  <si>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</si>
  <si>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</si>
  <si>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</si>
  <si>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</si>
  <si>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</si>
  <si>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</si>
  <si>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</si>
  <si>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</si>
  <si>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</si>
  <si>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</si>
  <si>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</si>
  <si>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</si>
  <si>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</si>
  <si>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</si>
  <si>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</si>
  <si>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</si>
  <si>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</si>
  <si>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</si>
  <si>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</si>
  <si>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</si>
  <si>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</si>
  <si>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</si>
  <si>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</si>
  <si>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</si>
  <si>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</si>
  <si>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</si>
  <si>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</si>
  <si>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</si>
  <si>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</si>
  <si>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</si>
  <si>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</si>
  <si>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</si>
  <si>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</si>
  <si>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</si>
  <si>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</si>
  <si>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</si>
  <si>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</si>
  <si>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</si>
  <si>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</si>
  <si>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</si>
  <si>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</si>
  <si>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</si>
  <si>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</si>
  <si>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</si>
  <si>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</si>
  <si>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</si>
  <si>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</si>
  <si>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</si>
  <si>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</si>
  <si>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</si>
  <si>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</si>
  <si>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</si>
  <si>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</si>
  <si>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</si>
  <si>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</si>
  <si>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</si>
  <si>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</si>
  <si>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</si>
  <si>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</si>
  <si>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</si>
  <si>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</si>
  <si>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</si>
  <si>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</si>
  <si>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</si>
  <si>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</si>
  <si>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</si>
  <si>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</si>
  <si>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</si>
  <si>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</si>
  <si>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</si>
  <si>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</si>
  <si>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</si>
  <si>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</si>
  <si>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</si>
  <si>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</si>
  <si>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</si>
  <si>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</si>
  <si>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</si>
  <si>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</si>
  <si>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</si>
  <si>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</si>
  <si>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</si>
  <si>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</si>
  <si>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</si>
  <si>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</si>
  <si>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</si>
  <si>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</si>
  <si>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</si>
  <si>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</si>
  <si>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</si>
  <si>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</si>
  <si>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</si>
  <si>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</si>
  <si>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</si>
  <si>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</si>
  <si>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</si>
  <si>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</si>
  <si>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</si>
  <si>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</si>
  <si>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</si>
  <si>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</si>
  <si>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</si>
  <si>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</si>
  <si>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</si>
  <si>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</si>
  <si>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</si>
  <si>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</si>
  <si>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</si>
  <si>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</si>
  <si>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</si>
  <si>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</si>
  <si>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</si>
  <si>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</si>
  <si>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</si>
  <si>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</si>
  <si>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</si>
  <si>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</si>
  <si>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</si>
  <si>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</si>
  <si>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</si>
  <si>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</si>
  <si>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</si>
  <si>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</si>
  <si>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</si>
  <si>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</si>
  <si>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</si>
  <si>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</si>
  <si>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</si>
  <si>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</si>
  <si>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</si>
  <si>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</si>
  <si>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</si>
  <si>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</si>
  <si>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</si>
  <si>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</si>
  <si>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</si>
  <si>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</si>
  <si>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</si>
  <si>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</si>
  <si>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</si>
  <si>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</si>
  <si>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</si>
  <si>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</si>
  <si>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</si>
  <si>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</si>
  <si>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</si>
  <si>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</si>
  <si>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</si>
  <si>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</si>
  <si>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</si>
  <si>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</si>
  <si>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</si>
  <si>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</si>
  <si>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</si>
  <si>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</si>
  <si>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</si>
  <si>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</si>
  <si>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</si>
  <si>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</si>
  <si>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</si>
  <si>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</si>
  <si>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</si>
  <si>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</si>
  <si>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</si>
  <si>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</si>
  <si>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</si>
  <si>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</si>
  <si>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</si>
  <si>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</si>
  <si>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</si>
  <si>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</si>
  <si>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</si>
  <si>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</si>
  <si>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</si>
  <si>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</si>
  <si>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</si>
  <si>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</si>
  <si>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</si>
  <si>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</si>
  <si>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</si>
  <si>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</si>
  <si>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</si>
  <si>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</si>
  <si>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</si>
  <si>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</si>
  <si>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</si>
  <si>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</si>
  <si>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</si>
  <si>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</si>
  <si>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</si>
  <si>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</si>
  <si>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</si>
  <si>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</si>
  <si>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</si>
  <si>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</si>
  <si>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</si>
  <si>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</si>
  <si>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</si>
  <si>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</si>
  <si>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</si>
  <si>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</si>
  <si>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</si>
  <si>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</si>
  <si>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</si>
  <si>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</si>
  <si>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</si>
  <si>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</si>
  <si>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</si>
  <si>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</si>
  <si>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</si>
  <si>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</si>
  <si>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</si>
  <si>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</si>
  <si>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</si>
  <si>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</si>
  <si>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</si>
  <si>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</si>
  <si>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</si>
  <si>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</si>
  <si>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</si>
  <si>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</si>
  <si>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</si>
  <si>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</si>
  <si>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</si>
  <si>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</si>
  <si>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</si>
  <si>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</si>
  <si>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</si>
  <si>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</si>
  <si>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</si>
  <si>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</si>
  <si>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</si>
  <si>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</si>
  <si>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</si>
  <si>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</si>
  <si>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</si>
  <si>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</si>
  <si>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</si>
  <si>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</si>
  <si>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</si>
  <si>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</si>
  <si>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</si>
  <si>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</si>
  <si>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</si>
  <si>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</si>
  <si>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</si>
  <si>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</si>
  <si>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</si>
  <si>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</si>
  <si>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</si>
  <si>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</si>
  <si>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</si>
  <si>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</si>
  <si>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</si>
  <si>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</si>
  <si>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</si>
  <si>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</si>
  <si>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</si>
  <si>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</si>
  <si>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</si>
  <si>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</si>
  <si>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</si>
  <si>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</si>
  <si>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</si>
  <si>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</si>
  <si>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</si>
  <si>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</si>
  <si>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</si>
  <si>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</si>
  <si>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</si>
  <si>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</si>
  <si>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</si>
  <si>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</si>
  <si>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</si>
  <si>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</si>
  <si>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</si>
  <si>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</si>
  <si>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</si>
  <si>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</si>
  <si>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</si>
  <si>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</si>
  <si>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</si>
  <si>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</si>
  <si>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</si>
  <si>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</si>
  <si>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</si>
  <si>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</si>
  <si>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</si>
  <si>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</si>
  <si>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</si>
  <si>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</si>
  <si>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</si>
  <si>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</si>
  <si>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</si>
  <si>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</si>
  <si>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</si>
  <si>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</si>
  <si>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</si>
  <si>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</si>
  <si>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</si>
  <si>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</si>
  <si>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</si>
  <si>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</si>
  <si>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</si>
  <si>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</si>
  <si>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</si>
  <si>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</si>
  <si>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</si>
  <si>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</si>
  <si>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</si>
  <si>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</si>
  <si>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</si>
  <si>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</si>
  <si>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</si>
  <si>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</si>
  <si>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</si>
  <si>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</si>
  <si>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</si>
  <si>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</si>
  <si>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</si>
  <si>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</si>
  <si>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</si>
  <si>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</si>
  <si>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</si>
  <si>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</si>
  <si>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</si>
  <si>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</si>
  <si>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</si>
  <si>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</si>
  <si>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</si>
  <si>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</si>
  <si>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</si>
  <si>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</si>
  <si>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</si>
  <si>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</si>
  <si>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</si>
  <si>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</si>
  <si>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</si>
  <si>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</si>
  <si>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</si>
  <si>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</si>
  <si>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</si>
  <si>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</si>
  <si>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</si>
  <si>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</si>
  <si>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</si>
  <si>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</si>
  <si>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</si>
  <si>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</si>
  <si>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</si>
  <si>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</si>
  <si>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</si>
  <si>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</si>
  <si>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</si>
  <si>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</si>
  <si>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</si>
  <si>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</si>
  <si>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</si>
  <si>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</si>
  <si>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</si>
  <si>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</si>
  <si>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</si>
  <si>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</si>
  <si>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</si>
  <si>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</si>
  <si>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</si>
  <si>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</si>
  <si>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</si>
  <si>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</si>
  <si>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</si>
  <si>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</si>
  <si>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</si>
  <si>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</si>
  <si>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</si>
  <si>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</si>
  <si>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</si>
  <si>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</si>
  <si>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</si>
  <si>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</si>
  <si>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</si>
  <si>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</si>
  <si>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</si>
  <si>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</si>
  <si>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</si>
  <si>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</si>
  <si>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</si>
  <si>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</si>
  <si>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</si>
  <si>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</si>
  <si>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</si>
  <si>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</si>
  <si>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</si>
  <si>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</si>
  <si>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</si>
  <si>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</si>
  <si>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</si>
  <si>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</si>
  <si>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</si>
  <si>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</si>
  <si>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</si>
  <si>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</si>
  <si>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</si>
  <si>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</si>
  <si>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</si>
  <si>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</si>
  <si>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</si>
  <si>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</si>
  <si>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</si>
  <si>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</si>
  <si>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</si>
  <si>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</si>
  <si>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</si>
  <si>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</si>
  <si>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</si>
  <si>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</si>
  <si>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</si>
  <si>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</si>
  <si>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</si>
  <si>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</si>
  <si>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</si>
  <si>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</si>
  <si>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</si>
  <si>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</si>
  <si>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</si>
  <si>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</si>
  <si>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</si>
  <si>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</si>
  <si>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</si>
  <si>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</si>
  <si>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</si>
  <si>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</si>
  <si>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</si>
  <si>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</si>
  <si>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</si>
  <si>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</si>
  <si>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</si>
  <si>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</si>
  <si>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</si>
  <si>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</si>
  <si>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</si>
  <si>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</si>
  <si>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</si>
  <si>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</si>
  <si>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</si>
  <si>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</si>
  <si>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</si>
  <si>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</si>
  <si>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</si>
  <si>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</si>
  <si>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</si>
  <si>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</si>
  <si>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</si>
  <si>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</si>
  <si>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</si>
  <si>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</si>
  <si>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</si>
  <si>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</si>
  <si>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</si>
  <si>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</si>
  <si>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</si>
  <si>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</si>
  <si>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</si>
  <si>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</si>
  <si>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</si>
  <si>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</si>
  <si>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</si>
  <si>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</si>
  <si>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</si>
  <si>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</si>
  <si>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</si>
  <si>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</si>
  <si>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</si>
  <si>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</si>
  <si>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</si>
  <si>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</si>
  <si>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</si>
  <si>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</si>
  <si>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</si>
  <si>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</si>
  <si>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</si>
  <si>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</si>
  <si>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</si>
  <si>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</si>
  <si>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</si>
  <si>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</si>
  <si>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</si>
  <si>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</si>
  <si>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</si>
  <si>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</si>
  <si>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</si>
  <si>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</si>
  <si>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</si>
  <si>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</si>
  <si>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</si>
  <si>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</si>
  <si>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</si>
  <si>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</si>
  <si>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</si>
  <si>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</si>
  <si>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</si>
  <si>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</si>
  <si>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</si>
  <si>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</si>
  <si>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</si>
  <si>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</si>
  <si>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</si>
  <si>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</si>
  <si>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</si>
  <si>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</si>
  <si>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</si>
  <si>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</si>
  <si>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</si>
  <si>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</si>
  <si>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</si>
  <si>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</si>
  <si>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</si>
  <si>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</si>
  <si>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</si>
  <si>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</si>
  <si>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</si>
  <si>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</si>
  <si>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</si>
  <si>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</si>
  <si>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</si>
  <si>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</si>
  <si>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</si>
  <si>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</si>
  <si>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</si>
  <si>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</si>
  <si>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</si>
  <si>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</si>
  <si>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</si>
  <si>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</si>
  <si>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</si>
  <si>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</si>
  <si>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</si>
  <si>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</si>
  <si>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</si>
  <si>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</si>
  <si>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</si>
  <si>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</si>
  <si>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</si>
  <si>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</si>
  <si>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</si>
  <si>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</si>
  <si>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</si>
  <si>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</si>
  <si>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</si>
  <si>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</si>
  <si>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</si>
  <si>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</si>
  <si>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</si>
  <si>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</si>
  <si>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</si>
  <si>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</si>
  <si>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</si>
  <si>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</si>
  <si>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</si>
  <si>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</si>
  <si>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</si>
  <si>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</si>
  <si>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</si>
  <si>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</si>
  <si>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</si>
  <si>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</si>
  <si>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</si>
  <si>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</si>
  <si>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</si>
  <si>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</si>
  <si>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</si>
  <si>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</si>
  <si>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</si>
  <si>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</si>
  <si>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</si>
  <si>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</si>
  <si>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</si>
  <si>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</si>
  <si>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</si>
  <si>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</si>
  <si>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</si>
  <si>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</si>
  <si>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</si>
  <si>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</si>
  <si>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</si>
  <si>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</si>
  <si>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</si>
  <si>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</si>
  <si>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</si>
  <si>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</si>
  <si>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</si>
  <si>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</si>
  <si>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</si>
  <si>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</si>
  <si>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</si>
  <si>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</si>
  <si>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</si>
  <si>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</si>
  <si>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</si>
  <si>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</si>
  <si>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</si>
  <si>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</si>
  <si>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</si>
  <si>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</si>
  <si>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</si>
  <si>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</si>
  <si>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</si>
  <si>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</si>
  <si>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</si>
  <si>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</si>
  <si>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</si>
  <si>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</si>
  <si>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</si>
  <si>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</si>
  <si>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</si>
  <si>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</si>
  <si>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</si>
  <si>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</si>
  <si>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</si>
  <si>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</si>
  <si>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</si>
  <si>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</si>
  <si>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</si>
  <si>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</si>
  <si>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</si>
  <si>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</si>
  <si>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</si>
  <si>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</si>
  <si>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</si>
  <si>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</si>
  <si>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</si>
  <si>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</si>
  <si>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</si>
  <si>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</si>
  <si>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</si>
  <si>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</si>
  <si>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</si>
  <si>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</si>
  <si>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</si>
  <si>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</si>
  <si>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</si>
  <si>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</si>
  <si>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</si>
  <si>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</si>
  <si>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</si>
  <si>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</si>
  <si>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</si>
  <si>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</si>
  <si>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</si>
  <si>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</si>
  <si>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</si>
  <si>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</si>
  <si>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</si>
  <si>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</si>
  <si>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</si>
  <si>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</si>
  <si>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</si>
  <si>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</si>
  <si>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</si>
  <si>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</si>
  <si>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</si>
  <si>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</si>
  <si>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</si>
  <si>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</si>
  <si>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</si>
  <si>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</si>
  <si>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</si>
  <si>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</si>
  <si>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</si>
  <si>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</si>
  <si>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</si>
  <si>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</si>
  <si>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</si>
  <si>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</si>
  <si>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</si>
  <si>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</si>
  <si>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</si>
  <si>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</si>
  <si>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</si>
  <si>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</si>
  <si>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</si>
  <si>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</si>
  <si>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</si>
  <si>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</si>
  <si>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</si>
  <si>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</si>
  <si>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</si>
  <si>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</si>
  <si>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</si>
  <si>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</si>
  <si>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</si>
  <si>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</si>
  <si>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</si>
  <si>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</si>
  <si>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</si>
  <si>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</si>
  <si>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</si>
  <si>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</si>
  <si>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</si>
  <si>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</si>
  <si>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</si>
  <si>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</si>
  <si>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</si>
  <si>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</si>
  <si>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</si>
  <si>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</si>
  <si>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</si>
  <si>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</si>
  <si>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</si>
  <si>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</si>
  <si>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</si>
  <si>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</si>
  <si>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</si>
  <si>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</si>
  <si>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</si>
  <si>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</si>
  <si>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</si>
  <si>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</si>
  <si>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</si>
  <si>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</si>
  <si>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</si>
  <si>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</si>
  <si>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</si>
  <si>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</si>
  <si>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</si>
  <si>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</si>
  <si>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</si>
  <si>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</si>
  <si>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</si>
  <si>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</si>
  <si>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</si>
  <si>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</si>
  <si>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</si>
  <si>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</si>
  <si>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</si>
  <si>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</si>
  <si>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</si>
  <si>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</si>
  <si>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</si>
  <si>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</si>
  <si>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</si>
  <si>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</si>
  <si>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</si>
  <si>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</si>
  <si>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</si>
  <si>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</si>
  <si>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</si>
  <si>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</si>
  <si>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</si>
  <si>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</si>
  <si>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</si>
  <si>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</si>
  <si>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</si>
  <si>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</si>
  <si>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</si>
  <si>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</si>
  <si>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</si>
  <si>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</si>
  <si>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</si>
  <si>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</si>
  <si>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</si>
  <si>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</si>
  <si>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</si>
  <si>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</si>
  <si>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</si>
  <si>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</si>
  <si>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</si>
  <si>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</si>
  <si>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</si>
  <si>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</si>
  <si>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</si>
  <si>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</si>
  <si>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</si>
  <si>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</si>
  <si>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</si>
  <si>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</si>
  <si>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</si>
  <si>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</si>
  <si>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</si>
  <si>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</si>
  <si>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</si>
  <si>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</si>
  <si>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</si>
  <si>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</si>
  <si>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</si>
  <si>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</si>
  <si>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</si>
  <si>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</si>
  <si>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</si>
  <si>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</si>
  <si>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</si>
  <si>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</si>
  <si>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</si>
  <si>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</si>
  <si>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</si>
  <si>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</si>
  <si>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</si>
  <si>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</si>
  <si>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</si>
  <si>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</si>
  <si>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</si>
  <si>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</si>
  <si>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</si>
  <si>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</si>
  <si>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</si>
  <si>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</si>
  <si>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</si>
  <si>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</si>
  <si>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</si>
  <si>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</si>
  <si>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</si>
  <si>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</si>
  <si>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</si>
  <si>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</si>
  <si>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</si>
  <si>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</si>
  <si>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</si>
  <si>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</si>
  <si>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</si>
  <si>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</si>
  <si>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</si>
  <si>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</si>
  <si>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</si>
  <si>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</si>
  <si>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</si>
  <si>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</si>
  <si>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</si>
  <si>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</si>
  <si>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</si>
  <si>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</si>
  <si>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</si>
  <si>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</si>
  <si>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</si>
  <si>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</si>
  <si>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</si>
  <si>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</si>
  <si>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</si>
  <si>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</si>
  <si>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</si>
  <si>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</si>
  <si>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</si>
  <si>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</si>
  <si>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</si>
  <si>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</si>
  <si>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</si>
  <si>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</si>
  <si>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</si>
  <si>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</si>
  <si>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</si>
  <si>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</si>
  <si>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</si>
  <si>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</si>
  <si>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</si>
  <si>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</si>
  <si>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</si>
  <si>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</si>
  <si>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</si>
  <si>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</si>
  <si>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</si>
  <si>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</si>
  <si>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</si>
  <si>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</si>
  <si>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</si>
  <si>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</si>
  <si>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</si>
  <si>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</si>
  <si>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</si>
  <si>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</si>
  <si>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</si>
  <si>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</si>
  <si>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</si>
  <si>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</si>
  <si>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</si>
  <si>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</si>
  <si>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</si>
  <si>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</si>
  <si>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</si>
  <si>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</si>
  <si>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</si>
  <si>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</si>
  <si>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</si>
  <si>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</si>
  <si>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</si>
  <si>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</si>
  <si>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</si>
  <si>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</si>
  <si>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</si>
  <si>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</si>
  <si>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</si>
  <si>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</si>
  <si>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</si>
  <si>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</si>
  <si>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</si>
  <si>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</si>
  <si>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</si>
  <si>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</si>
  <si>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</si>
  <si>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</si>
  <si>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</si>
  <si>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</si>
  <si>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</si>
  <si>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</si>
  <si>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</si>
  <si>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</si>
  <si>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</si>
  <si>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</si>
  <si>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</si>
  <si>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</si>
  <si>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</si>
  <si>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</si>
  <si>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</si>
  <si>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</si>
  <si>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</si>
  <si>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</si>
  <si>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</si>
  <si>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</si>
  <si>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</si>
  <si>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</si>
  <si>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</si>
  <si>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</si>
  <si>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</si>
  <si>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</si>
  <si>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</si>
  <si>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</si>
  <si>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</si>
  <si>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</si>
  <si>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</si>
  <si>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</si>
  <si>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</si>
  <si>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</si>
  <si>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</si>
  <si>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</si>
  <si>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</si>
  <si>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</si>
  <si>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</si>
  <si>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</si>
  <si>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</si>
  <si>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</si>
  <si>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</si>
  <si>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</si>
  <si>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</si>
  <si>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</si>
  <si>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</si>
  <si>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</si>
  <si>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</si>
  <si>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</si>
  <si>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</si>
  <si>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</si>
  <si>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</si>
  <si>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</si>
  <si>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</si>
  <si>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</si>
  <si>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</si>
  <si>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</si>
  <si>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</si>
  <si>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</si>
  <si>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</si>
  <si>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</si>
  <si>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</si>
  <si>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</si>
  <si>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</si>
  <si>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</si>
  <si>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</si>
  <si>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</si>
  <si>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</si>
  <si>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</si>
  <si>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</si>
  <si>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</si>
  <si>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</si>
  <si>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</si>
  <si>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</si>
  <si>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</si>
  <si>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</si>
  <si>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</si>
  <si>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</si>
  <si>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</si>
  <si>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</si>
  <si>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</si>
  <si>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</si>
  <si>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</si>
  <si>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</si>
  <si>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</si>
  <si>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</si>
  <si>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</si>
  <si>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</si>
  <si>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</si>
  <si>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</si>
  <si>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</si>
  <si>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</si>
  <si>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</si>
  <si>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</si>
  <si>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</si>
  <si>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</si>
  <si>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</si>
  <si>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</si>
  <si>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</si>
  <si>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</si>
  <si>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</si>
  <si>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</si>
  <si>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</si>
  <si>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</si>
  <si>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</si>
  <si>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</si>
  <si>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</si>
  <si>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</si>
  <si>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</si>
  <si>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</si>
  <si>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</si>
  <si>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</si>
  <si>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</si>
  <si>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</si>
  <si>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</si>
  <si>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</si>
  <si>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</si>
  <si>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</si>
  <si>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</si>
  <si>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</si>
  <si>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</si>
  <si>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</si>
  <si>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</si>
  <si>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</si>
  <si>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</si>
  <si>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</si>
  <si>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</si>
  <si>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</si>
  <si>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</si>
  <si>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</si>
  <si>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</si>
  <si>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</si>
  <si>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</si>
  <si>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</si>
  <si>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</si>
  <si>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</si>
  <si>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</si>
  <si>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</si>
  <si>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</si>
  <si>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</si>
  <si>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</si>
  <si>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</si>
  <si>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</si>
  <si>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</si>
  <si>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</si>
  <si>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</si>
  <si>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</si>
  <si>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</si>
  <si>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</si>
  <si>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</si>
  <si>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</si>
  <si>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</si>
  <si>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</si>
  <si>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</si>
  <si>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</si>
  <si>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</si>
  <si>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</si>
  <si>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</si>
  <si>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</si>
  <si>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</si>
  <si>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</si>
  <si>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</si>
  <si>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</si>
  <si>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</si>
  <si>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</si>
  <si>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</si>
  <si>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</si>
  <si>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</si>
  <si>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</si>
  <si>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</si>
  <si>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</si>
  <si>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</si>
  <si>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</si>
  <si>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</si>
  <si>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</si>
  <si>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</si>
  <si>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</si>
  <si>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</si>
  <si>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</si>
  <si>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</si>
  <si>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</si>
  <si>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</si>
  <si>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</si>
  <si>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</si>
  <si>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</si>
  <si>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</si>
  <si>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</si>
  <si>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</si>
  <si>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</si>
  <si>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</si>
  <si>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</si>
  <si>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</si>
  <si>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</si>
  <si>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</si>
  <si>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</si>
  <si>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</si>
  <si>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</si>
  <si>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</si>
  <si>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</si>
  <si>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</si>
  <si>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</si>
  <si>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</si>
  <si>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</si>
  <si>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</si>
  <si>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</si>
  <si>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</si>
  <si>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</si>
  <si>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</si>
  <si>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</si>
  <si>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</si>
  <si>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</si>
  <si>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</si>
  <si>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</si>
  <si>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</si>
  <si>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</si>
  <si>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</si>
  <si>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</si>
  <si>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</si>
  <si>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</si>
  <si>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</si>
  <si>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</si>
  <si>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</si>
  <si>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</si>
  <si>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</si>
  <si>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</si>
  <si>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</si>
  <si>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</si>
  <si>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</si>
  <si>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</si>
  <si>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</si>
  <si>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</si>
  <si>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</si>
  <si>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</si>
  <si>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</si>
  <si>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</si>
  <si>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</si>
  <si>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</si>
  <si>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</si>
  <si>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</si>
  <si>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</si>
  <si>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</si>
  <si>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</si>
  <si>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</si>
  <si>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</si>
  <si>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</si>
  <si>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</si>
  <si>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</si>
  <si>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</si>
  <si>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</si>
  <si>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</si>
  <si>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</si>
  <si>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</si>
  <si>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</si>
  <si>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</si>
  <si>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</si>
  <si>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</si>
  <si>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</si>
  <si>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</si>
  <si>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</si>
  <si>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</si>
  <si>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</si>
  <si>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</si>
  <si>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</si>
  <si>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</si>
  <si>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</si>
  <si>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</si>
  <si>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</si>
  <si>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</si>
  <si>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</si>
  <si>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</si>
  <si>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</si>
  <si>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</si>
  <si>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</si>
  <si>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</si>
  <si>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</si>
  <si>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</si>
  <si>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</si>
  <si>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</si>
  <si>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</si>
  <si>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</si>
  <si>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</si>
  <si>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</si>
  <si>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</si>
  <si>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</si>
  <si>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</si>
  <si>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</si>
  <si>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</si>
  <si>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</si>
  <si>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</si>
  <si>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</si>
  <si>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</si>
  <si>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</si>
  <si>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</si>
  <si>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</si>
  <si>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</si>
  <si>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</si>
  <si>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</si>
  <si>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</si>
  <si>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</si>
  <si>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</si>
  <si>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</si>
  <si>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</si>
  <si>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</si>
  <si>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</si>
  <si>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</si>
  <si>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</si>
  <si>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</si>
  <si>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</si>
  <si>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</si>
  <si>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</si>
  <si>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</si>
  <si>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</si>
  <si>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</si>
  <si>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</si>
  <si>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</si>
  <si>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</si>
  <si>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</si>
  <si>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</si>
  <si>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</si>
  <si>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</si>
  <si>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</si>
  <si>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</si>
  <si>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</si>
  <si>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</si>
  <si>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</si>
  <si>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</si>
  <si>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</si>
  <si>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</si>
  <si>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</si>
  <si>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</si>
  <si>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</si>
  <si>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</si>
  <si>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</si>
  <si>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</si>
  <si>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</si>
  <si>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</si>
  <si>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</si>
  <si>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</si>
  <si>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</si>
  <si>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</si>
  <si>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</si>
  <si>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</si>
  <si>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</si>
  <si>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</si>
  <si>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</si>
  <si>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</si>
  <si>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</si>
  <si>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</si>
  <si>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</si>
  <si>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</si>
  <si>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</si>
  <si>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</si>
  <si>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</si>
  <si>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</si>
  <si>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</si>
  <si>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</si>
  <si>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</si>
  <si>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</si>
  <si>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</si>
  <si>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</si>
  <si>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</si>
  <si>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</si>
  <si>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</si>
  <si>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</si>
  <si>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</si>
  <si>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</si>
  <si>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</si>
  <si>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</si>
  <si>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</si>
  <si>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</si>
  <si>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</si>
  <si>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</si>
  <si>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</si>
  <si>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</si>
  <si>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</si>
  <si>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</si>
  <si>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</si>
  <si>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</si>
  <si>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</si>
  <si>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</si>
  <si>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</si>
  <si>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</si>
  <si>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</si>
  <si>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</si>
  <si>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</si>
  <si>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</si>
  <si>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</si>
  <si>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</si>
  <si>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</si>
  <si>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</si>
  <si>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</si>
  <si>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</si>
  <si>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</si>
  <si>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</si>
  <si>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</si>
  <si>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</si>
  <si>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</si>
  <si>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</si>
  <si>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</si>
  <si>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</si>
  <si>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</si>
  <si>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</si>
  <si>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</si>
  <si>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</si>
  <si>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</si>
  <si>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</si>
  <si>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</si>
  <si>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</si>
  <si>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</si>
  <si>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</si>
  <si>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</si>
  <si>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</si>
  <si>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</si>
  <si>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</si>
  <si>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</si>
  <si>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</si>
  <si>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</si>
  <si>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</si>
  <si>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</si>
  <si>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</si>
  <si>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</si>
  <si>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</si>
  <si>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</si>
  <si>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</si>
  <si>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</si>
  <si>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</si>
  <si>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</si>
  <si>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</si>
  <si>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</si>
  <si>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</si>
  <si>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</si>
  <si>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</si>
  <si>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</si>
  <si>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</si>
  <si>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</si>
  <si>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</si>
  <si>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</si>
  <si>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</si>
  <si>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</si>
  <si>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</si>
  <si>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</si>
  <si>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</si>
  <si>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</si>
  <si>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</si>
  <si>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</si>
  <si>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</si>
  <si>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</si>
  <si>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</si>
  <si>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</si>
  <si>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</si>
  <si>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</si>
  <si>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</si>
  <si>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</si>
  <si>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</si>
  <si>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</si>
  <si>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</si>
  <si>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</si>
  <si>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</si>
  <si>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</si>
  <si>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</si>
  <si>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</si>
  <si>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</si>
  <si>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</si>
  <si>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</si>
  <si>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</si>
  <si>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</si>
  <si>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</si>
  <si>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</si>
  <si>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</si>
  <si>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</si>
  <si>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</si>
  <si>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</si>
  <si>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</si>
  <si>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</si>
  <si>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</si>
  <si>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</si>
  <si>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</si>
  <si>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</si>
  <si>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</si>
  <si>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</si>
  <si>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</si>
  <si>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</si>
  <si>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</si>
  <si>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</si>
  <si>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</si>
  <si>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</si>
  <si>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</si>
  <si>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</si>
  <si>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</si>
  <si>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</si>
  <si>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</si>
  <si>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</si>
  <si>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</si>
  <si>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</si>
  <si>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</si>
  <si>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</si>
  <si>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</si>
  <si>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</si>
  <si>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</si>
  <si>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</si>
  <si>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</si>
  <si>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</si>
  <si>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</si>
  <si>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</si>
  <si>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</si>
  <si>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</si>
  <si>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</si>
  <si>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</si>
  <si>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</si>
  <si>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</si>
  <si>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</si>
  <si>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</si>
  <si>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</si>
  <si>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</si>
  <si>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</si>
  <si>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</si>
  <si>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</si>
  <si>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</si>
  <si>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</si>
  <si>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</si>
  <si>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</si>
  <si>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</si>
  <si>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</si>
  <si>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</si>
  <si>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</si>
  <si>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</si>
  <si>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</si>
  <si>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</si>
  <si>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</si>
  <si>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</si>
  <si>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</si>
  <si>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</si>
  <si>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</si>
  <si>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</si>
  <si>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</si>
  <si>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</si>
  <si>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</si>
  <si>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</si>
  <si>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</si>
  <si>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</si>
  <si>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</si>
  <si>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</si>
  <si>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</si>
  <si>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</si>
  <si>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</si>
  <si>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</si>
  <si>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</si>
  <si>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</si>
  <si>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</si>
  <si>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</si>
  <si>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</si>
  <si>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</si>
  <si>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</si>
  <si>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</si>
  <si>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</si>
  <si>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</si>
  <si>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</si>
  <si>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</si>
  <si>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</si>
  <si>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</si>
  <si>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</si>
  <si>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</si>
  <si>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</si>
  <si>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</si>
  <si>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</si>
  <si>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</si>
  <si>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</si>
  <si>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</si>
  <si>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</si>
  <si>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</si>
  <si>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</si>
  <si>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</si>
  <si>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</si>
  <si>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</si>
  <si>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</si>
  <si>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</si>
  <si>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</si>
  <si>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</si>
  <si>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</si>
  <si>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</si>
  <si>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</si>
  <si>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</si>
  <si>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</si>
  <si>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</si>
  <si>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</si>
  <si>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</si>
  <si>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</si>
  <si>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</si>
  <si>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</si>
  <si>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</si>
  <si>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</si>
  <si>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</si>
  <si>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</si>
  <si>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</si>
  <si>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</si>
  <si>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</si>
  <si>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</si>
  <si>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</si>
  <si>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</si>
  <si>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</si>
  <si>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</si>
  <si>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</si>
  <si>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</si>
  <si>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</si>
  <si>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</si>
  <si>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</si>
  <si>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</si>
  <si>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</si>
  <si>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</si>
  <si>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</si>
  <si>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</si>
  <si>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</si>
  <si>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</si>
  <si>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</si>
  <si>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</si>
  <si>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</si>
  <si>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</si>
  <si>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</si>
  <si>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</si>
  <si>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</si>
  <si>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</si>
  <si>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</si>
  <si>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</si>
  <si>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</si>
  <si>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</si>
  <si>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</si>
  <si>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</si>
  <si>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</si>
  <si>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</si>
  <si>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</si>
  <si>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</si>
  <si>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</si>
  <si>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</si>
  <si>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</si>
  <si>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</si>
  <si>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</si>
  <si>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</si>
  <si>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</si>
  <si>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</si>
  <si>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</si>
  <si>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</si>
  <si>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</si>
  <si>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</si>
  <si>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</si>
  <si>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</si>
  <si>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</si>
  <si>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</si>
  <si>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</si>
  <si>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</si>
  <si>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</si>
  <si>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</si>
  <si>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</si>
  <si>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</si>
  <si>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</si>
  <si>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</si>
  <si>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</si>
  <si>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</si>
  <si>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</si>
  <si>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</si>
  <si>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</si>
  <si>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</si>
  <si>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</si>
  <si>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</si>
  <si>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</si>
  <si>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</si>
  <si>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</si>
  <si>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</si>
  <si>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</si>
  <si>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</si>
  <si>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</si>
  <si>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</si>
  <si>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</si>
  <si>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</si>
  <si>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</si>
  <si>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</si>
  <si>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</si>
  <si>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</si>
  <si>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</si>
  <si>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</si>
  <si>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</si>
  <si>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</si>
  <si>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</si>
  <si>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</si>
  <si>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</si>
  <si>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</si>
  <si>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</si>
  <si>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</si>
  <si>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</si>
  <si>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</si>
  <si>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</si>
  <si>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</si>
  <si>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</si>
  <si>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</si>
  <si>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</si>
  <si>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</si>
  <si>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</si>
  <si>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</si>
  <si>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</si>
  <si>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</si>
  <si>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</si>
  <si>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</si>
  <si>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</si>
  <si>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</si>
  <si>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</si>
  <si>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</si>
  <si>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</si>
  <si>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</si>
  <si>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</si>
  <si>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</si>
  <si>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</si>
  <si>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</si>
  <si>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</si>
  <si>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</si>
  <si>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</si>
  <si>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</si>
  <si>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</si>
  <si>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</si>
  <si>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</si>
  <si>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</si>
  <si>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</si>
  <si>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</si>
  <si>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</si>
  <si>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</si>
  <si>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</si>
  <si>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</si>
  <si>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</si>
  <si>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</si>
  <si>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</si>
  <si>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</si>
  <si>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</si>
  <si>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</si>
  <si>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</si>
  <si>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</si>
  <si>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</si>
  <si>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</si>
  <si>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</si>
  <si>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</si>
  <si>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</si>
  <si>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</si>
  <si>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</si>
  <si>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</si>
  <si>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</si>
  <si>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</si>
  <si>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</si>
  <si>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</si>
  <si>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</si>
  <si>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</si>
  <si>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</si>
  <si>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</si>
  <si>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</si>
  <si>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</si>
  <si>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</si>
  <si>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</si>
  <si>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</si>
  <si>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</si>
  <si>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</si>
  <si>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</si>
  <si>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</si>
  <si>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</si>
  <si>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</si>
  <si>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</si>
  <si>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</si>
  <si>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</si>
  <si>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</si>
  <si>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</si>
  <si>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</si>
  <si>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</si>
  <si>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</si>
  <si>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</si>
  <si>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</si>
  <si>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</si>
  <si>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</si>
  <si>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</si>
  <si>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</si>
  <si>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</si>
  <si>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</si>
  <si>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</si>
  <si>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</si>
  <si>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</si>
  <si>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</si>
  <si>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</si>
  <si>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</si>
  <si>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</si>
  <si>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</si>
  <si>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</si>
  <si>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</si>
  <si>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</si>
  <si>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</si>
  <si>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</si>
  <si>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</si>
  <si>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</si>
  <si>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</si>
  <si>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</si>
  <si>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</si>
  <si>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</si>
  <si>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</si>
  <si>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</si>
  <si>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</si>
  <si>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</si>
  <si>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</si>
  <si>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</si>
  <si>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</si>
  <si>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</si>
  <si>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</si>
  <si>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</si>
  <si>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</si>
  <si>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</si>
  <si>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</si>
  <si>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</si>
  <si>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</si>
  <si>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</si>
  <si>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</si>
  <si>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</si>
  <si>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</si>
  <si>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</si>
  <si>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</si>
  <si>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</si>
  <si>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</si>
  <si>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</si>
  <si>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</si>
  <si>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</si>
  <si>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</si>
  <si>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</si>
  <si>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</si>
  <si>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</si>
  <si>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</si>
  <si>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</si>
  <si>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</si>
  <si>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</si>
  <si>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</si>
  <si>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</si>
  <si>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</si>
  <si>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</si>
  <si>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</si>
  <si>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</si>
  <si>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</si>
  <si>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</si>
  <si>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</si>
  <si>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</si>
  <si>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</si>
  <si>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</si>
  <si>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</si>
  <si>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</si>
  <si>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</si>
  <si>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</si>
  <si>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</si>
  <si>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</si>
  <si>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</si>
  <si>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</si>
  <si>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</si>
  <si>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</si>
  <si>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</si>
  <si>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</si>
  <si>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</si>
  <si>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</si>
  <si>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</si>
  <si>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</si>
  <si>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</si>
  <si>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</si>
  <si>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</si>
  <si>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</si>
  <si>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</si>
  <si>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</si>
  <si>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</si>
  <si>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</si>
  <si>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</si>
  <si>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</si>
  <si>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</si>
  <si>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</si>
  <si>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</si>
  <si>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</si>
  <si>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</si>
  <si>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</si>
  <si>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</si>
  <si>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</si>
  <si>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</si>
  <si>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</si>
  <si>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</si>
  <si>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</si>
  <si>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</si>
  <si>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</si>
  <si>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</si>
  <si>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</si>
  <si>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</si>
  <si>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</si>
  <si>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</si>
  <si>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</si>
  <si>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</si>
  <si>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</si>
  <si>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</si>
  <si>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</si>
  <si>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</si>
  <si>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</si>
  <si>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</si>
  <si>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</si>
  <si>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</si>
  <si>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</si>
  <si>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</si>
  <si>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</si>
  <si>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</si>
  <si>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</si>
  <si>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</si>
  <si>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</si>
  <si>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</si>
  <si>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</si>
  <si>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</si>
  <si>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</si>
  <si>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</si>
  <si>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</si>
  <si>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</si>
  <si>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</si>
  <si>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</si>
  <si>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</si>
  <si>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</si>
  <si>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</si>
  <si>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</si>
  <si>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</si>
  <si>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</si>
  <si>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</si>
  <si>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</si>
  <si>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</si>
  <si>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</si>
  <si>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</si>
  <si>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</si>
  <si>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</si>
  <si>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</si>
  <si>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</si>
  <si>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</si>
  <si>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</si>
  <si>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</si>
  <si>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</si>
  <si>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</si>
  <si>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</si>
  <si>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</si>
  <si>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</si>
  <si>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</si>
  <si>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</si>
  <si>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</si>
  <si>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</si>
  <si>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</si>
  <si>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</si>
  <si>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</si>
  <si>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</si>
  <si>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</si>
  <si>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</si>
  <si>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</si>
  <si>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</si>
  <si>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</si>
  <si>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</si>
  <si>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</si>
  <si>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</si>
  <si>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</si>
  <si>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</si>
  <si>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</si>
  <si>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</si>
  <si>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</si>
  <si>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</si>
  <si>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</si>
  <si>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</si>
  <si>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</si>
  <si>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</si>
  <si>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</si>
  <si>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</si>
  <si>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</si>
  <si>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</si>
  <si>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</si>
  <si>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</si>
  <si>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</si>
  <si>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</si>
  <si>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</si>
  <si>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</si>
  <si>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</si>
  <si>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</si>
  <si>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</si>
  <si>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</si>
  <si>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</si>
  <si>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</si>
  <si>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</si>
  <si>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</si>
  <si>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</si>
  <si>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</si>
  <si>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</si>
  <si>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</si>
  <si>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</si>
  <si>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</si>
  <si>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</si>
  <si>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</si>
  <si>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</si>
  <si>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</si>
  <si>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</si>
  <si>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</si>
  <si>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</si>
  <si>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</si>
  <si>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</si>
  <si>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</si>
  <si>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</si>
  <si>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</si>
  <si>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</si>
  <si>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</si>
  <si>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</si>
  <si>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</si>
  <si>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</si>
  <si>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</si>
  <si>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</si>
  <si>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</si>
  <si>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</si>
  <si>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</si>
  <si>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</si>
  <si>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</si>
  <si>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</si>
  <si>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</si>
  <si>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</si>
  <si>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</si>
  <si>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</si>
  <si>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</si>
  <si>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</si>
  <si>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</si>
  <si>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</si>
  <si>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</si>
  <si>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</si>
  <si>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</si>
  <si>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</si>
  <si>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</si>
  <si>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</si>
  <si>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</si>
  <si>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</si>
  <si>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</si>
  <si>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</si>
  <si>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</si>
  <si>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</si>
  <si>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</si>
  <si>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</si>
  <si>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</si>
  <si>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</si>
  <si>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</si>
  <si>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</si>
  <si>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</si>
  <si>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</si>
  <si>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</si>
  <si>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</si>
  <si>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</si>
  <si>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</si>
  <si>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</si>
  <si>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</si>
  <si>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</si>
  <si>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</si>
  <si>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</si>
  <si>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</si>
  <si>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</si>
  <si>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</si>
  <si>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</si>
  <si>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</si>
  <si>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</si>
  <si>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</si>
  <si>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</si>
  <si>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</si>
  <si>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</si>
  <si>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</si>
  <si>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</si>
  <si>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</si>
  <si>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</si>
  <si>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</si>
  <si>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</si>
  <si>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</si>
  <si>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</si>
  <si>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</si>
  <si>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</si>
  <si>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</si>
  <si>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</si>
  <si>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</si>
  <si>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</si>
  <si>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</si>
  <si>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</si>
  <si>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</si>
  <si>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</si>
  <si>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</si>
  <si>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</si>
  <si>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</si>
  <si>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</si>
  <si>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</si>
  <si>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</si>
  <si>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</si>
  <si>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</si>
  <si>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</si>
  <si>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</si>
  <si>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</si>
  <si>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</si>
  <si>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</si>
  <si>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</si>
  <si>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</si>
  <si>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</si>
  <si>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</si>
  <si>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</si>
  <si>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</si>
  <si>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</si>
  <si>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</si>
  <si>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</si>
  <si>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</si>
  <si>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</si>
  <si>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</si>
  <si>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</si>
  <si>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</si>
  <si>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</si>
  <si>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</si>
  <si>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</si>
  <si>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</si>
  <si>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</si>
  <si>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</si>
  <si>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</si>
  <si>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</si>
  <si>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</si>
  <si>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</si>
  <si>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</si>
  <si>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</si>
  <si>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</si>
  <si>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</si>
  <si>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</si>
  <si>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</si>
  <si>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</si>
  <si>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</si>
  <si>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</si>
  <si>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</si>
  <si>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</si>
  <si>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</si>
  <si>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</si>
  <si>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</si>
  <si>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</si>
  <si>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</si>
  <si>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</si>
  <si>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</si>
  <si>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</si>
  <si>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</si>
  <si>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</si>
  <si>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</si>
  <si>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</si>
  <si>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</si>
  <si>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</si>
  <si>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</si>
  <si>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</si>
  <si>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</si>
  <si>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</si>
  <si>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</si>
  <si>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</si>
  <si>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</si>
  <si>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</si>
  <si>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</si>
  <si>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</si>
  <si>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</si>
  <si>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</si>
  <si>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</si>
  <si>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</si>
  <si>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</si>
  <si>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</si>
  <si>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</si>
  <si>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</si>
  <si>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</si>
  <si>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</si>
  <si>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</si>
  <si>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</si>
  <si>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</si>
  <si>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</si>
  <si>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</si>
  <si>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</si>
  <si>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</si>
  <si>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</si>
  <si>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</si>
  <si>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</si>
  <si>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</si>
  <si>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</si>
  <si>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</si>
  <si>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</si>
  <si>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</si>
  <si>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</si>
  <si>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</si>
  <si>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</si>
  <si>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</si>
  <si>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</si>
  <si>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</si>
  <si>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</si>
  <si>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</si>
  <si>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</si>
  <si>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</si>
  <si>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</si>
  <si>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</si>
  <si>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</si>
  <si>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</si>
  <si>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</si>
  <si>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</si>
  <si>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</si>
  <si>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</si>
  <si>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</si>
  <si>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</si>
  <si>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</si>
  <si>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</si>
  <si>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</si>
  <si>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</si>
  <si>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</si>
  <si>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</si>
  <si>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</si>
  <si>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</si>
  <si>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</si>
  <si>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</si>
  <si>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</si>
  <si>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</si>
  <si>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</si>
  <si>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</si>
  <si>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</si>
  <si>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</si>
  <si>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</si>
  <si>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</si>
  <si>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</si>
  <si>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</si>
  <si>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</si>
  <si>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</si>
  <si>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</si>
  <si>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</si>
  <si>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</si>
  <si>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</si>
  <si>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</si>
  <si>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</si>
  <si>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</si>
  <si>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</si>
  <si>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</si>
  <si>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</si>
  <si>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</si>
  <si>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</si>
  <si>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</si>
  <si>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</si>
  <si>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</si>
  <si>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</si>
  <si>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</si>
  <si>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</si>
  <si>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</si>
  <si>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</si>
  <si>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</si>
  <si>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</si>
  <si>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</si>
  <si>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</si>
  <si>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</si>
  <si>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</si>
  <si>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</si>
  <si>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</si>
  <si>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</si>
  <si>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</si>
  <si>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</si>
  <si>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</si>
  <si>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</si>
  <si>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</si>
  <si>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</si>
  <si>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</si>
  <si>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</si>
  <si>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</si>
  <si>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</si>
  <si>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</si>
  <si>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</si>
  <si>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</si>
  <si>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</si>
  <si>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</si>
  <si>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</si>
  <si>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</si>
  <si>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</si>
  <si>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</si>
  <si>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</si>
  <si>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</si>
  <si>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</si>
  <si>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</si>
  <si>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</si>
  <si>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</si>
  <si>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</si>
  <si>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</si>
  <si>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</si>
  <si>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</si>
  <si>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</si>
  <si>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</si>
  <si>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</si>
  <si>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</si>
  <si>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</si>
  <si>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</si>
  <si>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</si>
  <si>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</si>
  <si>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</si>
  <si>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</si>
  <si>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</si>
  <si>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</si>
  <si>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</si>
  <si>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</si>
  <si>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</si>
  <si>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</si>
  <si>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</si>
  <si>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</si>
  <si>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</si>
  <si>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</si>
  <si>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</si>
  <si>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</si>
  <si>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</si>
  <si>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</si>
  <si>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</si>
  <si>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</si>
  <si>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</si>
  <si>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</si>
  <si>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</si>
  <si>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</si>
  <si>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</si>
  <si>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</si>
  <si>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</si>
  <si>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</si>
  <si>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</si>
  <si>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</si>
  <si>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</si>
  <si>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</si>
  <si>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</si>
  <si>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</si>
  <si>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</si>
  <si>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</si>
  <si>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</si>
  <si>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</si>
  <si>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</si>
  <si>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</si>
  <si>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</si>
  <si>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</si>
  <si>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</si>
  <si>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</si>
  <si>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</si>
  <si>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</si>
  <si>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</si>
  <si>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</si>
  <si>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</si>
  <si>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</si>
  <si>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</si>
  <si>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</si>
  <si>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</si>
  <si>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</si>
  <si>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</si>
  <si>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</si>
  <si>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</si>
  <si>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</si>
  <si>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</si>
  <si>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</si>
  <si>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</si>
  <si>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</si>
  <si>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</si>
  <si>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</si>
  <si>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</si>
  <si>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</si>
  <si>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</si>
  <si>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</si>
  <si>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</si>
  <si>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</si>
  <si>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</si>
  <si>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</si>
  <si>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</si>
  <si>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</si>
  <si>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</si>
  <si>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</si>
  <si>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</si>
  <si>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</si>
  <si>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</si>
  <si>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</si>
  <si>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</si>
  <si>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</si>
  <si>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</si>
  <si>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</si>
  <si>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</si>
  <si>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</si>
  <si>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</si>
  <si>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</si>
  <si>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</si>
  <si>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</si>
  <si>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</si>
  <si>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</si>
  <si>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</si>
  <si>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</si>
  <si>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</si>
  <si>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</si>
  <si>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</si>
  <si>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</si>
  <si>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</si>
  <si>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</si>
  <si>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</si>
  <si>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</si>
  <si>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</si>
  <si>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</si>
  <si>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</si>
  <si>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</si>
  <si>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</si>
  <si>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</si>
  <si>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</si>
  <si>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</si>
  <si>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</si>
  <si>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</si>
  <si>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</si>
  <si>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</si>
  <si>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</si>
  <si>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</si>
  <si>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</si>
  <si>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</si>
  <si>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</si>
  <si>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</si>
  <si>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</si>
  <si>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</si>
  <si>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</si>
  <si>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</si>
  <si>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</si>
  <si>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</si>
  <si>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</si>
  <si>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</si>
  <si>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</si>
  <si>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</si>
  <si>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</si>
  <si>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</si>
  <si>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</si>
  <si>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</si>
  <si>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</si>
  <si>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</si>
  <si>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</si>
  <si>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</si>
  <si>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</si>
  <si>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</si>
  <si>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</si>
  <si>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</si>
  <si>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</si>
  <si>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</si>
  <si>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</si>
  <si>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</si>
  <si>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</si>
  <si>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</si>
  <si>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</si>
  <si>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</si>
  <si>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</si>
  <si>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</si>
  <si>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</si>
  <si>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</si>
  <si>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</si>
  <si>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</si>
  <si>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</si>
  <si>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</si>
  <si>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</si>
  <si>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</si>
  <si>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</si>
  <si>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</si>
  <si>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</si>
  <si>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</si>
  <si>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</si>
  <si>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</si>
  <si>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</si>
  <si>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</si>
  <si>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</si>
  <si>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</si>
  <si>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</si>
  <si>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</si>
  <si>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</si>
  <si>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</si>
  <si>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</si>
  <si>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</si>
  <si>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</si>
  <si>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</si>
  <si>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</si>
  <si>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</si>
  <si>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</si>
  <si>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</si>
  <si>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</si>
  <si>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</si>
  <si>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</si>
  <si>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</si>
  <si>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</si>
  <si>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</si>
  <si>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</si>
  <si>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</si>
  <si>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</si>
  <si>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</si>
  <si>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</si>
  <si>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</si>
  <si>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</si>
  <si>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</si>
  <si>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</si>
  <si>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</si>
  <si>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</si>
  <si>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</si>
  <si>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</si>
  <si>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</si>
  <si>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</si>
  <si>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</si>
  <si>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</si>
  <si>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</si>
  <si>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</si>
  <si>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</si>
  <si>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</si>
  <si>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</si>
  <si>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</si>
  <si>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</si>
  <si>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</si>
  <si>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</si>
  <si>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</si>
  <si>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</si>
  <si>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</si>
  <si>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</si>
  <si>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</si>
  <si>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</si>
  <si>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</si>
  <si>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</si>
  <si>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</si>
  <si>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</si>
  <si>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</si>
  <si>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</si>
  <si>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</si>
  <si>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</si>
  <si>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</si>
  <si>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</si>
  <si>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</si>
  <si>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</si>
  <si>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</si>
  <si>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</si>
  <si>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</si>
  <si>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</si>
  <si>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</si>
  <si>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</si>
  <si>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</si>
  <si>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</si>
  <si>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</si>
  <si>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</si>
  <si>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</si>
  <si>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</si>
  <si>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</si>
  <si>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</si>
  <si>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</si>
  <si>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</si>
  <si>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</si>
  <si>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</si>
  <si>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</si>
  <si>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</si>
  <si>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</si>
  <si>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</si>
  <si>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</si>
  <si>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</si>
  <si>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</si>
  <si>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</si>
  <si>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</si>
  <si>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</si>
  <si>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</si>
  <si>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</si>
  <si>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</si>
  <si>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</si>
  <si>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</si>
  <si>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</si>
  <si>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</si>
  <si>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</si>
  <si>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</si>
  <si>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</si>
  <si>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</si>
  <si>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</si>
  <si>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</si>
  <si>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</si>
  <si>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</si>
  <si>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</si>
  <si>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</si>
  <si>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</si>
  <si>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</si>
  <si>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</si>
  <si>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</si>
  <si>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</si>
  <si>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</si>
  <si>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</si>
  <si>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</si>
  <si>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</si>
  <si>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</si>
  <si>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</si>
  <si>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</si>
  <si>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</si>
  <si>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</si>
  <si>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</si>
  <si>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</si>
  <si>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</si>
  <si>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</si>
  <si>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</si>
  <si>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</si>
  <si>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</si>
  <si>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</si>
  <si>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</si>
  <si>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</si>
  <si>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</si>
  <si>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</si>
  <si>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</si>
  <si>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</si>
  <si>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</si>
  <si>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</si>
  <si>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</si>
  <si>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</si>
  <si>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</si>
  <si>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</si>
  <si>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</si>
  <si>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</si>
  <si>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</si>
  <si>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</si>
  <si>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</si>
  <si>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</si>
  <si>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</si>
  <si>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</si>
  <si>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</si>
  <si>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</si>
  <si>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</si>
  <si>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</si>
  <si>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</si>
  <si>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</si>
  <si>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</si>
  <si>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</si>
  <si>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</si>
  <si>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</si>
  <si>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</si>
  <si>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</si>
  <si>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</si>
  <si>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</si>
  <si>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</si>
  <si>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</si>
  <si>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</si>
  <si>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</si>
  <si>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</si>
  <si>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</si>
  <si>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</si>
  <si>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</si>
  <si>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</si>
  <si>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</si>
  <si>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</si>
  <si>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</si>
  <si>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</si>
  <si>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</si>
  <si>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</si>
  <si>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</si>
  <si>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</si>
  <si>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</si>
  <si>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</si>
  <si>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</si>
  <si>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</si>
  <si>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</si>
  <si>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</si>
  <si>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</si>
  <si>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</si>
  <si>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</si>
  <si>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</si>
  <si>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</si>
  <si>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</si>
  <si>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</si>
  <si>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</si>
  <si>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</si>
  <si>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</si>
  <si>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</si>
  <si>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</si>
  <si>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</si>
  <si>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</si>
  <si>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</si>
  <si>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</si>
  <si>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</si>
  <si>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</si>
  <si>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</si>
  <si>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</si>
  <si>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</si>
  <si>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</si>
  <si>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</si>
  <si>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</si>
  <si>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</si>
  <si>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</si>
  <si>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</si>
  <si>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</si>
  <si>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</si>
  <si>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</si>
  <si>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</si>
  <si>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</si>
  <si>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</si>
  <si>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</si>
  <si>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</si>
  <si>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</si>
  <si>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</si>
  <si>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</si>
  <si>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</si>
  <si>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</si>
  <si>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</si>
  <si>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</si>
  <si>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</si>
  <si>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</si>
  <si>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</si>
  <si>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</si>
  <si>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</si>
  <si>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</si>
  <si>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</si>
  <si>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</si>
  <si>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</si>
  <si>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</si>
  <si>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</si>
  <si>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</si>
  <si>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</si>
  <si>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</si>
  <si>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</si>
  <si>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</si>
  <si>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</si>
  <si>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</si>
  <si>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</si>
  <si>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</si>
  <si>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</si>
  <si>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</si>
  <si>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</si>
  <si>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</si>
  <si>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</si>
  <si>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</si>
  <si>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</si>
  <si>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</si>
  <si>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</si>
  <si>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</si>
  <si>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</si>
  <si>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</si>
  <si>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</si>
  <si>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</si>
  <si>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</si>
  <si>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</si>
  <si>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</si>
  <si>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</si>
  <si>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</si>
  <si>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</si>
  <si>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</si>
  <si>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</si>
  <si>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</si>
  <si>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</si>
  <si>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</si>
  <si>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</si>
  <si>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</si>
  <si>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</si>
  <si>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</si>
  <si>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</si>
  <si>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</si>
  <si>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</si>
  <si>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</si>
  <si>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</si>
  <si>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</si>
  <si>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</si>
  <si>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</si>
  <si>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</si>
  <si>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</si>
  <si>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</si>
  <si>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</si>
  <si>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</si>
  <si>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</si>
  <si>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</si>
  <si>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</si>
  <si>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</si>
  <si>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</si>
  <si>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</si>
  <si>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</si>
  <si>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</si>
  <si>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</si>
  <si>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</si>
  <si>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</si>
  <si>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</si>
  <si>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</si>
  <si>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</si>
  <si>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</si>
  <si>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</si>
  <si>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</si>
  <si>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</si>
  <si>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</si>
  <si>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</si>
  <si>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</si>
  <si>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</si>
  <si>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</si>
  <si>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</si>
  <si>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</si>
  <si>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</si>
  <si>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</si>
  <si>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</si>
  <si>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</si>
  <si>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</si>
  <si>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</si>
  <si>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</si>
  <si>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</si>
  <si>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</si>
  <si>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</si>
  <si>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</si>
  <si>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</si>
  <si>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</si>
  <si>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</si>
  <si>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</si>
  <si>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</si>
  <si>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</si>
  <si>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</si>
  <si>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</si>
  <si>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</si>
  <si>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</si>
  <si>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</si>
  <si>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</si>
  <si>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</si>
  <si>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</si>
  <si>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</si>
  <si>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</si>
  <si>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</si>
  <si>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</si>
  <si>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</si>
  <si>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</si>
  <si>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</si>
  <si>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</si>
  <si>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</si>
  <si>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</si>
  <si>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</si>
  <si>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</si>
  <si>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</si>
  <si>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</si>
  <si>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</si>
  <si>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</si>
  <si>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</si>
  <si>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</si>
  <si>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</si>
  <si>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</si>
  <si>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</si>
  <si>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</si>
  <si>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</si>
  <si>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</si>
  <si>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</si>
  <si>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</si>
  <si>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</si>
  <si>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</si>
  <si>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</si>
  <si>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</si>
  <si>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</si>
  <si>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</si>
  <si>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</si>
  <si>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</si>
  <si>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</si>
  <si>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</si>
  <si>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</si>
  <si>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</si>
  <si>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</si>
  <si>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</si>
  <si>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</si>
  <si>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</si>
  <si>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</si>
  <si>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</si>
  <si>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</si>
  <si>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</si>
  <si>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</si>
  <si>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</si>
  <si>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</si>
  <si>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</si>
  <si>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</si>
  <si>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</si>
  <si>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</si>
  <si>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</si>
  <si>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</si>
  <si>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</si>
  <si>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</si>
  <si>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</si>
  <si>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</si>
  <si>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</si>
  <si>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</si>
  <si>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</si>
  <si>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</si>
  <si>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</si>
  <si>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</si>
  <si>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</si>
  <si>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</si>
  <si>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</si>
  <si>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</si>
  <si>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</si>
  <si>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</si>
  <si>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</si>
  <si>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</si>
  <si>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</si>
  <si>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</si>
  <si>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</si>
  <si>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</si>
  <si>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</si>
  <si>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</si>
  <si>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</si>
  <si>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</si>
  <si>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</si>
  <si>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</si>
  <si>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</si>
  <si>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</si>
  <si>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</si>
  <si>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</si>
  <si>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</si>
  <si>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</si>
  <si>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</si>
  <si>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</si>
  <si>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</si>
  <si>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</si>
  <si>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</si>
  <si>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</si>
  <si>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</si>
  <si>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</si>
  <si>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</si>
  <si>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</si>
  <si>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</si>
  <si>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</si>
  <si>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</si>
  <si>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</si>
  <si>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</si>
  <si>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</si>
  <si>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</si>
  <si>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</si>
  <si>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</si>
  <si>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</si>
  <si>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</si>
  <si>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</si>
  <si>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</si>
  <si>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</si>
  <si>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</si>
  <si>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</si>
  <si>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</si>
  <si>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</si>
  <si>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</si>
  <si>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</si>
  <si>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</si>
  <si>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</si>
  <si>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</si>
  <si>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</si>
  <si>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</si>
  <si>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</si>
  <si>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</si>
  <si>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</si>
  <si>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</si>
  <si>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</si>
  <si>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</si>
  <si>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</si>
  <si>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</si>
  <si>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</si>
  <si>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</si>
  <si>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</si>
  <si>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</si>
  <si>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</si>
  <si>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</si>
  <si>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</si>
  <si>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</si>
  <si>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</si>
  <si>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</si>
  <si>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</si>
  <si>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</si>
  <si>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</si>
  <si>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</si>
  <si>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</si>
  <si>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</si>
  <si>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</si>
  <si>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</si>
  <si>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</si>
  <si>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</si>
  <si>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</si>
  <si>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</si>
  <si>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</si>
  <si>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</si>
  <si>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</si>
  <si>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</si>
  <si>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</si>
  <si>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</si>
  <si>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</si>
  <si>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</si>
  <si>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</si>
  <si>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</si>
  <si>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</si>
  <si>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</si>
  <si>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</si>
  <si>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</si>
  <si>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</si>
  <si>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</si>
  <si>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</si>
  <si>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</si>
  <si>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</si>
  <si>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</si>
  <si>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</si>
  <si>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</si>
  <si>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</si>
  <si>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</si>
  <si>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</si>
  <si>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</si>
  <si>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</si>
  <si>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</si>
  <si>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</si>
  <si>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</si>
  <si>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</si>
  <si>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</si>
  <si>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</si>
  <si>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</si>
  <si>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</si>
  <si>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</si>
  <si>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</si>
  <si>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</si>
  <si>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</si>
  <si>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</si>
  <si>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</si>
  <si>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</si>
  <si>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</si>
  <si>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</si>
  <si>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</si>
  <si>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</si>
  <si>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</si>
  <si>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</si>
  <si>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</si>
  <si>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</si>
  <si>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</si>
  <si>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</si>
  <si>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</si>
  <si>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</si>
  <si>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</si>
  <si>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</si>
  <si>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</si>
  <si>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</si>
  <si>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</si>
  <si>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</si>
  <si>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</si>
  <si>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</si>
  <si>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</si>
  <si>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</si>
  <si>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</si>
  <si>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</si>
  <si>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</si>
  <si>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</si>
  <si>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</si>
  <si>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</si>
  <si>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</si>
  <si>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</si>
  <si>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</si>
  <si>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</si>
  <si>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</si>
  <si>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</si>
  <si>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</si>
  <si>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</si>
  <si>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</si>
  <si>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</si>
  <si>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</si>
  <si>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</si>
  <si>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</si>
  <si>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</si>
  <si>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</si>
  <si>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</si>
  <si>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</si>
  <si>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</si>
  <si>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</si>
  <si>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</si>
  <si>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</si>
  <si>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</si>
  <si>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</si>
  <si>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</si>
  <si>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</si>
  <si>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</si>
  <si>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</si>
  <si>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</si>
  <si>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</si>
  <si>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</si>
  <si>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</si>
  <si>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</si>
  <si>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</si>
  <si>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</si>
  <si>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</si>
  <si>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</si>
  <si>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</si>
  <si>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</si>
  <si>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</si>
  <si>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</si>
  <si>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</si>
  <si>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</si>
  <si>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</si>
  <si>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</si>
  <si>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</si>
  <si>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</si>
  <si>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</si>
  <si>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</si>
  <si>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</si>
  <si>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</si>
  <si>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</si>
  <si>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</si>
  <si>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</si>
  <si>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</si>
  <si>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</si>
  <si>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</si>
  <si>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</si>
  <si>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</si>
  <si>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</si>
  <si>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</si>
  <si>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</si>
  <si>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</si>
  <si>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</si>
  <si>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</si>
  <si>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</si>
  <si>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</si>
  <si>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</si>
  <si>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</si>
  <si>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</si>
  <si>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</si>
  <si>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</si>
  <si>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</si>
  <si>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</si>
  <si>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</si>
  <si>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</si>
  <si>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</si>
  <si>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</si>
  <si>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</si>
  <si>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</si>
  <si>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</si>
  <si>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</si>
  <si>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</si>
  <si>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</si>
  <si>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</si>
  <si>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</si>
  <si>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</si>
  <si>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</si>
  <si>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</si>
  <si>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</si>
  <si>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</si>
  <si>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</si>
  <si>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</si>
  <si>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</si>
  <si>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</si>
  <si>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</si>
  <si>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</si>
  <si>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</si>
  <si>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</si>
  <si>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</si>
  <si>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</si>
  <si>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</si>
  <si>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</si>
  <si>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</si>
  <si>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</si>
  <si>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</si>
  <si>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</si>
  <si>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</si>
  <si>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</si>
  <si>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</si>
  <si>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</si>
  <si>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</si>
  <si>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</si>
  <si>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</si>
  <si>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</si>
  <si>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</si>
  <si>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</si>
  <si>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</si>
  <si>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</si>
  <si>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</si>
  <si>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</si>
  <si>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</si>
  <si>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</si>
  <si>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</si>
  <si>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</si>
  <si>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</si>
  <si>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</si>
  <si>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</si>
  <si>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</si>
  <si>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</si>
  <si>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</si>
  <si>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</si>
  <si>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</si>
  <si>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</si>
  <si>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</si>
  <si>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</si>
  <si>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</si>
  <si>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</si>
  <si>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</si>
  <si>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</si>
  <si>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</si>
  <si>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</si>
  <si>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</si>
  <si>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</si>
  <si>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</si>
  <si>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</si>
  <si>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</si>
  <si>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</si>
  <si>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</si>
  <si>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</si>
  <si>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</si>
  <si>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</si>
  <si>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</si>
  <si>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</si>
  <si>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</si>
  <si>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</si>
  <si>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</si>
  <si>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</si>
  <si>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</si>
  <si>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</si>
  <si>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</si>
  <si>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</si>
  <si>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</si>
  <si>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</si>
  <si>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</si>
  <si>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</si>
  <si>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</si>
  <si>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</si>
  <si>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</si>
  <si>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</si>
  <si>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</si>
  <si>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</si>
  <si>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</si>
  <si>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</si>
  <si>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</si>
  <si>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</si>
  <si>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</si>
  <si>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</si>
  <si>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</si>
  <si>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</si>
  <si>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</si>
  <si>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</si>
  <si>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</si>
  <si>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</si>
  <si>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</si>
  <si>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</si>
  <si>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</si>
  <si>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</si>
  <si>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</si>
  <si>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</si>
  <si>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</si>
  <si>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</si>
  <si>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</si>
  <si>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</si>
  <si>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</si>
  <si>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</si>
  <si>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</si>
  <si>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</si>
  <si>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</si>
  <si>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</si>
  <si>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</si>
  <si>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</si>
  <si>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</si>
  <si>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</si>
  <si>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</si>
  <si>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</si>
  <si>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</si>
  <si>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</si>
  <si>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</si>
  <si>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</si>
  <si>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</si>
  <si>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</si>
  <si>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</si>
  <si>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</si>
  <si>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</si>
  <si>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</si>
  <si>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</si>
  <si>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</si>
  <si>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</si>
  <si>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</si>
  <si>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</si>
  <si>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</si>
  <si>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</si>
  <si>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</si>
  <si>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</si>
  <si>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</si>
  <si>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</si>
  <si>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</si>
  <si>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</si>
  <si>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</si>
  <si>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</si>
  <si>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</si>
  <si>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</si>
  <si>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</si>
  <si>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</si>
  <si>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</si>
  <si>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</si>
  <si>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</si>
  <si>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</si>
  <si>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</si>
  <si>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</si>
  <si>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</si>
  <si>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</si>
  <si>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</si>
  <si>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</si>
  <si>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</si>
  <si>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</si>
  <si>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</si>
  <si>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</si>
  <si>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</si>
  <si>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</si>
  <si>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</si>
  <si>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</si>
  <si>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</si>
  <si>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</si>
  <si>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</si>
  <si>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</si>
  <si>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</si>
  <si>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</si>
  <si>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</si>
  <si>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</si>
  <si>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</si>
  <si>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</si>
  <si>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</si>
  <si>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</si>
  <si>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</si>
  <si>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</si>
  <si>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</si>
  <si>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</si>
  <si>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</si>
  <si>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</si>
  <si>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</si>
  <si>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</si>
  <si>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</si>
  <si>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</si>
  <si>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</si>
  <si>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</si>
  <si>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</si>
  <si>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</si>
  <si>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</si>
  <si>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</si>
  <si>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</si>
  <si>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</si>
  <si>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</si>
  <si>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</si>
  <si>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</si>
  <si>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</si>
  <si>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</si>
  <si>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</si>
  <si>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</si>
  <si>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</si>
  <si>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</si>
  <si>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</si>
  <si>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</si>
  <si>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</si>
  <si>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</si>
  <si>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</si>
  <si>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</si>
  <si>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</si>
  <si>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</si>
  <si>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</si>
  <si>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</si>
  <si>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</si>
  <si>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</si>
  <si>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</si>
  <si>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</si>
  <si>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</si>
  <si>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</si>
  <si>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</si>
  <si>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</si>
  <si>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</si>
  <si>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</si>
  <si>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</si>
  <si>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</si>
  <si>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</si>
  <si>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</si>
  <si>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</si>
  <si>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</si>
  <si>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</si>
  <si>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</si>
  <si>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</si>
  <si>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</si>
  <si>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</si>
  <si>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</si>
  <si>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</si>
  <si>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</si>
  <si>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</si>
  <si>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</si>
  <si>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</si>
  <si>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</si>
  <si>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</si>
  <si>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</si>
  <si>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</si>
  <si>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</si>
  <si>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</si>
  <si>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</si>
  <si>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</si>
  <si>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</si>
  <si>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</si>
  <si>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</si>
  <si>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</si>
  <si>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</si>
  <si>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</si>
  <si>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</si>
  <si>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</si>
  <si>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</si>
  <si>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</si>
  <si>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</si>
  <si>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</si>
  <si>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</si>
  <si>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</si>
  <si>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</si>
  <si>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</si>
  <si>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</si>
  <si>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</si>
  <si>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</si>
  <si>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</si>
  <si>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</si>
  <si>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</si>
  <si>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</si>
  <si>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</si>
  <si>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</si>
  <si>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</si>
  <si>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</si>
  <si>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</si>
  <si>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</si>
  <si>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</si>
  <si>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</si>
  <si>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</si>
  <si>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</si>
  <si>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</si>
  <si>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</si>
  <si>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</si>
  <si>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</si>
  <si>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</si>
  <si>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</si>
  <si>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</si>
  <si>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</si>
  <si>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</si>
  <si>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</si>
  <si>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</si>
  <si>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</si>
  <si>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</si>
  <si>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</si>
  <si>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</si>
  <si>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</si>
  <si>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</si>
  <si>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</si>
  <si>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</si>
  <si>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</si>
  <si>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</si>
  <si>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</si>
  <si>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</si>
  <si>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</si>
  <si>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</si>
  <si>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</si>
  <si>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</si>
  <si>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</si>
  <si>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</si>
  <si>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</si>
  <si>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</si>
  <si>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</si>
  <si>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</si>
  <si>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</si>
  <si>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</si>
  <si>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</si>
  <si>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</si>
  <si>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</si>
  <si>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</si>
  <si>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</si>
  <si>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</si>
  <si>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</si>
  <si>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</si>
  <si>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</si>
  <si>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</si>
  <si>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</si>
  <si>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</si>
  <si>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</si>
  <si>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</si>
  <si>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</si>
  <si>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</si>
  <si>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</si>
  <si>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</si>
  <si>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</si>
  <si>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</si>
  <si>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</si>
  <si>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</si>
  <si>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</si>
  <si>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</si>
  <si>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</si>
  <si>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</si>
  <si>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</si>
  <si>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</si>
  <si>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</si>
  <si>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</si>
  <si>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</si>
  <si>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</si>
  <si>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</si>
  <si>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</si>
  <si>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</si>
  <si>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</si>
  <si>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</si>
  <si>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</si>
  <si>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</si>
  <si>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</si>
  <si>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</si>
  <si>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</si>
  <si>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</si>
  <si>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</si>
  <si>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</si>
  <si>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</si>
  <si>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</si>
  <si>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</si>
  <si>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</si>
  <si>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</si>
  <si>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</si>
  <si>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</si>
  <si>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</si>
  <si>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</si>
  <si>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</si>
  <si>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</si>
  <si>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</si>
  <si>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</si>
  <si>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</si>
  <si>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</si>
  <si>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</si>
  <si>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</si>
  <si>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</si>
  <si>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</si>
  <si>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</si>
  <si>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</si>
  <si>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</si>
  <si>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</si>
  <si>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</si>
  <si>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</si>
  <si>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</si>
  <si>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</si>
  <si>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</si>
  <si>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</si>
  <si>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</si>
  <si>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</si>
  <si>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</si>
  <si>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</si>
  <si>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</si>
  <si>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</si>
  <si>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</si>
  <si>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</si>
  <si>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</si>
  <si>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</si>
  <si>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</si>
  <si>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</si>
  <si>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</si>
  <si>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</si>
  <si>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</si>
  <si>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</si>
  <si>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</si>
  <si>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</si>
  <si>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</si>
  <si>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</si>
  <si>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</si>
  <si>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</si>
  <si>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</si>
  <si>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</si>
  <si>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</si>
  <si>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</si>
  <si>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</si>
  <si>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</si>
  <si>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</si>
  <si>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</si>
  <si>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</si>
  <si>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</si>
  <si>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</si>
  <si>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</si>
  <si>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</si>
  <si>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</si>
  <si>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</si>
  <si>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</si>
  <si>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</si>
  <si>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</si>
  <si>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</si>
  <si>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</si>
  <si>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</si>
  <si>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</si>
  <si>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</si>
  <si>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</si>
  <si>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</si>
  <si>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</si>
  <si>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</si>
  <si>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</si>
  <si>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</si>
  <si>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</si>
  <si>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</si>
  <si>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</si>
  <si>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</si>
  <si>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</si>
  <si>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</si>
  <si>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</si>
  <si>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</si>
  <si>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</si>
  <si>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</si>
  <si>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</si>
  <si>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</si>
  <si>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</si>
  <si>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</si>
  <si>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</si>
  <si>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</si>
  <si>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</si>
  <si>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</si>
  <si>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</si>
  <si>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</si>
  <si>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</si>
  <si>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</si>
  <si>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</si>
  <si>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</si>
  <si>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</si>
  <si>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</si>
  <si>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</si>
  <si>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</si>
  <si>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</si>
  <si>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</si>
  <si>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</si>
  <si>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</si>
  <si>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</si>
  <si>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</si>
  <si>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</si>
  <si>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</si>
  <si>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</si>
  <si>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</si>
  <si>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</si>
  <si>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</si>
  <si>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</si>
  <si>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</si>
  <si>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</si>
  <si>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</si>
  <si>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</si>
  <si>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</si>
  <si>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</si>
  <si>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</si>
  <si>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</si>
  <si>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</si>
  <si>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</si>
  <si>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</si>
  <si>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</si>
  <si>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</si>
  <si>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</si>
  <si>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</si>
  <si>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</si>
  <si>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</si>
  <si>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</si>
  <si>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</si>
  <si>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</si>
  <si>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</si>
  <si>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</si>
  <si>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</si>
  <si>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</si>
  <si>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</si>
  <si>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</si>
  <si>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</si>
  <si>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</si>
  <si>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</si>
  <si>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</si>
  <si>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</si>
  <si>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</si>
  <si>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</si>
  <si>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</si>
  <si>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</si>
  <si>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</si>
  <si>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</si>
  <si>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</si>
  <si>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</si>
  <si>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</si>
  <si>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</si>
  <si>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</si>
  <si>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</si>
  <si>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</si>
  <si>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</si>
  <si>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</si>
  <si>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</si>
  <si>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</si>
  <si>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</si>
  <si>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</si>
  <si>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</si>
  <si>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</si>
  <si>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</si>
  <si>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</si>
  <si>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</si>
  <si>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</si>
  <si>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</si>
  <si>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</si>
  <si>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</si>
  <si>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</si>
  <si>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</si>
  <si>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</si>
  <si>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</si>
  <si>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</si>
  <si>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</si>
  <si>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</si>
  <si>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</si>
  <si>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</si>
  <si>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</si>
  <si>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</si>
  <si>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</si>
  <si>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</si>
  <si>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</si>
  <si>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</si>
  <si>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</si>
  <si>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</si>
  <si>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</si>
  <si>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</si>
  <si>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</si>
  <si>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</si>
  <si>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</si>
  <si>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</si>
  <si>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</si>
  <si>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</si>
  <si>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</si>
  <si>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</si>
  <si>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</si>
  <si>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</si>
  <si>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</si>
  <si>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</si>
  <si>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</si>
  <si>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</si>
  <si>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</si>
  <si>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</si>
  <si>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</si>
  <si>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</si>
  <si>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</si>
  <si>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</si>
  <si>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</si>
  <si>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</si>
  <si>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</si>
  <si>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</si>
  <si>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</si>
  <si>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</si>
  <si>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</si>
  <si>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</si>
  <si>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</si>
  <si>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</si>
  <si>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</si>
  <si>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</si>
  <si>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</si>
  <si>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</si>
  <si>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</si>
  <si>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</si>
  <si>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</si>
  <si>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</si>
  <si>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</si>
  <si>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</si>
  <si>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</si>
  <si>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</si>
  <si>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</si>
  <si>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</si>
  <si>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</si>
  <si>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</si>
  <si>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</si>
  <si>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</si>
  <si>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</si>
  <si>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</si>
  <si>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</si>
  <si>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</si>
  <si>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</si>
  <si>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</si>
  <si>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</si>
  <si>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</si>
  <si>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</si>
  <si>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</si>
  <si>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</si>
  <si>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</si>
  <si>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</si>
  <si>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</si>
  <si>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</si>
  <si>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</si>
  <si>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</si>
  <si>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</si>
  <si>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</si>
  <si>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</si>
  <si>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</si>
  <si>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</si>
  <si>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</si>
  <si>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</si>
  <si>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</si>
  <si>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</si>
  <si>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</si>
  <si>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</si>
  <si>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</si>
  <si>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</si>
  <si>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</si>
  <si>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</si>
  <si>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</si>
  <si>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</si>
  <si>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</si>
  <si>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</si>
  <si>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</si>
  <si>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</si>
  <si>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</si>
  <si>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</si>
  <si>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</si>
  <si>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</si>
  <si>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</si>
  <si>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</si>
  <si>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</si>
  <si>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</si>
  <si>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</si>
  <si>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</si>
  <si>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</si>
  <si>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</si>
  <si>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</si>
  <si>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</si>
  <si>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</si>
  <si>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</si>
  <si>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</si>
  <si>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</si>
  <si>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</si>
  <si>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</si>
  <si>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</si>
  <si>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</si>
  <si>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</si>
  <si>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</si>
  <si>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</si>
  <si>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</si>
  <si>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</si>
  <si>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</si>
  <si>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</si>
  <si>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</si>
  <si>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</si>
  <si>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</si>
  <si>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</si>
  <si>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</si>
  <si>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</si>
  <si>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</si>
  <si>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</si>
  <si>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</si>
  <si>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</si>
  <si>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</si>
  <si>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</si>
  <si>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</si>
  <si>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</si>
  <si>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</si>
  <si>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</si>
  <si>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</si>
  <si>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</si>
  <si>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</si>
  <si>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</si>
  <si>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</si>
  <si>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</si>
  <si>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</si>
  <si>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</si>
  <si>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</si>
  <si>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</si>
  <si>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</si>
  <si>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</si>
  <si>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</si>
  <si>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</si>
  <si>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</si>
  <si>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</si>
  <si>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</si>
  <si>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</si>
  <si>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</si>
  <si>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</si>
  <si>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</si>
  <si>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</si>
  <si>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</si>
  <si>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</si>
  <si>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</si>
  <si>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</si>
  <si>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</si>
  <si>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</si>
  <si>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</si>
  <si>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</si>
  <si>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</si>
  <si>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</si>
  <si>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</si>
  <si>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</si>
  <si>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</si>
  <si>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</si>
  <si>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</si>
  <si>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</si>
  <si>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</si>
  <si>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</si>
  <si>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</si>
  <si>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</si>
  <si>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</si>
  <si>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</si>
  <si>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</si>
  <si>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</si>
  <si>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</si>
  <si>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</si>
  <si>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</si>
  <si>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</si>
  <si>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</si>
  <si>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</si>
  <si>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</si>
  <si>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</si>
  <si>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</si>
  <si>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</si>
  <si>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</si>
  <si>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</si>
  <si>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</si>
  <si>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</si>
  <si>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</si>
  <si>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</si>
  <si>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</si>
  <si>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</si>
  <si>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</si>
  <si>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</si>
  <si>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</si>
  <si>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</si>
  <si>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</si>
  <si>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</si>
  <si>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</si>
  <si>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</si>
  <si>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</si>
  <si>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</si>
  <si>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</si>
  <si>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</si>
  <si>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</si>
  <si>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</si>
  <si>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</si>
  <si>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</si>
  <si>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</si>
  <si>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</si>
  <si>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</si>
  <si>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</si>
  <si>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</si>
  <si>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</si>
  <si>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</si>
  <si>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</si>
  <si>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</si>
  <si>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</si>
  <si>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</si>
  <si>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</si>
  <si>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</si>
  <si>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</si>
  <si>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</si>
  <si>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</si>
  <si>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</si>
  <si>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</si>
  <si>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</si>
  <si>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</si>
  <si>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</si>
  <si>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</si>
  <si>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</si>
  <si>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</si>
  <si>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</si>
  <si>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</si>
  <si>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</si>
  <si>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</si>
  <si>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</si>
  <si>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</si>
  <si>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</si>
  <si>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</si>
  <si>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</si>
  <si>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</si>
  <si>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</si>
  <si>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</si>
  <si>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</si>
  <si>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</si>
  <si>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</si>
  <si>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</si>
  <si>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</si>
  <si>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</si>
  <si>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</si>
  <si>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</si>
  <si>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</si>
  <si>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</si>
  <si>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</si>
  <si>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</si>
  <si>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</si>
  <si>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</si>
  <si>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</si>
  <si>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</si>
  <si>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</si>
  <si>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</si>
  <si>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</si>
  <si>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</si>
  <si>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</si>
  <si>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</si>
  <si>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</si>
  <si>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</si>
  <si>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</si>
  <si>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</si>
  <si>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</si>
  <si>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</si>
  <si>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</si>
  <si>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</si>
  <si>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</si>
  <si>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</si>
  <si>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</si>
  <si>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</si>
  <si>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</si>
  <si>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</si>
  <si>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</si>
  <si>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</si>
  <si>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</si>
  <si>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</si>
  <si>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</si>
  <si>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</si>
  <si>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</si>
  <si>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</si>
  <si>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</si>
  <si>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</si>
  <si>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</si>
  <si>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</si>
  <si>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</si>
  <si>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</si>
  <si>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</si>
  <si>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</si>
  <si>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</si>
  <si>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</si>
  <si>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</si>
  <si>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</si>
  <si>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</si>
  <si>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</si>
  <si>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</si>
  <si>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</si>
  <si>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</si>
  <si>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</si>
  <si>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</si>
  <si>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</si>
  <si>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</si>
  <si>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</si>
  <si>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</si>
  <si>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</si>
  <si>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</si>
  <si>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</si>
  <si>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</si>
  <si>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</si>
  <si>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</si>
  <si>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</si>
  <si>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</si>
  <si>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</si>
  <si>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</si>
  <si>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</si>
  <si>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</si>
  <si>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</si>
  <si>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</si>
  <si>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</si>
  <si>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</si>
  <si>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</si>
  <si>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</si>
  <si>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</si>
  <si>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</si>
  <si>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</si>
  <si>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</si>
  <si>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</si>
  <si>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</si>
  <si>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</si>
  <si>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</si>
  <si>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</si>
  <si>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</si>
  <si>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</si>
  <si>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</si>
  <si>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</si>
  <si>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</si>
  <si>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</si>
  <si>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</si>
  <si>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</si>
  <si>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</si>
  <si>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</si>
  <si>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</si>
  <si>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</si>
  <si>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</si>
  <si>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</si>
  <si>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</si>
  <si>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</si>
  <si>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</si>
  <si>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</si>
  <si>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</si>
  <si>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</si>
  <si>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</si>
  <si>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</si>
  <si>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</si>
  <si>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</si>
  <si>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</si>
  <si>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</si>
  <si>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</si>
  <si>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</si>
  <si>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</si>
  <si>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</si>
  <si>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</si>
  <si>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</si>
  <si>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</si>
  <si>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</si>
  <si>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</si>
  <si>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</si>
  <si>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</si>
  <si>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</si>
  <si>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</si>
  <si>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</si>
  <si>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</si>
  <si>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</si>
  <si>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</si>
  <si>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</si>
  <si>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</si>
  <si>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</si>
  <si>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</si>
  <si>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</si>
  <si>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</si>
  <si>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</si>
  <si>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</si>
  <si>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</si>
  <si>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</si>
  <si>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</si>
  <si>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</si>
  <si>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</si>
  <si>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</si>
  <si>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</si>
  <si>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</si>
  <si>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</si>
  <si>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</si>
  <si>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</si>
  <si>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</si>
  <si>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</si>
  <si>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</si>
  <si>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</si>
  <si>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</si>
  <si>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</si>
  <si>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</si>
  <si>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</si>
  <si>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</si>
  <si>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</si>
  <si>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</si>
  <si>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</si>
  <si>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</si>
  <si>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</si>
  <si>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</si>
  <si>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</si>
  <si>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</si>
  <si>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</si>
  <si>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</si>
  <si>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</si>
  <si>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</si>
  <si>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</si>
  <si>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</si>
  <si>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</si>
  <si>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</si>
  <si>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</si>
  <si>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</si>
  <si>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</si>
  <si>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</si>
  <si>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</si>
  <si>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</si>
  <si>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</si>
  <si>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</si>
  <si>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</si>
  <si>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</si>
  <si>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</si>
  <si>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</si>
  <si>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</si>
  <si>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</si>
  <si>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</si>
  <si>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</si>
  <si>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</si>
  <si>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</si>
  <si>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</si>
  <si>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</si>
  <si>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</si>
  <si>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</si>
  <si>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</si>
  <si>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</si>
  <si>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</si>
  <si>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</si>
  <si>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</si>
  <si>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</si>
  <si>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</si>
  <si>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</si>
  <si>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</si>
  <si>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</si>
  <si>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</si>
  <si>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</si>
  <si>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</si>
  <si>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</si>
  <si>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</si>
  <si>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</si>
  <si>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</si>
  <si>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</si>
  <si>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</si>
  <si>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</si>
  <si>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</si>
  <si>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</si>
  <si>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</si>
  <si>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</si>
  <si>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</si>
  <si>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</si>
  <si>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</si>
  <si>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</si>
  <si>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</si>
  <si>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</si>
  <si>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</si>
  <si>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</si>
  <si>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</si>
  <si>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</si>
  <si>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</si>
  <si>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</si>
  <si>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</si>
  <si>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</si>
  <si>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</si>
  <si>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</si>
  <si>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</si>
  <si>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</si>
  <si>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</si>
  <si>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</si>
  <si>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</si>
  <si>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</si>
  <si>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</si>
  <si>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</si>
  <si>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</si>
  <si>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</si>
  <si>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</si>
  <si>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</si>
  <si>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</si>
  <si>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</si>
  <si>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</si>
  <si>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</si>
  <si>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</si>
  <si>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</si>
  <si>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</si>
  <si>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</si>
  <si>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</si>
  <si>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</si>
  <si>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</si>
  <si>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</si>
  <si>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</si>
  <si>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</si>
  <si>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</si>
  <si>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</si>
  <si>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</si>
  <si>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</si>
  <si>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</si>
  <si>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</si>
  <si>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</si>
  <si>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</si>
  <si>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</si>
  <si>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</si>
  <si>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</si>
  <si>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</si>
  <si>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</si>
  <si>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</si>
  <si>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</si>
  <si>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</si>
  <si>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</si>
  <si>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</si>
  <si>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</si>
  <si>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</si>
  <si>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</si>
  <si>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</si>
  <si>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</si>
  <si>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</si>
  <si>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</si>
  <si>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</si>
  <si>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</si>
  <si>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</si>
  <si>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</si>
  <si>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</si>
  <si>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</si>
  <si>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</si>
  <si>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</si>
  <si>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</si>
  <si>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</si>
  <si>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</si>
  <si>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</si>
  <si>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</si>
  <si>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</si>
  <si>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</si>
  <si>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</si>
  <si>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</si>
  <si>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</si>
  <si>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</si>
  <si>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</si>
  <si>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</si>
  <si>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</si>
  <si>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</si>
  <si>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</si>
  <si>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</si>
  <si>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</si>
  <si>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</si>
  <si>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</si>
  <si>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</si>
  <si>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</si>
  <si>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</si>
  <si>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</si>
  <si>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</si>
  <si>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</si>
  <si>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</si>
  <si>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</si>
  <si>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</si>
  <si>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</si>
  <si>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</si>
  <si>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</si>
  <si>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</si>
  <si>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</si>
  <si>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</si>
  <si>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</si>
  <si>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</si>
  <si>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</si>
  <si>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</si>
  <si>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</si>
  <si>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</si>
  <si>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</si>
  <si>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</si>
  <si>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</si>
  <si>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</si>
  <si>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</si>
  <si>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</si>
  <si>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</si>
  <si>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</si>
  <si>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</si>
  <si>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</si>
  <si>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</si>
  <si>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</si>
  <si>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</si>
  <si>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</si>
  <si>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</si>
  <si>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</si>
  <si>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</si>
  <si>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</si>
  <si>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</si>
  <si>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</si>
  <si>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</si>
  <si>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</si>
  <si>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</si>
  <si>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</si>
  <si>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</si>
  <si>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</si>
  <si>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</si>
  <si>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</si>
  <si>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</si>
  <si>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</si>
  <si>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</si>
  <si>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</si>
  <si>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</si>
  <si>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</si>
  <si>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</si>
  <si>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</si>
  <si>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</si>
  <si>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</si>
  <si>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</si>
  <si>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</si>
  <si>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</si>
  <si>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</si>
  <si>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</si>
  <si>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</si>
  <si>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</si>
  <si>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</si>
  <si>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</si>
  <si>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</si>
  <si>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</si>
  <si>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</si>
  <si>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</si>
  <si>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</si>
  <si>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</si>
  <si>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</si>
  <si>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</si>
  <si>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</si>
  <si>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</si>
  <si>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</si>
  <si>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</si>
  <si>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</si>
  <si>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</si>
  <si>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</si>
  <si>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</si>
  <si>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</si>
  <si>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</si>
  <si>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</si>
  <si>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</si>
  <si>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</si>
  <si>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</si>
  <si>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</si>
  <si>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</si>
  <si>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</si>
  <si>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</si>
  <si>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</si>
  <si>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</si>
  <si>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</si>
  <si>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</si>
  <si>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</si>
  <si>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</si>
  <si>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</si>
  <si>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</si>
  <si>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</si>
  <si>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</si>
  <si>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</si>
  <si>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</si>
  <si>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</si>
  <si>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</si>
  <si>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</si>
  <si>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</si>
  <si>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</si>
  <si>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</si>
  <si>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</si>
  <si>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</si>
  <si>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</si>
  <si>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</si>
  <si>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</si>
  <si>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</si>
  <si>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</si>
  <si>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</si>
  <si>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</si>
  <si>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</si>
  <si>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</si>
  <si>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</si>
  <si>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</si>
  <si>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</si>
  <si>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</si>
  <si>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</si>
  <si>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</si>
  <si>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</si>
  <si>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</si>
  <si>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</si>
  <si>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</si>
  <si>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</si>
  <si>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</si>
  <si>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</si>
  <si>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</si>
  <si>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</si>
  <si>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</si>
  <si>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</si>
  <si>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</si>
  <si>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</si>
  <si>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</si>
  <si>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</si>
  <si>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</si>
  <si>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</si>
  <si>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</si>
  <si>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</si>
  <si>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</si>
  <si>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</si>
  <si>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</si>
  <si>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</si>
  <si>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</si>
  <si>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</si>
  <si>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</si>
  <si>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</si>
  <si>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</si>
  <si>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</si>
  <si>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</si>
  <si>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</si>
  <si>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</si>
  <si>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</si>
  <si>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</si>
  <si>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</si>
  <si>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</si>
  <si>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</si>
  <si>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</si>
  <si>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</si>
  <si>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</si>
  <si>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</si>
  <si>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</si>
  <si>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</si>
  <si>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</si>
  <si>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</si>
  <si>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</si>
  <si>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</si>
  <si>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</si>
  <si>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</si>
  <si>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</si>
  <si>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</si>
  <si>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</si>
  <si>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</si>
  <si>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</si>
  <si>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</si>
  <si>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</si>
  <si>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</si>
  <si>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</si>
  <si>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</si>
  <si>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</si>
  <si>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</si>
  <si>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</si>
  <si>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</si>
  <si>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</si>
  <si>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</si>
  <si>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</si>
  <si>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</si>
  <si>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</si>
  <si>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</si>
  <si>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</si>
  <si>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</si>
  <si>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</si>
  <si>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</si>
  <si>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</si>
  <si>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</si>
  <si>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</si>
  <si>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</si>
  <si>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</si>
  <si>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</si>
  <si>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</si>
  <si>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</si>
  <si>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</si>
  <si>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</si>
  <si>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</si>
  <si>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</si>
  <si>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</si>
  <si>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</si>
  <si>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</si>
  <si>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</si>
  <si>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</si>
  <si>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</si>
  <si>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</si>
  <si>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</si>
  <si>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</si>
  <si>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</si>
  <si>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</si>
  <si>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</si>
  <si>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</si>
  <si>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</si>
  <si>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</si>
  <si>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</si>
  <si>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</si>
  <si>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</si>
  <si>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</si>
  <si>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</si>
  <si>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</si>
  <si>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</si>
  <si>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</si>
  <si>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</si>
  <si>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</si>
  <si>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</si>
  <si>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</si>
  <si>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</si>
  <si>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</si>
  <si>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</si>
  <si>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</si>
  <si>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</si>
  <si>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</si>
  <si>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</si>
  <si>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</si>
  <si>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</si>
  <si>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</si>
  <si>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</si>
  <si>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</si>
  <si>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</si>
  <si>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</si>
  <si>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</si>
  <si>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</si>
  <si>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</si>
  <si>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</si>
  <si>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</si>
  <si>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</si>
  <si>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</si>
  <si>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</si>
  <si>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</si>
  <si>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</si>
  <si>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</si>
  <si>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</si>
  <si>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</si>
  <si>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</si>
  <si>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</si>
  <si>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</si>
  <si>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</si>
  <si>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</si>
  <si>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</si>
  <si>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</si>
  <si>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</si>
  <si>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</si>
  <si>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</si>
  <si>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</si>
  <si>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</si>
  <si>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</si>
  <si>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</si>
  <si>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</si>
  <si>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</si>
  <si>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</si>
  <si>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</si>
  <si>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</si>
  <si>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</si>
  <si>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</si>
  <si>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</si>
  <si>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</si>
  <si>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</si>
  <si>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</si>
  <si>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</si>
  <si>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</si>
  <si>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</si>
  <si>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</si>
  <si>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</si>
  <si>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</si>
  <si>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</si>
  <si>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</si>
  <si>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</si>
  <si>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</si>
  <si>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</si>
  <si>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</si>
  <si>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</si>
  <si>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</si>
  <si>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</si>
  <si>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</si>
  <si>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</si>
  <si>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</si>
  <si>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</si>
  <si>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</si>
  <si>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</si>
  <si>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</si>
  <si>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</si>
  <si>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</si>
  <si>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</si>
  <si>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</si>
  <si>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</si>
  <si>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</si>
  <si>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</si>
  <si>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</si>
  <si>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</si>
  <si>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</si>
  <si>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</si>
  <si>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</si>
  <si>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</si>
  <si>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</si>
  <si>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</si>
  <si>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</si>
  <si>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</si>
  <si>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</si>
  <si>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</si>
  <si>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</si>
  <si>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</si>
  <si>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</si>
  <si>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</si>
  <si>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</si>
  <si>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</si>
  <si>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</si>
  <si>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</si>
  <si>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</si>
  <si>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</si>
  <si>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</si>
  <si>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</si>
  <si>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</si>
  <si>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</si>
  <si>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</si>
  <si>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</si>
  <si>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</si>
  <si>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</si>
  <si>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</si>
  <si>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</si>
  <si>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</si>
  <si>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</si>
  <si>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</si>
  <si>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</si>
  <si>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</si>
  <si>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</si>
  <si>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</si>
  <si>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</si>
  <si>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</si>
  <si>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</si>
  <si>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</si>
  <si>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</si>
  <si>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</si>
  <si>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</si>
  <si>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</si>
  <si>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</si>
  <si>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</si>
  <si>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</si>
  <si>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</si>
  <si>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</si>
  <si>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</si>
  <si>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</si>
  <si>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</si>
  <si>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</si>
  <si>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</si>
  <si>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</si>
  <si>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</si>
  <si>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</si>
  <si>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</si>
  <si>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</si>
  <si>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</si>
  <si>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</si>
  <si>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</si>
  <si>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</si>
  <si>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</si>
  <si>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</si>
  <si>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</si>
  <si>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</si>
  <si>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</si>
  <si>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</si>
  <si>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</si>
  <si>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</si>
  <si>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</si>
  <si>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</si>
  <si>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</si>
  <si>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</si>
  <si>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</si>
  <si>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</si>
  <si>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</si>
  <si>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</si>
  <si>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</si>
  <si>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</si>
  <si>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</si>
  <si>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</si>
  <si>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</si>
  <si>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</si>
  <si>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</si>
  <si>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</si>
  <si>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</si>
  <si>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</si>
  <si>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</si>
  <si>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</si>
  <si>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</si>
  <si>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</si>
  <si>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</si>
  <si>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</si>
  <si>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</si>
  <si>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</si>
  <si>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</si>
  <si>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</si>
  <si>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</si>
  <si>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</si>
  <si>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</si>
  <si>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</si>
  <si>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</si>
  <si>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</si>
  <si>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</si>
  <si>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</si>
  <si>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</si>
  <si>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</si>
  <si>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</si>
  <si>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</si>
  <si>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</si>
  <si>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</si>
  <si>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</si>
  <si>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</si>
  <si>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</si>
  <si>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</si>
  <si>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</si>
  <si>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</si>
  <si>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</si>
  <si>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</si>
  <si>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</si>
  <si>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</si>
  <si>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</si>
  <si>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</si>
  <si>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</si>
  <si>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</si>
  <si>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</si>
  <si>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</si>
  <si>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</si>
  <si>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</si>
  <si>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</si>
  <si>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</si>
  <si>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</si>
  <si>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</si>
  <si>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</si>
  <si>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</si>
  <si>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</si>
  <si>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</si>
  <si>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</si>
  <si>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</si>
  <si>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</si>
  <si>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</si>
  <si>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</si>
  <si>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</si>
  <si>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</si>
  <si>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</si>
  <si>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</si>
  <si>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</si>
  <si>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</si>
  <si>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</si>
  <si>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</si>
  <si>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</si>
  <si>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</si>
  <si>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</si>
  <si>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</si>
  <si>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</si>
  <si>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</si>
  <si>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</si>
  <si>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</si>
  <si>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</si>
  <si>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</si>
  <si>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</si>
  <si>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</si>
  <si>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</si>
  <si>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</si>
  <si>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</si>
  <si>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</si>
  <si>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</si>
  <si>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</si>
  <si>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</si>
  <si>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</si>
  <si>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</si>
  <si>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</si>
  <si>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</si>
  <si>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</si>
  <si>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</si>
  <si>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</si>
  <si>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</si>
  <si>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</si>
  <si>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</si>
  <si>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</si>
  <si>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</si>
  <si>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</si>
  <si>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</si>
  <si>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</si>
  <si>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</si>
  <si>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</si>
  <si>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</si>
  <si>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</si>
  <si>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</si>
  <si>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</si>
  <si>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</si>
  <si>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</si>
  <si>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</si>
  <si>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</si>
  <si>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</si>
  <si>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</si>
  <si>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</si>
  <si>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</si>
  <si>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</si>
  <si>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</si>
  <si>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</si>
  <si>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</si>
  <si>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</si>
  <si>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</si>
  <si>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</si>
  <si>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</si>
  <si>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</si>
  <si>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</si>
  <si>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</si>
  <si>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</si>
  <si>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</si>
  <si>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</si>
  <si>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</si>
  <si>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</si>
  <si>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</si>
  <si>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</si>
  <si>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</si>
  <si>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</si>
  <si>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</si>
  <si>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</si>
  <si>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</si>
  <si>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</si>
  <si>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</si>
  <si>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</si>
  <si>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</si>
  <si>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</si>
  <si>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</si>
  <si>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</si>
  <si>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</si>
  <si>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</si>
  <si>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</si>
  <si>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</si>
  <si>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</si>
  <si>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</si>
  <si>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</si>
  <si>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</si>
  <si>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</si>
  <si>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</si>
  <si>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</si>
  <si>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</si>
  <si>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</si>
  <si>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</si>
  <si>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</si>
  <si>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</si>
  <si>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</si>
  <si>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</si>
  <si>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</si>
  <si>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</si>
  <si>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</si>
  <si>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</si>
  <si>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</si>
  <si>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</si>
  <si>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</si>
  <si>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</si>
  <si>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</si>
  <si>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</si>
  <si>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</si>
  <si>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</si>
  <si>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</si>
  <si>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</si>
  <si>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</si>
  <si>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</si>
  <si>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</si>
  <si>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</si>
  <si>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</si>
  <si>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</si>
  <si>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</si>
  <si>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</si>
  <si>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</si>
  <si>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</si>
  <si>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</si>
  <si>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</si>
  <si>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</si>
  <si>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</si>
  <si>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</si>
  <si>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</si>
  <si>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</si>
  <si>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</si>
  <si>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</si>
  <si>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</si>
  <si>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</si>
  <si>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</si>
  <si>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</si>
  <si>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</si>
  <si>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</si>
  <si>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</si>
  <si>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</si>
  <si>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</si>
  <si>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</si>
  <si>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</si>
  <si>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</si>
  <si>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</si>
  <si>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</si>
  <si>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</si>
  <si>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</si>
  <si>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</si>
  <si>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</si>
  <si>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</si>
  <si>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</si>
  <si>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</si>
  <si>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</si>
  <si>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</si>
  <si>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</si>
  <si>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</si>
  <si>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</si>
  <si>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</si>
  <si>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</si>
  <si>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</si>
  <si>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</si>
  <si>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</si>
  <si>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</si>
  <si>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</si>
  <si>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</si>
  <si>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</si>
  <si>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</si>
  <si>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</si>
  <si>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</si>
  <si>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</si>
  <si>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</si>
  <si>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</si>
  <si>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</si>
  <si>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</si>
  <si>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</si>
  <si>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</si>
  <si>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</si>
  <si>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</si>
  <si>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</si>
  <si>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</si>
  <si>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</si>
  <si>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</si>
  <si>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</si>
  <si>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</si>
  <si>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</si>
  <si>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</si>
  <si>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</si>
  <si>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</si>
  <si>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</si>
  <si>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</si>
  <si>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</si>
  <si>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</si>
  <si>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</si>
  <si>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</si>
  <si>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</si>
  <si>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</si>
  <si>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</si>
  <si>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</si>
  <si>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</si>
  <si>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</si>
  <si>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</si>
  <si>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</si>
  <si>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</si>
  <si>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</si>
  <si>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</si>
  <si>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</si>
  <si>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</si>
  <si>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</si>
  <si>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</si>
  <si>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</si>
  <si>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</si>
  <si>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</si>
  <si>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</si>
  <si>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</si>
  <si>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</si>
  <si>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</si>
  <si>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</si>
  <si>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</si>
  <si>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</si>
  <si>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</si>
  <si>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</si>
  <si>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</si>
  <si>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</si>
  <si>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</si>
  <si>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</si>
  <si>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</si>
  <si>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</si>
  <si>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</si>
  <si>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</si>
  <si>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</si>
  <si>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</si>
  <si>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</si>
  <si>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</si>
  <si>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</si>
  <si>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</si>
  <si>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</si>
  <si>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</si>
  <si>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</si>
  <si>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</si>
  <si>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</si>
  <si>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</si>
  <si>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</si>
  <si>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</si>
  <si>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</si>
  <si>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</si>
  <si>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</si>
  <si>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</si>
  <si>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</si>
  <si>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</si>
  <si>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</si>
  <si>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</si>
  <si>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</si>
  <si>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</si>
  <si>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</si>
  <si>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</si>
  <si>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</si>
  <si>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</si>
  <si>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</si>
  <si>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</si>
  <si>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</si>
  <si>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</si>
  <si>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</si>
  <si>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</si>
  <si>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</si>
  <si>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</si>
  <si>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</si>
  <si>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</si>
  <si>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</si>
  <si>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</si>
  <si>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</si>
  <si>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</si>
  <si>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</si>
  <si>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</si>
  <si>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</si>
  <si>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</si>
  <si>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</si>
  <si>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</si>
  <si>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</si>
  <si>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</si>
  <si>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</si>
  <si>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</si>
  <si>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</si>
  <si>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</si>
  <si>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</si>
  <si>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</si>
  <si>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</si>
  <si>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</si>
  <si>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</si>
  <si>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</si>
  <si>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</si>
  <si>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</si>
  <si>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</si>
  <si>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</si>
  <si>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</si>
  <si>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</si>
  <si>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</si>
  <si>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</si>
  <si>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</si>
  <si>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</si>
  <si>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</si>
  <si>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</si>
  <si>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</si>
  <si>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</si>
  <si>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</si>
  <si>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</si>
  <si>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</si>
  <si>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</si>
  <si>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</si>
  <si>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</si>
  <si>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</si>
  <si>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</si>
  <si>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</si>
  <si>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</si>
  <si>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</si>
  <si>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</si>
  <si>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</si>
  <si>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</si>
  <si>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</si>
  <si>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</si>
  <si>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</si>
  <si>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</si>
  <si>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</si>
  <si>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</si>
  <si>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</si>
  <si>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</si>
  <si>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</si>
  <si>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</si>
  <si>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</si>
  <si>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</si>
  <si>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</si>
  <si>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</si>
  <si>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</si>
  <si>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</si>
  <si>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</si>
  <si>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</si>
  <si>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</si>
  <si>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</si>
  <si>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</si>
  <si>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</si>
  <si>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</si>
  <si>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</si>
  <si>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</si>
  <si>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</si>
  <si>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</si>
  <si>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</si>
  <si>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</si>
  <si>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</si>
  <si>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</si>
  <si>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</si>
  <si>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</si>
  <si>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</si>
  <si>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</si>
  <si>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</si>
  <si>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</si>
  <si>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</si>
  <si>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</si>
  <si>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</si>
  <si>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</si>
  <si>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</si>
  <si>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</si>
  <si>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</si>
  <si>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</si>
  <si>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</si>
  <si>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</si>
  <si>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</si>
  <si>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</si>
  <si>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</si>
  <si>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</si>
  <si>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</si>
  <si>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</si>
  <si>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</si>
  <si>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</si>
  <si>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</si>
  <si>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</si>
  <si>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</si>
  <si>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</si>
  <si>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</si>
  <si>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</si>
  <si>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</si>
  <si>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</si>
  <si>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</si>
  <si>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</si>
  <si>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</si>
  <si>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</si>
  <si>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</si>
  <si>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</si>
  <si>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</si>
  <si>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</si>
  <si>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</si>
  <si>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</si>
  <si>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</si>
  <si>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</si>
  <si>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</si>
  <si>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</si>
  <si>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</si>
  <si>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</si>
  <si>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</si>
  <si>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</si>
  <si>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</si>
  <si>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</si>
  <si>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</si>
  <si>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</si>
  <si>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</si>
  <si>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</si>
  <si>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</si>
  <si>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</si>
  <si>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</si>
  <si>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</si>
  <si>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</si>
  <si>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</si>
  <si>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</si>
  <si>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</si>
  <si>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</si>
  <si>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</si>
  <si>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</si>
  <si>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</si>
  <si>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</si>
  <si>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</si>
  <si>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</si>
  <si>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</si>
  <si>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</si>
  <si>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</si>
  <si>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</si>
  <si>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</si>
  <si>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</si>
  <si>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</si>
  <si>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</si>
  <si>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</si>
  <si>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</si>
  <si>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</si>
  <si>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</si>
  <si>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</si>
  <si>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</si>
  <si>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</si>
  <si>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</si>
  <si>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</si>
  <si>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</si>
  <si>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</si>
  <si>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</si>
  <si>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</si>
  <si>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</si>
  <si>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</si>
  <si>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</si>
  <si>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</si>
  <si>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</si>
  <si>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</si>
  <si>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</si>
  <si>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</si>
  <si>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</si>
  <si>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</si>
  <si>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</si>
  <si>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</si>
  <si>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</si>
  <si>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</si>
  <si>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</si>
  <si>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</si>
  <si>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</si>
  <si>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</si>
  <si>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</si>
  <si>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</si>
  <si>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</si>
  <si>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</si>
  <si>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</si>
  <si>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</si>
  <si>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</si>
  <si>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</si>
  <si>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</si>
  <si>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</si>
  <si>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</si>
  <si>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</si>
  <si>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</si>
  <si>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</si>
  <si>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</si>
  <si>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</si>
  <si>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</si>
  <si>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</si>
  <si>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</si>
  <si>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</si>
  <si>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</si>
  <si>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</si>
  <si>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</si>
  <si>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</si>
  <si>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</si>
  <si>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</si>
  <si>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</si>
  <si>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</si>
  <si>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</si>
  <si>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</si>
  <si>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</si>
  <si>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</si>
  <si>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</si>
  <si>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</si>
  <si>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</si>
  <si>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</si>
  <si>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</si>
  <si>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</si>
  <si>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</si>
  <si>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</si>
  <si>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</si>
  <si>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</si>
  <si>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</si>
  <si>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</si>
  <si>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</si>
  <si>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</si>
  <si>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</si>
  <si>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</si>
  <si>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</si>
  <si>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</si>
  <si>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</si>
  <si>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</si>
  <si>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</si>
  <si>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</si>
  <si>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</si>
  <si>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</si>
  <si>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</si>
  <si>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</si>
  <si>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</si>
  <si>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</si>
  <si>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</si>
  <si>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</si>
  <si>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</si>
  <si>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</si>
  <si>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</si>
  <si>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</si>
  <si>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</si>
  <si>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</si>
  <si>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</si>
  <si>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</si>
  <si>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</si>
  <si>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</si>
  <si>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</si>
  <si>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</si>
  <si>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</si>
  <si>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</si>
  <si>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</si>
  <si>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</si>
  <si>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</si>
  <si>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</si>
  <si>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</si>
  <si>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</si>
  <si>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</si>
  <si>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</si>
  <si>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</si>
  <si>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</si>
  <si>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</si>
  <si>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</si>
  <si>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</si>
  <si>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</si>
  <si>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</si>
  <si>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</si>
  <si>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</si>
  <si>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</si>
  <si>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</si>
  <si>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</si>
  <si>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</si>
  <si>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</si>
  <si>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</si>
  <si>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</si>
  <si>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</si>
  <si>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</si>
  <si>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</si>
  <si>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</si>
  <si>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</si>
  <si>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</si>
  <si>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</si>
  <si>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</si>
  <si>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</si>
  <si>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</si>
  <si>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</si>
  <si>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</si>
  <si>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</si>
  <si>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</si>
  <si>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</si>
  <si>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</si>
  <si>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</si>
  <si>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</si>
  <si>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</si>
  <si>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</si>
  <si>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</si>
  <si>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</si>
  <si>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</si>
  <si>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</si>
  <si>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</si>
  <si>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</si>
  <si>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</si>
  <si>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</si>
  <si>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</si>
  <si>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</si>
  <si>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</si>
  <si>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</si>
  <si>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</si>
  <si>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</si>
  <si>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</si>
  <si>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</si>
  <si>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</si>
  <si>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</si>
  <si>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</si>
  <si>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</si>
  <si>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</si>
  <si>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</si>
  <si>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</si>
  <si>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</si>
  <si>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</si>
  <si>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</si>
  <si>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</si>
  <si>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</si>
  <si>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</si>
  <si>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</si>
  <si>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</si>
  <si>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</si>
  <si>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</si>
  <si>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</si>
  <si>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</si>
  <si>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</si>
  <si>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</si>
  <si>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</si>
  <si>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</si>
  <si>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</si>
  <si>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</si>
  <si>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</si>
  <si>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</si>
  <si>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</si>
  <si>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</si>
  <si>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</si>
  <si>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</si>
  <si>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</si>
  <si>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</si>
  <si>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</si>
  <si>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</si>
  <si>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</si>
  <si>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</si>
  <si>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</si>
  <si>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</si>
  <si>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</si>
  <si>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</si>
  <si>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</si>
  <si>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</si>
  <si>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</si>
  <si>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</si>
  <si>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</si>
  <si>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</si>
  <si>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</si>
  <si>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</si>
  <si>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</si>
  <si>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</si>
  <si>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</si>
  <si>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</si>
  <si>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</si>
  <si>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</si>
  <si>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</si>
  <si>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</si>
  <si>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</si>
  <si>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</si>
  <si>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</si>
  <si>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</si>
  <si>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</si>
  <si>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</si>
  <si>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</si>
  <si>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</si>
  <si>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</si>
  <si>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</si>
  <si>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</si>
  <si>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</si>
  <si>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</si>
  <si>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</si>
  <si>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</si>
  <si>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</si>
  <si>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</si>
  <si>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</si>
  <si>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</si>
  <si>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</si>
  <si>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</si>
  <si>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</si>
  <si>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</si>
  <si>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</si>
  <si>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</si>
  <si>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</si>
  <si>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</si>
  <si>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</si>
  <si>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</si>
  <si>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</si>
  <si>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</si>
  <si>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</si>
  <si>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</si>
  <si>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</si>
  <si>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</si>
  <si>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</si>
  <si>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</si>
  <si>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</si>
  <si>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</si>
  <si>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</si>
  <si>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</si>
  <si>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</si>
  <si>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</si>
  <si>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</si>
  <si>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</si>
  <si>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</si>
  <si>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</si>
  <si>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</si>
  <si>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</si>
  <si>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</si>
  <si>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</si>
  <si>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</si>
  <si>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</si>
  <si>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</si>
  <si>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</si>
  <si>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</si>
  <si>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</si>
  <si>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</si>
  <si>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</si>
  <si>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</si>
  <si>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</si>
  <si>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</si>
  <si>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</si>
  <si>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</si>
  <si>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</si>
  <si>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</si>
  <si>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</si>
  <si>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</si>
  <si>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</si>
  <si>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</si>
  <si>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</si>
  <si>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</si>
  <si>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</si>
  <si>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</si>
  <si>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</si>
  <si>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</si>
  <si>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</si>
  <si>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</si>
  <si>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</si>
  <si>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</si>
  <si>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</si>
  <si>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</si>
  <si>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</si>
  <si>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</si>
  <si>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</si>
  <si>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</si>
  <si>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</si>
  <si>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</si>
  <si>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</si>
  <si>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</si>
  <si>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</si>
  <si>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</si>
  <si>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</si>
  <si>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</si>
  <si>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</si>
  <si>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</si>
  <si>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</si>
  <si>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</si>
  <si>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</si>
  <si>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</si>
  <si>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</si>
  <si>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</si>
  <si>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</si>
  <si>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</si>
  <si>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</si>
  <si>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</si>
  <si>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</si>
  <si>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</si>
  <si>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</si>
  <si>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</si>
  <si>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</si>
  <si>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</si>
  <si>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</si>
  <si>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</si>
  <si>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</si>
  <si>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</si>
  <si>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</si>
  <si>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</si>
  <si>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</si>
  <si>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</si>
  <si>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</si>
  <si>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</si>
  <si>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</si>
  <si>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</si>
  <si>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</si>
  <si>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</si>
  <si>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</si>
  <si>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</si>
  <si>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</si>
  <si>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</si>
  <si>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</si>
  <si>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</si>
  <si>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</si>
  <si>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</si>
  <si>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</si>
  <si>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</si>
  <si>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</si>
  <si>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</si>
  <si>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</si>
  <si>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</si>
  <si>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</si>
  <si>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</si>
  <si>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</si>
  <si>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</si>
  <si>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</si>
  <si>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</si>
  <si>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</si>
  <si>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</si>
  <si>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</si>
  <si>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</si>
  <si>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</si>
  <si>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</si>
  <si>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</si>
  <si>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</si>
  <si>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</si>
  <si>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</si>
  <si>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</si>
  <si>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</si>
  <si>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</si>
  <si>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</si>
  <si>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</si>
  <si>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</si>
  <si>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</si>
  <si>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</si>
  <si>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</si>
  <si>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</si>
  <si>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</si>
  <si>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</si>
  <si>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</si>
  <si>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</si>
  <si>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</si>
  <si>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</si>
  <si>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</si>
  <si>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</si>
  <si>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</si>
  <si>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</si>
  <si>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</si>
  <si>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</si>
  <si>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</si>
  <si>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</si>
  <si>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</si>
  <si>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</si>
  <si>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</si>
  <si>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</si>
  <si>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</si>
  <si>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</si>
  <si>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</si>
  <si>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</si>
  <si>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</si>
  <si>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</si>
  <si>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</si>
  <si>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</si>
  <si>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</si>
  <si>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</si>
  <si>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</si>
  <si>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</si>
  <si>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</si>
  <si>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</si>
  <si>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</si>
  <si>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</si>
  <si>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</si>
  <si>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</si>
  <si>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</si>
  <si>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</si>
  <si>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</si>
  <si>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</si>
  <si>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</si>
  <si>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</si>
  <si>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</si>
  <si>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</si>
  <si>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</si>
  <si>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</si>
  <si>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</si>
  <si>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</si>
  <si>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</si>
  <si>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</si>
  <si>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</si>
  <si>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</si>
  <si>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</si>
  <si>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</si>
  <si>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</si>
  <si>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</si>
  <si>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</si>
  <si>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</si>
  <si>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</si>
  <si>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</si>
  <si>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</si>
  <si>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</si>
  <si>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</si>
  <si>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</si>
  <si>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</si>
  <si>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</si>
  <si>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</si>
  <si>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</si>
  <si>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</si>
  <si>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</si>
  <si>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</si>
  <si>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</si>
  <si>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</si>
  <si>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</si>
  <si>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</si>
  <si>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</si>
  <si>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</si>
  <si>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</si>
  <si>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</si>
  <si>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</si>
  <si>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</si>
  <si>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</si>
  <si>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</si>
  <si>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</si>
  <si>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</si>
  <si>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</si>
  <si>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</si>
  <si>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</si>
  <si>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</si>
  <si>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</si>
  <si>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</si>
  <si>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</si>
  <si>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</si>
  <si>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</si>
  <si>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</si>
  <si>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</si>
  <si>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</si>
  <si>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</si>
  <si>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</si>
  <si>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</si>
  <si>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</si>
  <si>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</si>
  <si>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</si>
  <si>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</si>
  <si>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</si>
  <si>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</si>
  <si>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</si>
  <si>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</si>
  <si>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</si>
  <si>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</si>
  <si>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</si>
  <si>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</si>
  <si>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</si>
  <si>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</si>
  <si>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</si>
  <si>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</si>
  <si>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</si>
  <si>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</si>
  <si>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</si>
  <si>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</si>
  <si>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</si>
  <si>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</si>
  <si>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</si>
  <si>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</si>
  <si>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</si>
  <si>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</si>
  <si>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</si>
  <si>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</si>
  <si>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</si>
  <si>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</si>
  <si>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</si>
  <si>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</si>
  <si>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</si>
  <si>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</si>
  <si>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</si>
  <si>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</si>
  <si>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</si>
  <si>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</si>
  <si>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</si>
  <si>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</si>
  <si>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</si>
  <si>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</si>
  <si>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</si>
  <si>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</si>
  <si>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</si>
  <si>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</si>
  <si>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</si>
  <si>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</si>
  <si>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</si>
  <si>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</si>
  <si>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</si>
  <si>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</si>
  <si>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</si>
  <si>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</si>
  <si>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</si>
  <si>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</si>
  <si>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</si>
  <si>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</si>
  <si>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</si>
  <si>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</si>
  <si>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</si>
  <si>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</si>
  <si>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</si>
  <si>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</si>
  <si>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</si>
  <si>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</si>
  <si>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</si>
  <si>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</si>
  <si>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</si>
  <si>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</si>
  <si>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</si>
  <si>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</si>
  <si>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</si>
  <si>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</si>
  <si>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</si>
  <si>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</si>
  <si>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</si>
  <si>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</si>
  <si>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</si>
  <si>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</si>
  <si>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</si>
  <si>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</si>
  <si>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</si>
  <si>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</si>
  <si>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</si>
  <si>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</si>
  <si>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</si>
  <si>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</si>
  <si>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</si>
  <si>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</si>
  <si>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</si>
  <si>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</si>
  <si>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</si>
  <si>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</si>
  <si>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</si>
  <si>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</si>
  <si>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</si>
  <si>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</si>
  <si>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</si>
  <si>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</si>
  <si>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</si>
  <si>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</si>
  <si>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</si>
  <si>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</si>
  <si>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</si>
  <si>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</si>
  <si>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</si>
  <si>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</si>
  <si>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</si>
  <si>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</si>
  <si>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</si>
  <si>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</si>
  <si>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</si>
  <si>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</si>
  <si>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</si>
  <si>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</si>
  <si>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</si>
  <si>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</si>
  <si>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</si>
  <si>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</si>
  <si>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</si>
  <si>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</si>
  <si>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</si>
  <si>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</si>
  <si>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</si>
  <si>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</si>
  <si>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</si>
  <si>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</si>
  <si>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</si>
  <si>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</si>
  <si>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</si>
  <si>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</si>
  <si>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</si>
  <si>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</si>
  <si>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</si>
  <si>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</si>
  <si>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</si>
  <si>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</si>
  <si>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</si>
  <si>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</si>
  <si>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</si>
  <si>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</si>
  <si>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</si>
  <si>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</si>
  <si>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</si>
  <si>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</si>
  <si>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</si>
  <si>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</si>
  <si>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</si>
  <si>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</si>
  <si>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</si>
  <si>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</si>
  <si>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</si>
  <si>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</si>
  <si>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</si>
  <si>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</si>
  <si>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</si>
  <si>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</si>
  <si>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</si>
  <si>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</si>
  <si>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</si>
  <si>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</si>
  <si>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</si>
  <si>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</si>
  <si>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</si>
  <si>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</si>
  <si>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</si>
  <si>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</si>
  <si>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</si>
  <si>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</si>
  <si>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</si>
  <si>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</si>
  <si>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</si>
  <si>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</si>
  <si>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</si>
  <si>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</si>
  <si>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</si>
  <si>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</si>
  <si>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</si>
  <si>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</si>
  <si>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</si>
  <si>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</si>
  <si>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</si>
  <si>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</si>
  <si>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</si>
  <si>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</si>
  <si>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</si>
  <si>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</si>
  <si>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</si>
  <si>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</si>
  <si>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</si>
  <si>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</si>
  <si>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</si>
  <si>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</si>
  <si>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</si>
  <si>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</si>
  <si>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</si>
  <si>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</si>
  <si>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</si>
  <si>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</si>
  <si>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</si>
  <si>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</si>
  <si>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</si>
  <si>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</si>
  <si>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</si>
  <si>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</si>
  <si>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</si>
  <si>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</si>
  <si>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</si>
  <si>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</si>
  <si>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</si>
  <si>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</si>
  <si>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</si>
  <si>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</si>
  <si>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</si>
  <si>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</si>
  <si>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</si>
  <si>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</si>
  <si>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</si>
  <si>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</si>
  <si>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</si>
  <si>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</si>
  <si>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</si>
  <si>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</si>
  <si>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</si>
  <si>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</si>
  <si>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</si>
  <si>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</si>
  <si>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</si>
  <si>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</si>
  <si>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</si>
  <si>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</si>
  <si>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</si>
  <si>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</si>
  <si>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</si>
  <si>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</si>
  <si>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</si>
  <si>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</si>
  <si>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</si>
  <si>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</si>
  <si>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</si>
  <si>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</si>
  <si>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</si>
  <si>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</si>
  <si>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</si>
  <si>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</si>
  <si>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</si>
  <si>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</si>
  <si>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</si>
  <si>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</si>
  <si>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</si>
  <si>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</si>
  <si>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</si>
  <si>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</si>
  <si>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</si>
  <si>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</si>
  <si>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</si>
  <si>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</si>
  <si>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</si>
  <si>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</si>
  <si>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</si>
  <si>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</si>
  <si>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</si>
  <si>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</si>
  <si>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</si>
  <si>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</si>
  <si>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</si>
  <si>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</si>
  <si>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</si>
  <si>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</si>
  <si>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</si>
  <si>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</si>
  <si>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</si>
  <si>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</si>
  <si>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</si>
  <si>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</si>
  <si>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</si>
  <si>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</si>
  <si>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</si>
  <si>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</si>
  <si>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</si>
  <si>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</si>
  <si>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</si>
  <si>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</si>
  <si>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</si>
  <si>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</si>
  <si>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</si>
  <si>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</si>
  <si>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</si>
  <si>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</si>
  <si>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</si>
  <si>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</si>
  <si>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</si>
  <si>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</si>
  <si>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</si>
  <si>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</si>
  <si>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</si>
  <si>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</si>
  <si>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</si>
  <si>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</si>
  <si>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</si>
  <si>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</si>
  <si>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</si>
  <si>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</si>
  <si>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</si>
  <si>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</si>
  <si>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</si>
  <si>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</si>
  <si>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</si>
  <si>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</si>
  <si>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</si>
  <si>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</si>
  <si>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</si>
  <si>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</si>
  <si>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</si>
  <si>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</si>
  <si>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</si>
  <si>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</si>
  <si>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</si>
  <si>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</si>
  <si>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</si>
  <si>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</si>
  <si>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</si>
  <si>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</si>
  <si>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</si>
  <si>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</si>
  <si>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</si>
  <si>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</si>
  <si>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</si>
  <si>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</si>
  <si>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</si>
  <si>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</si>
  <si>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</si>
  <si>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</si>
  <si>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</si>
  <si>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</si>
  <si>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</si>
  <si>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</si>
  <si>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</si>
  <si>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</si>
  <si>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</si>
  <si>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</si>
  <si>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</si>
  <si>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</si>
  <si>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</si>
  <si>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</si>
  <si>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</si>
  <si>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</si>
  <si>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</si>
  <si>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</si>
  <si>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</si>
  <si>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</si>
  <si>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</si>
  <si>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</si>
  <si>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</si>
  <si>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</si>
  <si>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</si>
  <si>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</si>
  <si>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</si>
  <si>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</si>
  <si>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</si>
  <si>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</si>
  <si>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</si>
  <si>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</si>
  <si>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</si>
  <si>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</si>
  <si>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</si>
  <si>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</si>
  <si>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</si>
  <si>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</si>
  <si>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</si>
  <si>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</si>
  <si>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</si>
  <si>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</si>
  <si>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</si>
  <si>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</si>
  <si>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</si>
  <si>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</si>
  <si>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</si>
  <si>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</si>
  <si>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</si>
  <si>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</si>
  <si>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</si>
  <si>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</si>
  <si>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</si>
  <si>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</si>
  <si>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</si>
  <si>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</si>
  <si>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</si>
  <si>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</si>
  <si>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</si>
  <si>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</si>
  <si>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</si>
  <si>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</si>
  <si>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</si>
  <si>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</si>
  <si>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</si>
  <si>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</si>
  <si>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</si>
  <si>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</si>
  <si>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</si>
  <si>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</si>
  <si>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</si>
  <si>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</si>
  <si>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</si>
  <si>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</si>
  <si>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</si>
  <si>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</si>
  <si>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</si>
  <si>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</si>
  <si>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</si>
  <si>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</si>
  <si>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</si>
  <si>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</si>
  <si>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</si>
  <si>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</si>
  <si>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</si>
  <si>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</si>
  <si>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</si>
  <si>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</si>
  <si>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</si>
  <si>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</si>
  <si>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</si>
  <si>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</si>
  <si>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</si>
  <si>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</si>
  <si>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</si>
  <si>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</si>
  <si>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</si>
  <si>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</si>
  <si>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</si>
  <si>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</si>
  <si>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</si>
  <si>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</si>
  <si>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</si>
  <si>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</si>
  <si>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</si>
  <si>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</si>
  <si>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</si>
  <si>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</si>
  <si>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</si>
  <si>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</si>
  <si>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</si>
  <si>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</si>
  <si>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</si>
  <si>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</si>
  <si>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</si>
  <si>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</si>
  <si>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</si>
  <si>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</si>
  <si>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</si>
  <si>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</si>
  <si>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</si>
  <si>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</si>
  <si>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</si>
  <si>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</si>
  <si>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</si>
  <si>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</si>
  <si>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</si>
  <si>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</si>
  <si>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</si>
  <si>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</si>
  <si>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</si>
  <si>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</si>
  <si>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</si>
  <si>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</si>
  <si>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</si>
  <si>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</si>
  <si>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</si>
  <si>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</si>
  <si>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</si>
  <si>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</si>
  <si>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</si>
  <si>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</si>
  <si>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</si>
  <si>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</si>
  <si>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</si>
  <si>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</si>
  <si>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</si>
  <si>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</si>
  <si>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</si>
  <si>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</si>
  <si>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</si>
  <si>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</si>
  <si>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</si>
  <si>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</si>
  <si>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</si>
  <si>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</si>
  <si>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</si>
  <si>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</si>
  <si>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</si>
  <si>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</si>
  <si>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</si>
  <si>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</si>
  <si>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</si>
  <si>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</si>
  <si>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</si>
  <si>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</si>
  <si>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</si>
  <si>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</si>
  <si>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</si>
  <si>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</si>
  <si>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</si>
  <si>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</si>
  <si>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</si>
  <si>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</si>
  <si>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</si>
  <si>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</si>
  <si>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</si>
  <si>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</si>
  <si>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</si>
  <si>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</si>
  <si>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</si>
  <si>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</si>
  <si>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</si>
  <si>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</si>
  <si>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</si>
  <si>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</si>
  <si>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</si>
  <si>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</si>
  <si>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</si>
  <si>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</si>
  <si>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</si>
  <si>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</si>
  <si>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</si>
  <si>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</si>
  <si>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</si>
  <si>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</si>
  <si>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</si>
  <si>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</si>
  <si>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</si>
  <si>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</si>
  <si>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</si>
  <si>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</si>
  <si>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</si>
  <si>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</si>
  <si>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</si>
  <si>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</si>
  <si>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</si>
  <si>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</si>
  <si>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</si>
  <si>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</si>
  <si>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</si>
  <si>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</si>
  <si>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</si>
  <si>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</si>
  <si>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</si>
  <si>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</si>
  <si>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</si>
  <si>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</si>
  <si>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</si>
  <si>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</si>
  <si>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</si>
  <si>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</si>
  <si>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</si>
  <si>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</si>
  <si>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</si>
  <si>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</si>
  <si>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</si>
  <si>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</si>
  <si>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</si>
  <si>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</si>
  <si>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</si>
  <si>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</si>
  <si>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</si>
  <si>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</si>
  <si>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</si>
  <si>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</si>
  <si>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</si>
  <si>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</si>
  <si>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</si>
  <si>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</si>
  <si>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</si>
  <si>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</si>
  <si>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</si>
  <si>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</si>
  <si>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</si>
  <si>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</si>
  <si>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</si>
  <si>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</si>
  <si>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</si>
  <si>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</si>
  <si>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</si>
  <si>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</si>
  <si>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</si>
  <si>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</si>
  <si>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</si>
  <si>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</si>
  <si>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</si>
  <si>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</si>
  <si>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</si>
  <si>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</si>
  <si>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</si>
  <si>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</si>
  <si>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</si>
  <si>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</si>
  <si>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</si>
  <si>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</si>
  <si>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</si>
  <si>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</si>
  <si>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</si>
  <si>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</si>
  <si>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</si>
  <si>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</si>
  <si>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</si>
  <si>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</si>
  <si>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</si>
  <si>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</si>
  <si>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</si>
  <si>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</si>
  <si>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</si>
  <si>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</si>
  <si>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</si>
  <si>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</si>
  <si>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</si>
  <si>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</si>
  <si>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</si>
  <si>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</si>
  <si>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</si>
  <si>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</si>
  <si>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</si>
  <si>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</si>
  <si>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</si>
  <si>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</si>
  <si>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</si>
  <si>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</si>
  <si>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</si>
  <si>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</si>
  <si>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</si>
  <si>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</si>
  <si>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</si>
  <si>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</si>
  <si>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</si>
  <si>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</si>
  <si>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</si>
  <si>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</si>
  <si>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</si>
  <si>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</si>
  <si>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</si>
  <si>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</si>
  <si>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</si>
  <si>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</si>
  <si>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</si>
  <si>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</si>
  <si>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</si>
  <si>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</si>
  <si>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</si>
  <si>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</si>
  <si>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</si>
  <si>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</si>
  <si>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</si>
  <si>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</si>
  <si>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</si>
  <si>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</si>
  <si>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</si>
  <si>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</si>
  <si>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</si>
  <si>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</si>
  <si>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</si>
  <si>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</si>
  <si>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</si>
  <si>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</si>
  <si>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</si>
  <si>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</si>
  <si>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</si>
  <si>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</si>
  <si>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</si>
  <si>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</si>
  <si>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</si>
  <si>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</si>
  <si>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</si>
  <si>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</si>
  <si>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</si>
  <si>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</si>
  <si>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</si>
  <si>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</si>
  <si>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</si>
  <si>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</si>
  <si>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</si>
  <si>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</si>
  <si>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</si>
  <si>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</si>
  <si>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</si>
  <si>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</si>
  <si>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</si>
  <si>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</si>
  <si>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</si>
  <si>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</si>
  <si>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</si>
  <si>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</si>
  <si>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</si>
  <si>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</si>
  <si>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</si>
  <si>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</si>
  <si>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</si>
  <si>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</si>
  <si>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</si>
  <si>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</si>
  <si>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</si>
  <si>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</si>
  <si>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</si>
  <si>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</si>
  <si>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</si>
  <si>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</si>
  <si>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</si>
  <si>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</si>
  <si>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</si>
  <si>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</si>
  <si>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</si>
  <si>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</si>
  <si>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</si>
  <si>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</si>
  <si>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</si>
  <si>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</si>
  <si>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</si>
  <si>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</si>
  <si>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</si>
  <si>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</si>
  <si>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</si>
  <si>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</si>
  <si>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</si>
  <si>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</si>
  <si>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</si>
  <si>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</si>
  <si>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</si>
  <si>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</si>
  <si>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</si>
  <si>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</si>
  <si>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</si>
  <si>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</si>
  <si>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</si>
  <si>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</si>
  <si>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</si>
  <si>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</si>
  <si>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</si>
  <si>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</si>
  <si>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</si>
  <si>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</si>
  <si>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</si>
  <si>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</si>
  <si>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</si>
  <si>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</si>
  <si>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</si>
  <si>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</si>
  <si>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</si>
  <si>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</si>
  <si>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</si>
  <si>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</si>
  <si>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</si>
  <si>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</si>
  <si>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</si>
  <si>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</si>
  <si>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</si>
  <si>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</si>
  <si>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</si>
  <si>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</si>
  <si>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</si>
  <si>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</si>
  <si>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</si>
  <si>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</si>
  <si>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</si>
  <si>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</si>
  <si>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</si>
  <si>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</si>
  <si>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</si>
  <si>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</si>
  <si>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</si>
  <si>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</si>
  <si>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</si>
  <si>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</si>
  <si>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</si>
  <si>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</si>
  <si>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</si>
  <si>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</si>
  <si>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</si>
  <si>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</si>
  <si>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</si>
  <si>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</si>
  <si>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</si>
  <si>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</si>
  <si>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</si>
  <si>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</si>
  <si>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</si>
  <si>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</si>
  <si>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</si>
  <si>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</si>
  <si>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</si>
  <si>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</si>
  <si>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</si>
  <si>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</si>
  <si>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</si>
  <si>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</si>
  <si>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</si>
  <si>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</si>
  <si>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</si>
  <si>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</si>
  <si>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</si>
  <si>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</si>
  <si>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</si>
  <si>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</si>
  <si>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</si>
  <si>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</si>
  <si>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</si>
  <si>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</si>
  <si>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</si>
  <si>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</si>
  <si>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</si>
  <si>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</si>
  <si>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</si>
  <si>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</si>
  <si>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</si>
  <si>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</si>
  <si>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</si>
  <si>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</si>
  <si>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</si>
  <si>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</si>
  <si>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</si>
  <si>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</si>
  <si>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</si>
  <si>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</si>
  <si>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</si>
  <si>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</si>
  <si>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</si>
  <si>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</si>
  <si>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</si>
  <si>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</si>
  <si>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</si>
  <si>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</si>
  <si>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</si>
  <si>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</si>
  <si>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</si>
  <si>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</si>
  <si>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</si>
  <si>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</si>
  <si>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</si>
  <si>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</si>
  <si>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</si>
  <si>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</si>
  <si>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</si>
  <si>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</si>
  <si>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</si>
  <si>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</si>
  <si>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</si>
  <si>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</si>
  <si>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</si>
  <si>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</si>
  <si>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</si>
  <si>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</si>
  <si>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</si>
  <si>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</si>
  <si>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</si>
  <si>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</si>
  <si>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</si>
  <si>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</si>
  <si>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</si>
  <si>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</si>
  <si>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</si>
  <si>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</si>
  <si>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</si>
  <si>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</si>
  <si>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</si>
  <si>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</si>
  <si>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</si>
  <si>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</si>
  <si>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</si>
  <si>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</si>
  <si>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</si>
  <si>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</si>
  <si>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</si>
  <si>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</si>
  <si>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</si>
  <si>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</si>
  <si>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</si>
  <si>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</si>
  <si>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</si>
  <si>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</si>
  <si>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</si>
  <si>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</si>
  <si>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</si>
  <si>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</si>
  <si>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</si>
  <si>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</si>
  <si>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</si>
  <si>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</si>
  <si>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</si>
  <si>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</si>
  <si>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</si>
  <si>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</si>
  <si>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</si>
  <si>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</si>
  <si>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</si>
  <si>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</si>
  <si>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</si>
  <si>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</si>
  <si>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</si>
  <si>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</si>
  <si>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</si>
  <si>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</si>
  <si>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</si>
  <si>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</si>
  <si>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</si>
  <si>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</si>
  <si>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</si>
  <si>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</si>
  <si>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</si>
  <si>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</si>
  <si>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</si>
  <si>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</si>
  <si>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</si>
  <si>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</si>
  <si>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</si>
  <si>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</si>
  <si>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</si>
  <si>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</si>
  <si>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</si>
  <si>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</si>
  <si>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</si>
  <si>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</si>
  <si>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</si>
  <si>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</si>
  <si>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</si>
  <si>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</si>
  <si>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</si>
  <si>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</si>
  <si>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</si>
  <si>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</si>
  <si>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</si>
  <si>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</si>
  <si>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</si>
  <si>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</si>
  <si>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</si>
  <si>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</si>
  <si>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</si>
  <si>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</si>
  <si>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</si>
  <si>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</si>
  <si>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</si>
  <si>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</si>
  <si>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</si>
  <si>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</si>
  <si>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</si>
  <si>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</si>
  <si>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</si>
  <si>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</si>
  <si>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</si>
  <si>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</si>
  <si>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</si>
  <si>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</si>
  <si>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</si>
  <si>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</si>
  <si>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</si>
  <si>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</si>
  <si>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</si>
  <si>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</si>
  <si>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</si>
  <si>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</si>
  <si>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</si>
  <si>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</si>
  <si>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</si>
  <si>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</si>
  <si>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</si>
  <si>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</si>
  <si>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</si>
  <si>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</si>
  <si>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</si>
  <si>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</si>
  <si>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</si>
  <si>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</si>
  <si>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</si>
  <si>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</si>
  <si>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</si>
  <si>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</si>
  <si>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</si>
  <si>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</si>
  <si>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</si>
  <si>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</si>
  <si>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</si>
  <si>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</si>
  <si>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</si>
  <si>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</si>
  <si>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</si>
  <si>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</si>
  <si>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</si>
  <si>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</si>
  <si>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</si>
  <si>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</si>
  <si>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</si>
  <si>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</si>
  <si>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</si>
  <si>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</si>
  <si>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</si>
  <si>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</si>
  <si>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</si>
  <si>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</si>
  <si>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</si>
  <si>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</si>
  <si>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</si>
  <si>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</si>
  <si>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</si>
  <si>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</si>
  <si>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</si>
  <si>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</si>
  <si>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</si>
  <si>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</si>
  <si>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</si>
  <si>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</si>
  <si>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</si>
  <si>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</si>
  <si>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</si>
  <si>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</si>
  <si>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</si>
  <si>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</si>
  <si>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</si>
  <si>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</si>
  <si>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</si>
  <si>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</si>
  <si>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</si>
  <si>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</si>
  <si>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</si>
  <si>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</si>
  <si>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</si>
  <si>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</si>
  <si>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</si>
  <si>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</si>
  <si>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</si>
  <si>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</si>
  <si>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</si>
  <si>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</si>
  <si>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</si>
  <si>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</si>
  <si>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</si>
  <si>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</si>
  <si>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</si>
  <si>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</si>
  <si>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</si>
  <si>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</si>
  <si>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</si>
  <si>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</si>
  <si>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</si>
  <si>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</si>
  <si>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</si>
  <si>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</si>
  <si>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</si>
  <si>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</si>
  <si>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</si>
  <si>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</si>
  <si>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</si>
  <si>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</si>
  <si>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</si>
  <si>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</si>
  <si>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</si>
  <si>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</si>
  <si>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</si>
  <si>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</si>
  <si>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</si>
  <si>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</si>
  <si>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</si>
  <si>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</si>
  <si>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</si>
  <si>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</si>
  <si>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</si>
  <si>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</si>
  <si>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</si>
  <si>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</si>
  <si>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</si>
  <si>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</si>
  <si>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</si>
  <si>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</si>
  <si>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</si>
  <si>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</si>
  <si>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</si>
  <si>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</si>
  <si>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</si>
  <si>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</si>
  <si>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</si>
  <si>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</si>
  <si>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</si>
  <si>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</si>
  <si>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</si>
  <si>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</si>
  <si>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</si>
  <si>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</si>
  <si>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</si>
  <si>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</si>
  <si>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</si>
  <si>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</si>
  <si>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</si>
  <si>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</si>
  <si>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</si>
  <si>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</si>
  <si>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</si>
  <si>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</si>
  <si>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</si>
  <si>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</si>
  <si>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</si>
  <si>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</si>
  <si>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</si>
  <si>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</si>
  <si>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</si>
  <si>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</si>
  <si>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</si>
  <si>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</si>
  <si>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</si>
  <si>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</si>
  <si>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</si>
  <si>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</si>
  <si>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</si>
  <si>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</si>
  <si>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</si>
  <si>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</si>
  <si>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</si>
  <si>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</si>
  <si>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</si>
  <si>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</si>
  <si>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</si>
  <si>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</si>
  <si>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</si>
  <si>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</si>
  <si>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</si>
  <si>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</si>
  <si>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</si>
  <si>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</si>
  <si>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</si>
  <si>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</si>
  <si>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</si>
  <si>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</si>
  <si>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</si>
  <si>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</si>
  <si>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</si>
  <si>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</si>
  <si>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</si>
  <si>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</si>
  <si>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</si>
  <si>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</si>
  <si>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</si>
  <si>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</si>
  <si>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</si>
  <si>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</si>
  <si>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</si>
  <si>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</si>
  <si>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</si>
  <si>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</si>
  <si>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</si>
  <si>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</si>
  <si>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</si>
  <si>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</si>
  <si>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</si>
  <si>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</si>
  <si>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</si>
  <si>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</si>
  <si>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</si>
  <si>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</si>
  <si>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</si>
  <si>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</si>
  <si>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</si>
  <si>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</si>
  <si>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</si>
  <si>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</si>
  <si>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</si>
  <si>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</si>
  <si>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</si>
  <si>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</si>
  <si>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</si>
  <si>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</si>
  <si>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</si>
  <si>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</si>
  <si>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</si>
  <si>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</si>
  <si>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</si>
  <si>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</si>
  <si>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</si>
  <si>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</si>
  <si>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</si>
  <si>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</si>
  <si>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</si>
  <si>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</si>
  <si>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</si>
  <si>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</si>
  <si>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</si>
  <si>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</si>
  <si>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</si>
  <si>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</si>
  <si>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</si>
  <si>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</si>
  <si>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</si>
  <si>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</si>
  <si>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</si>
  <si>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</si>
  <si>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</si>
  <si>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</si>
  <si>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</si>
  <si>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</si>
  <si>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</si>
  <si>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</si>
  <si>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</si>
  <si>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</si>
  <si>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</si>
  <si>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</si>
  <si>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</si>
  <si>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</si>
  <si>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</si>
  <si>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</si>
  <si>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</si>
  <si>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</si>
  <si>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</si>
  <si>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</si>
  <si>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</si>
  <si>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</si>
  <si>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</si>
  <si>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</si>
  <si>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</si>
  <si>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</si>
  <si>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</si>
  <si>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</si>
  <si>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</si>
  <si>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</si>
  <si>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</si>
  <si>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</si>
  <si>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</si>
  <si>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</si>
  <si>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</si>
  <si>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</si>
  <si>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</si>
  <si>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</si>
  <si>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</si>
  <si>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</si>
  <si>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</si>
  <si>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</si>
  <si>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</si>
  <si>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</si>
  <si>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</si>
  <si>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</si>
  <si>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</si>
  <si>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</si>
  <si>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</si>
  <si>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</si>
  <si>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</si>
  <si>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</si>
  <si>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</si>
  <si>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</si>
  <si>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</si>
  <si>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</si>
  <si>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</si>
  <si>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</si>
  <si>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</si>
  <si>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</si>
  <si>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</si>
  <si>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</si>
  <si>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</si>
  <si>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</si>
  <si>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</si>
  <si>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</si>
  <si>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</si>
  <si>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</si>
  <si>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</si>
  <si>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</si>
  <si>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</si>
  <si>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</si>
  <si>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</si>
  <si>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</si>
  <si>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</si>
  <si>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</si>
  <si>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</si>
  <si>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</si>
  <si>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</si>
  <si>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</si>
  <si>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</si>
  <si>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</si>
  <si>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</si>
  <si>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</si>
  <si>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</si>
  <si>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</si>
  <si>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</si>
  <si>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</si>
  <si>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</si>
  <si>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</si>
  <si>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</si>
  <si>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</si>
  <si>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</si>
  <si>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</si>
  <si>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</si>
  <si>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</si>
  <si>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</si>
  <si>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</si>
  <si>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</si>
  <si>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</si>
  <si>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</si>
  <si>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</si>
  <si>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</si>
  <si>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</si>
  <si>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</si>
  <si>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</si>
  <si>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</si>
  <si>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</si>
  <si>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</si>
  <si>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</si>
  <si>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</si>
  <si>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</si>
  <si>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</si>
  <si>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</si>
  <si>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</si>
  <si>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</si>
  <si>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</si>
  <si>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</si>
  <si>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</si>
  <si>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</si>
  <si>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</si>
  <si>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</si>
  <si>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</si>
  <si>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</si>
  <si>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</si>
  <si>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</si>
  <si>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</si>
  <si>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</si>
  <si>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</si>
  <si>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</si>
  <si>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</si>
  <si>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</si>
  <si>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</si>
  <si>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</si>
  <si>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</si>
  <si>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</si>
  <si>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</si>
  <si>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</si>
  <si>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</si>
  <si>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</si>
  <si>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</si>
  <si>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</si>
  <si>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</si>
  <si>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</si>
  <si>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</si>
  <si>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</si>
  <si>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</si>
  <si>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</si>
  <si>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</si>
  <si>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</si>
  <si>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</si>
  <si>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</si>
  <si>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</si>
  <si>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</si>
  <si>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</si>
  <si>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</si>
  <si>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</si>
  <si>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</si>
  <si>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</si>
  <si>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</si>
  <si>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</si>
  <si>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</si>
  <si>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</si>
  <si>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</si>
  <si>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</si>
  <si>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</si>
  <si>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</si>
  <si>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</si>
  <si>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</si>
  <si>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</si>
  <si>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</si>
  <si>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</si>
  <si>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</si>
  <si>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</si>
  <si>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</si>
  <si>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</si>
  <si>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</si>
  <si>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</si>
  <si>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</si>
  <si>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</si>
  <si>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</si>
  <si>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</si>
  <si>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</si>
  <si>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</si>
  <si>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</si>
  <si>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</si>
  <si>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</si>
  <si>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</si>
  <si>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</si>
  <si>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</si>
  <si>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</si>
  <si>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</si>
  <si>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</si>
  <si>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</si>
  <si>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</si>
  <si>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</si>
  <si>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</si>
  <si>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</si>
  <si>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</si>
  <si>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</si>
  <si>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</si>
  <si>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</si>
  <si>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</si>
  <si>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</si>
  <si>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</si>
  <si>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</si>
  <si>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</si>
  <si>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</si>
  <si>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</si>
  <si>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</si>
  <si>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</si>
  <si>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</si>
  <si>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</si>
  <si>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</si>
  <si>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</si>
  <si>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</si>
  <si>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</si>
  <si>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</si>
  <si>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</si>
  <si>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</si>
  <si>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</si>
  <si>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</si>
  <si>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</si>
  <si>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</si>
  <si>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</si>
  <si>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</si>
  <si>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</si>
  <si>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</si>
  <si>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</si>
  <si>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</si>
  <si>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</si>
  <si>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</si>
  <si>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</si>
  <si>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</si>
  <si>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</si>
  <si>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</si>
  <si>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</si>
  <si>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</si>
  <si>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</si>
  <si>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</si>
  <si>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</si>
  <si>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</si>
  <si>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</si>
  <si>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</si>
  <si>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</si>
  <si>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</si>
  <si>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</si>
  <si>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</si>
  <si>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</si>
  <si>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</si>
  <si>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</si>
  <si>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</si>
  <si>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</si>
  <si>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</si>
  <si>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</si>
  <si>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</si>
  <si>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</si>
  <si>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</si>
  <si>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</si>
  <si>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</si>
  <si>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</si>
  <si>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</si>
  <si>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</si>
  <si>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</si>
  <si>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</si>
  <si>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</si>
  <si>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</si>
  <si>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</si>
  <si>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</si>
  <si>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</si>
  <si>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</si>
  <si>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</si>
  <si>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</si>
  <si>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</si>
  <si>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</si>
  <si>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</si>
  <si>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</si>
  <si>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</si>
  <si>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</si>
  <si>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</si>
  <si>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</si>
  <si>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</si>
  <si>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</si>
  <si>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</si>
  <si>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</si>
  <si>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</si>
  <si>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</si>
  <si>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</si>
  <si>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</si>
  <si>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</si>
  <si>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</si>
  <si>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</si>
  <si>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</si>
  <si>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</si>
  <si>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</si>
  <si>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</si>
  <si>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</si>
  <si>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</si>
  <si>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</si>
  <si>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</si>
  <si>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</si>
  <si>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</si>
  <si>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</si>
  <si>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</si>
  <si>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</si>
  <si>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</si>
  <si>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</si>
  <si>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</si>
  <si>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</si>
  <si>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</si>
  <si>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</si>
  <si>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</si>
  <si>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</si>
  <si>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</si>
  <si>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</si>
  <si>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</si>
  <si>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</si>
  <si>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</si>
  <si>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</si>
  <si>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</si>
  <si>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</si>
  <si>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</si>
  <si>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</si>
  <si>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</si>
  <si>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</si>
  <si>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</si>
  <si>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</si>
  <si>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</si>
  <si>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</si>
  <si>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</si>
  <si>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</si>
  <si>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</si>
  <si>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</si>
  <si>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</si>
  <si>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</si>
  <si>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</si>
  <si>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</si>
  <si>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</si>
  <si>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</si>
  <si>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</si>
  <si>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</si>
  <si>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</si>
  <si>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</si>
  <si>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</si>
  <si>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</si>
  <si>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</si>
  <si>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</si>
  <si>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</si>
  <si>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</si>
  <si>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</si>
  <si>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</si>
  <si>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</si>
  <si>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</si>
  <si>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</si>
  <si>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</si>
  <si>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</si>
  <si>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</si>
  <si>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</si>
  <si>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</si>
  <si>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</si>
  <si>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</si>
  <si>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</si>
  <si>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</si>
  <si>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</si>
  <si>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</si>
  <si>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</si>
  <si>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</si>
  <si>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</si>
  <si>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</si>
  <si>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</si>
  <si>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</si>
  <si>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</si>
  <si>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</si>
  <si>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</si>
  <si>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</si>
  <si>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</si>
  <si>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</si>
  <si>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</si>
  <si>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</si>
  <si>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</si>
  <si>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</si>
  <si>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</si>
  <si>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</si>
  <si>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</si>
  <si>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</si>
  <si>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</si>
  <si>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</si>
  <si>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</si>
  <si>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</si>
  <si>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</si>
  <si>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</si>
  <si>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</si>
  <si>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</si>
  <si>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</si>
  <si>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</si>
  <si>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</si>
  <si>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</si>
  <si>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</si>
  <si>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</si>
  <si>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</si>
  <si>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</si>
  <si>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</si>
  <si>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</si>
  <si>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</si>
  <si>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</si>
  <si>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</si>
  <si>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</si>
  <si>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</si>
  <si>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</si>
  <si>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</si>
  <si>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</si>
  <si>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</si>
  <si>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</si>
  <si>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</si>
  <si>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</si>
  <si>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</si>
  <si>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</si>
  <si>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</si>
  <si>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</si>
  <si>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</si>
  <si>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</si>
  <si>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</si>
  <si>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</si>
  <si>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</si>
  <si>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</si>
  <si>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</si>
  <si>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</si>
  <si>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</si>
  <si>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</si>
  <si>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</si>
  <si>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</si>
  <si>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</si>
  <si>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</si>
  <si>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</si>
  <si>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</si>
  <si>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</si>
  <si>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</si>
  <si>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</si>
  <si>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</si>
  <si>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</si>
  <si>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</si>
  <si>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</si>
  <si>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</si>
  <si>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</si>
  <si>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</si>
  <si>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</si>
  <si>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</si>
  <si>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</si>
  <si>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</si>
  <si>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</si>
  <si>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</si>
  <si>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</si>
  <si>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</si>
  <si>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</si>
  <si>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</si>
  <si>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</si>
  <si>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</si>
  <si>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</si>
  <si>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</si>
  <si>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</si>
  <si>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</si>
  <si>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</si>
  <si>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</si>
  <si>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</si>
  <si>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</si>
  <si>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</si>
  <si>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</si>
  <si>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</si>
  <si>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</si>
  <si>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</si>
  <si>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</si>
  <si>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</si>
  <si>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</si>
  <si>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</si>
  <si>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</si>
  <si>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</si>
  <si>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</si>
  <si>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</si>
  <si>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</si>
  <si>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</si>
  <si>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</si>
  <si>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</si>
  <si>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</si>
  <si>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</si>
  <si>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</si>
  <si>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</si>
  <si>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</si>
  <si>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</si>
  <si>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</si>
  <si>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</si>
  <si>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</si>
  <si>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</si>
  <si>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</si>
  <si>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</si>
  <si>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</si>
  <si>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</si>
  <si>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</si>
  <si>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</si>
  <si>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</si>
  <si>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</si>
  <si>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</si>
  <si>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</si>
  <si>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</si>
  <si>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</si>
  <si>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</si>
  <si>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</si>
  <si>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</si>
  <si>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</si>
  <si>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</si>
  <si>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</si>
  <si>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</si>
  <si>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</si>
  <si>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</si>
  <si>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</si>
  <si>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</si>
  <si>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</si>
  <si>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</si>
  <si>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</si>
  <si>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</si>
  <si>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</si>
  <si>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</si>
  <si>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</si>
  <si>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</si>
  <si>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</si>
  <si>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</si>
  <si>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</si>
  <si>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</si>
  <si>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</si>
  <si>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</si>
  <si>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</si>
  <si>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</si>
  <si>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</si>
  <si>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</si>
  <si>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</si>
  <si>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</si>
  <si>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</si>
  <si>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</si>
  <si>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</si>
  <si>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</si>
  <si>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</si>
  <si>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</si>
  <si>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</si>
  <si>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</si>
  <si>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</si>
  <si>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</si>
  <si>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</si>
  <si>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</si>
  <si>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</si>
  <si>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</si>
  <si>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</si>
  <si>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</si>
  <si>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</si>
  <si>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</si>
  <si>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</si>
  <si>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</si>
  <si>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</si>
  <si>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</si>
  <si>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</si>
  <si>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</si>
  <si>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</si>
  <si>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</si>
  <si>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</si>
  <si>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</si>
  <si>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</si>
  <si>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</si>
  <si>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</si>
  <si>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</si>
  <si>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</si>
  <si>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</si>
  <si>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</si>
  <si>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</si>
  <si>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</si>
  <si>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</si>
  <si>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</si>
  <si>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</si>
  <si>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</si>
  <si>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</si>
  <si>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</si>
  <si>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</si>
  <si>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</si>
  <si>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</si>
  <si>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</si>
  <si>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</si>
  <si>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</si>
  <si>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</si>
  <si>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</si>
  <si>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</si>
  <si>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</si>
  <si>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</si>
  <si>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</si>
  <si>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</si>
  <si>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</si>
  <si>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</si>
  <si>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</si>
  <si>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</si>
  <si>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</si>
  <si>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</si>
  <si>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</si>
  <si>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</si>
  <si>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</si>
  <si>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</si>
  <si>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</si>
  <si>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</si>
  <si>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</si>
  <si>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</si>
  <si>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</si>
  <si>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</si>
  <si>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</si>
  <si>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</si>
  <si>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</si>
  <si>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</si>
  <si>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</si>
  <si>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</si>
  <si>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</si>
  <si>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</si>
  <si>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</si>
  <si>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</si>
  <si>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</si>
  <si>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</si>
  <si>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</si>
  <si>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</si>
  <si>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</si>
  <si>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</si>
  <si>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</si>
  <si>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</si>
  <si>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</si>
  <si>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</si>
  <si>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</si>
  <si>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</si>
  <si>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</si>
  <si>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</si>
  <si>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</si>
  <si>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</si>
  <si>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</si>
  <si>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</si>
  <si>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</si>
  <si>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</si>
  <si>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</si>
  <si>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</si>
  <si>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</si>
  <si>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</si>
  <si>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</si>
  <si>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</si>
  <si>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</si>
  <si>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</si>
  <si>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</si>
  <si>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</si>
  <si>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</si>
  <si>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</si>
  <si>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</si>
  <si>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</si>
  <si>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</si>
  <si>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</si>
  <si>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</si>
  <si>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</si>
  <si>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</si>
  <si>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</si>
  <si>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</si>
  <si>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</si>
  <si>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</si>
  <si>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</si>
  <si>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</si>
  <si>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</si>
  <si>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</si>
  <si>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</si>
  <si>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</si>
  <si>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</si>
  <si>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</si>
  <si>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</si>
  <si>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</si>
  <si>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</si>
  <si>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</si>
  <si>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</si>
  <si>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</si>
  <si>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</si>
  <si>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</si>
  <si>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</si>
  <si>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</si>
  <si>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</si>
  <si>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</si>
  <si>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</si>
  <si>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</si>
  <si>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</si>
  <si>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</si>
  <si>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</si>
  <si>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</si>
  <si>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</si>
  <si>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</si>
  <si>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</si>
  <si>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</si>
  <si>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</si>
  <si>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</si>
  <si>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</si>
  <si>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</si>
  <si>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</si>
  <si>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</si>
  <si>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</si>
  <si>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</si>
  <si>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</si>
  <si>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</si>
  <si>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</si>
  <si>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</si>
  <si>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</si>
  <si>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</si>
  <si>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</si>
  <si>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</si>
  <si>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</si>
  <si>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</si>
  <si>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</si>
  <si>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</si>
  <si>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</si>
  <si>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</si>
  <si>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</si>
  <si>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</si>
  <si>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</si>
  <si>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</si>
  <si>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</si>
  <si>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</si>
  <si>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</si>
  <si>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</si>
  <si>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</si>
  <si>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</si>
  <si>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</si>
  <si>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</si>
  <si>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</si>
  <si>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</si>
  <si>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</si>
  <si>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</si>
  <si>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</si>
  <si>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</si>
  <si>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</si>
  <si>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</si>
  <si>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</si>
  <si>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</si>
  <si>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</si>
  <si>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</si>
  <si>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</si>
  <si>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</si>
  <si>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</si>
  <si>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</si>
  <si>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</si>
  <si>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</si>
  <si>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</si>
  <si>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</si>
  <si>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</si>
  <si>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</si>
  <si>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</si>
  <si>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</si>
  <si>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</si>
  <si>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</si>
  <si>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</si>
  <si>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</si>
  <si>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</si>
  <si>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</si>
  <si>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</si>
  <si>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</si>
  <si>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</si>
  <si>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</si>
  <si>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</si>
  <si>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</si>
  <si>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</si>
  <si>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</si>
  <si>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</si>
  <si>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</si>
  <si>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</si>
  <si>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</si>
  <si>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</si>
  <si>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</si>
  <si>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</si>
  <si>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</si>
  <si>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</si>
  <si>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</si>
  <si>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</si>
  <si>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</si>
  <si>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</si>
  <si>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</si>
  <si>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</si>
  <si>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</si>
  <si>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</si>
  <si>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</si>
  <si>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</si>
  <si>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</si>
  <si>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</si>
  <si>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</si>
  <si>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</si>
  <si>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</si>
  <si>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</si>
  <si>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</si>
  <si>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</si>
  <si>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</si>
  <si>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</si>
  <si>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</si>
  <si>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</si>
  <si>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</si>
  <si>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</si>
  <si>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</si>
  <si>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</si>
  <si>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</si>
  <si>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</si>
  <si>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</si>
  <si>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</si>
  <si>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</si>
  <si>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</si>
  <si>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</si>
  <si>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</si>
  <si>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</si>
  <si>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</si>
  <si>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</si>
  <si>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</si>
  <si>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</si>
  <si>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</si>
  <si>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</si>
  <si>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</si>
  <si>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</si>
  <si>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</si>
  <si>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</si>
  <si>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</si>
  <si>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</si>
  <si>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</si>
  <si>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</si>
  <si>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</si>
  <si>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</si>
  <si>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</si>
  <si>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</si>
  <si>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</si>
  <si>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</si>
  <si>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</si>
  <si>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</si>
  <si>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</si>
  <si>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</si>
  <si>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</si>
  <si>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</si>
  <si>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</si>
  <si>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</si>
  <si>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</si>
  <si>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</si>
  <si>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</si>
  <si>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</si>
  <si>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</si>
  <si>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</si>
  <si>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</si>
  <si>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</si>
  <si>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</si>
  <si>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</si>
  <si>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</si>
  <si>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</si>
  <si>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</si>
  <si>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</si>
  <si>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</si>
  <si>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</si>
  <si>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</si>
  <si>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</si>
  <si>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</si>
  <si>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</si>
  <si>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</si>
  <si>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</si>
  <si>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</si>
  <si>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</si>
  <si>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</si>
  <si>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</si>
  <si>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</si>
  <si>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</si>
  <si>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</si>
  <si>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</si>
  <si>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</si>
  <si>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</si>
  <si>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</si>
  <si>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</si>
  <si>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</si>
  <si>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</si>
  <si>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</si>
  <si>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</si>
  <si>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</si>
  <si>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</si>
  <si>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</si>
  <si>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</si>
  <si>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</si>
  <si>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</si>
  <si>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</si>
  <si>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</si>
  <si>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</si>
  <si>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</si>
  <si>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</si>
  <si>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</si>
  <si>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</si>
  <si>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</si>
  <si>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</si>
  <si>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</si>
  <si>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</si>
  <si>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</si>
  <si>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</si>
  <si>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</si>
  <si>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</si>
  <si>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</si>
  <si>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</si>
  <si>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</si>
  <si>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</si>
  <si>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</si>
  <si>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</si>
  <si>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</si>
  <si>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</si>
  <si>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</si>
  <si>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</si>
  <si>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</si>
  <si>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</si>
  <si>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</si>
  <si>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</si>
  <si>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</si>
  <si>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</si>
  <si>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</si>
  <si>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</si>
  <si>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</si>
  <si>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</si>
  <si>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</si>
  <si>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</si>
  <si>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</si>
  <si>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</si>
  <si>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</si>
  <si>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</si>
  <si>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</si>
  <si>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</si>
  <si>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</si>
  <si>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</si>
  <si>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</si>
  <si>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</si>
  <si>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</si>
  <si>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</si>
  <si>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</si>
  <si>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</si>
  <si>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</si>
  <si>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</si>
  <si>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</si>
  <si>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</si>
  <si>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</si>
  <si>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</si>
  <si>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</si>
  <si>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</si>
  <si>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</si>
  <si>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</si>
  <si>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</si>
  <si>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</si>
  <si>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</si>
  <si>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</si>
  <si>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</si>
  <si>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</si>
  <si>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</si>
  <si>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</si>
  <si>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</si>
  <si>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</si>
  <si>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</si>
  <si>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</si>
  <si>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</si>
  <si>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</si>
  <si>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</si>
  <si>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</si>
  <si>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</si>
  <si>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</si>
  <si>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</si>
  <si>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</si>
  <si>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</si>
  <si>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</si>
  <si>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</si>
  <si>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</si>
  <si>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</si>
  <si>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</si>
  <si>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</si>
  <si>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</si>
  <si>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</si>
  <si>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</si>
  <si>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</si>
  <si>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</si>
  <si>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</si>
  <si>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</si>
  <si>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</si>
  <si>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</si>
  <si>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</si>
  <si>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</si>
  <si>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</si>
  <si>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</si>
  <si>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</si>
  <si>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</si>
  <si>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</si>
  <si>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</si>
  <si>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</si>
  <si>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</si>
  <si>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</si>
  <si>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</si>
  <si>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</si>
  <si>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</si>
  <si>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</si>
  <si>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</si>
  <si>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</si>
  <si>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</si>
  <si>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</si>
  <si>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</si>
  <si>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</si>
  <si>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</si>
  <si>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</si>
  <si>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</si>
  <si>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</si>
  <si>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</si>
  <si>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</si>
  <si>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</si>
  <si>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</si>
  <si>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</si>
  <si>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</si>
  <si>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</si>
  <si>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</si>
  <si>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</si>
  <si>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</si>
  <si>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</si>
  <si>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</si>
  <si>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</si>
  <si>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</si>
  <si>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</si>
  <si>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</si>
  <si>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</si>
  <si>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</si>
  <si>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</si>
  <si>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</si>
  <si>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</si>
  <si>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</si>
  <si>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</si>
  <si>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</si>
  <si>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</si>
  <si>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</si>
  <si>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</si>
  <si>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</si>
  <si>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</si>
  <si>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</si>
  <si>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</si>
  <si>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</si>
  <si>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</si>
  <si>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</si>
  <si>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</si>
  <si>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</si>
  <si>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</si>
  <si>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</si>
  <si>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</si>
  <si>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</si>
  <si>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</si>
  <si>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</si>
  <si>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</si>
  <si>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</si>
  <si>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</si>
  <si>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</si>
  <si>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</si>
  <si>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</si>
  <si>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</si>
  <si>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</si>
  <si>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</si>
  <si>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</si>
  <si>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</si>
  <si>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</si>
  <si>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</si>
  <si>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</si>
  <si>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</si>
  <si>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</si>
  <si>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</si>
  <si>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</si>
  <si>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</si>
  <si>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</si>
  <si>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</si>
  <si>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</si>
  <si>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</si>
  <si>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</si>
  <si>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</si>
  <si>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</si>
  <si>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</si>
  <si>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</si>
  <si>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</si>
  <si>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</si>
  <si>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</si>
  <si>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</si>
  <si>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</si>
  <si>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</si>
  <si>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</si>
  <si>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</si>
  <si>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</si>
  <si>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</si>
  <si>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</si>
  <si>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</si>
  <si>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</si>
  <si>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</si>
  <si>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</si>
  <si>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</si>
  <si>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</si>
  <si>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</si>
  <si>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</si>
  <si>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</si>
  <si>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</si>
  <si>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</si>
  <si>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</si>
  <si>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</si>
  <si>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</si>
  <si>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</si>
  <si>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</si>
  <si>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</si>
  <si>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</si>
  <si>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</si>
  <si>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</si>
  <si>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</si>
  <si>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</si>
  <si>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</si>
  <si>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</si>
  <si>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</si>
  <si>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</si>
  <si>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</si>
  <si>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</si>
  <si>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</si>
  <si>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</si>
  <si>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</si>
  <si>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</si>
  <si>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</si>
  <si>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</si>
  <si>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</si>
  <si>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</si>
  <si>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</si>
  <si>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</si>
  <si>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</si>
  <si>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</si>
  <si>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</si>
  <si>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</si>
  <si>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</si>
  <si>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</si>
  <si>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</si>
  <si>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</si>
  <si>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</si>
  <si>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</si>
  <si>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</si>
  <si>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</si>
  <si>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</si>
  <si>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</si>
  <si>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</si>
  <si>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</si>
  <si>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</si>
  <si>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</si>
  <si>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</si>
  <si>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</si>
  <si>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</si>
  <si>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</si>
  <si>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</si>
  <si>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</si>
  <si>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</si>
  <si>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</si>
  <si>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</si>
  <si>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</si>
  <si>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</si>
  <si>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</si>
  <si>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</si>
  <si>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</si>
  <si>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</si>
  <si>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</si>
  <si>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</si>
  <si>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</si>
  <si>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</si>
  <si>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</si>
  <si>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</si>
  <si>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</si>
  <si>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</si>
  <si>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</si>
  <si>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</si>
  <si>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</si>
  <si>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</si>
  <si>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</si>
  <si>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</si>
  <si>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</si>
  <si>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</si>
  <si>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</si>
  <si>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</si>
  <si>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</si>
  <si>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</si>
  <si>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</si>
  <si>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</si>
  <si>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</si>
  <si>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</si>
  <si>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</si>
  <si>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</si>
  <si>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</si>
  <si>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</si>
  <si>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</si>
  <si>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</si>
  <si>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</si>
  <si>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</si>
  <si>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</si>
  <si>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</si>
  <si>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</si>
  <si>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</si>
  <si>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</si>
  <si>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</si>
  <si>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</si>
  <si>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</si>
  <si>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</si>
  <si>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</si>
  <si>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</si>
  <si>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</si>
  <si>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</si>
  <si>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</si>
  <si>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</si>
  <si>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</si>
  <si>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</si>
  <si>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</si>
  <si>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</si>
  <si>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</si>
  <si>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</si>
  <si>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</si>
  <si>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</si>
  <si>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</si>
  <si>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</si>
  <si>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</si>
  <si>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</si>
  <si>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</si>
  <si>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</si>
  <si>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</si>
  <si>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</si>
  <si>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</si>
  <si>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</si>
  <si>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</si>
  <si>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</si>
  <si>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</si>
  <si>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</si>
  <si>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</si>
  <si>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</si>
  <si>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</si>
  <si>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</si>
  <si>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</si>
  <si>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</si>
  <si>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</si>
  <si>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</si>
  <si>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</si>
  <si>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</si>
  <si>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</si>
  <si>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</si>
  <si>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</si>
  <si>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</si>
  <si>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</si>
  <si>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</si>
  <si>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</si>
  <si>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</si>
  <si>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</si>
  <si>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</si>
  <si>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</si>
  <si>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</si>
  <si>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</si>
  <si>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</si>
  <si>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</si>
  <si>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</si>
  <si>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</si>
  <si>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</si>
  <si>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</si>
  <si>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</si>
  <si>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</si>
  <si>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</si>
  <si>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</si>
  <si>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</si>
  <si>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</si>
  <si>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</si>
  <si>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</si>
  <si>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</si>
  <si>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</si>
  <si>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</si>
  <si>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</si>
  <si>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</si>
  <si>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</si>
  <si>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</si>
  <si>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</si>
  <si>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</si>
  <si>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</si>
  <si>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</si>
  <si>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</si>
  <si>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</si>
  <si>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</si>
  <si>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</si>
  <si>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</si>
  <si>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</si>
  <si>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</si>
  <si>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</si>
  <si>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</si>
  <si>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</si>
  <si>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</si>
  <si>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</si>
  <si>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</si>
  <si>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</si>
  <si>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</si>
  <si>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</si>
  <si>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</si>
  <si>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</si>
  <si>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</si>
  <si>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</si>
  <si>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</si>
  <si>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</si>
  <si>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</si>
  <si>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</si>
  <si>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</si>
  <si>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</si>
  <si>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</si>
  <si>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</si>
  <si>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</si>
  <si>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</si>
  <si>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</si>
  <si>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</si>
  <si>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</si>
  <si>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</si>
  <si>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</si>
  <si>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</si>
  <si>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</si>
  <si>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</si>
  <si>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</si>
  <si>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</si>
  <si>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</si>
  <si>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</si>
  <si>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</si>
  <si>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</si>
  <si>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</si>
  <si>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</si>
  <si>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</si>
  <si>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</si>
  <si>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</si>
  <si>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</si>
  <si>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</si>
  <si>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</si>
  <si>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</si>
  <si>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</si>
  <si>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</si>
  <si>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</si>
  <si>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</si>
  <si>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</si>
  <si>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</si>
  <si>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</si>
  <si>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</si>
  <si>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</si>
  <si>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</si>
  <si>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</si>
  <si>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</si>
  <si>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</si>
  <si>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</si>
  <si>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</si>
  <si>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</si>
  <si>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</si>
  <si>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</si>
  <si>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</si>
  <si>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</si>
  <si>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</si>
  <si>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</si>
  <si>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</si>
  <si>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</si>
  <si>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</si>
  <si>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</si>
  <si>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</si>
  <si>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</si>
  <si>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</si>
  <si>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</si>
  <si>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</si>
  <si>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</si>
  <si>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</si>
  <si>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</si>
  <si>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</si>
  <si>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</si>
  <si>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</si>
  <si>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</si>
  <si>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</si>
  <si>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</si>
  <si>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</si>
  <si>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</si>
  <si>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</si>
  <si>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</si>
  <si>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</si>
  <si>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</si>
  <si>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</si>
  <si>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</si>
  <si>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</si>
  <si>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</si>
  <si>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</si>
  <si>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</si>
  <si>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</si>
  <si>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</si>
  <si>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</si>
  <si>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</si>
  <si>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</si>
  <si>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</si>
  <si>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</si>
  <si>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</si>
  <si>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</si>
  <si>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</si>
  <si>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</si>
  <si>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</si>
  <si>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</si>
  <si>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</si>
  <si>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</si>
  <si>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</si>
  <si>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</si>
  <si>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</si>
  <si>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</si>
  <si>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</si>
  <si>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</si>
  <si>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</si>
  <si>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</si>
  <si>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</si>
  <si>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</si>
  <si>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</si>
  <si>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</si>
  <si>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</si>
  <si>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</si>
  <si>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</si>
  <si>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</si>
  <si>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</si>
  <si>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</si>
  <si>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</si>
  <si>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</si>
  <si>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</si>
  <si>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</si>
  <si>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</si>
  <si>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</si>
  <si>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</si>
  <si>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</si>
  <si>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</si>
  <si>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</si>
  <si>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</si>
  <si>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</si>
  <si>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</si>
  <si>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</si>
  <si>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</si>
  <si>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</si>
  <si>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</si>
  <si>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</si>
  <si>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</si>
  <si>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</si>
  <si>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</si>
  <si>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</si>
  <si>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</si>
  <si>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</si>
  <si>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</si>
  <si>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</si>
  <si>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</si>
  <si>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</si>
  <si>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</si>
  <si>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</si>
  <si>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</si>
  <si>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</si>
  <si>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</si>
  <si>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</si>
  <si>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</si>
  <si>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</si>
  <si>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</si>
  <si>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</si>
  <si>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</si>
  <si>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</si>
  <si>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</si>
  <si>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</si>
  <si>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</si>
  <si>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</si>
  <si>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</si>
  <si>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</si>
  <si>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</si>
  <si>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</si>
  <si>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</si>
  <si>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</si>
  <si>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</si>
  <si>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</si>
  <si>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</si>
  <si>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</si>
  <si>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</si>
  <si>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</si>
  <si>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</si>
  <si>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</si>
  <si>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</si>
  <si>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</si>
  <si>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</si>
  <si>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</si>
  <si>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</si>
  <si>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</si>
  <si>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</si>
  <si>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</si>
  <si>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</si>
  <si>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</si>
  <si>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</si>
  <si>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</si>
  <si>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</si>
  <si>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</si>
  <si>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</si>
  <si>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</si>
  <si>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</si>
  <si>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</si>
  <si>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</si>
  <si>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</si>
  <si>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</si>
  <si>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</si>
  <si>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</si>
  <si>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</si>
  <si>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</si>
  <si>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</si>
  <si>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</si>
  <si>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</si>
  <si>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</si>
  <si>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</si>
  <si>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</si>
  <si>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</si>
  <si>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</si>
  <si>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</si>
  <si>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</si>
  <si>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</si>
  <si>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</si>
  <si>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</si>
  <si>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</si>
  <si>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</si>
  <si>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</si>
  <si>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</si>
  <si>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</si>
  <si>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</si>
  <si>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</si>
  <si>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</si>
  <si>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</si>
  <si>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</si>
  <si>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</si>
  <si>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</si>
  <si>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</si>
  <si>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</si>
  <si>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</si>
  <si>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</si>
  <si>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</si>
  <si>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</si>
  <si>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</si>
  <si>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</si>
  <si>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</si>
  <si>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</si>
  <si>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</si>
  <si>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</si>
  <si>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</si>
  <si>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</si>
  <si>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</si>
  <si>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</si>
  <si>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</si>
  <si>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</si>
  <si>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</si>
  <si>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</si>
  <si>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</si>
  <si>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</si>
  <si>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</si>
  <si>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</si>
  <si>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</si>
  <si>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</si>
  <si>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</si>
  <si>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</si>
  <si>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</si>
  <si>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</si>
  <si>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</si>
  <si>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</si>
  <si>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</si>
  <si>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</si>
  <si>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</si>
  <si>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</si>
  <si>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</si>
  <si>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</si>
  <si>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</si>
  <si>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</si>
  <si>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</si>
  <si>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</si>
  <si>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</si>
  <si>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</si>
  <si>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</si>
  <si>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</si>
  <si>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</si>
  <si>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</si>
  <si>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</si>
  <si>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</si>
  <si>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</si>
  <si>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</si>
  <si>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</si>
  <si>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</si>
  <si>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</si>
  <si>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</si>
  <si>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</si>
  <si>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</si>
  <si>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</si>
  <si>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</si>
  <si>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</si>
  <si>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</si>
  <si>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</si>
  <si>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</si>
  <si>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</si>
  <si>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</si>
  <si>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</si>
  <si>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</si>
  <si>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</si>
  <si>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</si>
  <si>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</si>
  <si>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</si>
  <si>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</si>
  <si>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</si>
  <si>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</si>
  <si>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</si>
  <si>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</si>
  <si>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</si>
  <si>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</si>
  <si>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</si>
  <si>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</si>
  <si>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</si>
  <si>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</si>
  <si>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</si>
  <si>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</si>
  <si>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</si>
  <si>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</si>
  <si>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</si>
  <si>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</si>
  <si>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</si>
  <si>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</si>
  <si>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</si>
  <si>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</si>
  <si>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</si>
  <si>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</si>
  <si>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</si>
  <si>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</si>
  <si>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</si>
  <si>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</si>
  <si>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</si>
  <si>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</si>
  <si>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</si>
  <si>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</si>
  <si>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</si>
  <si>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</si>
  <si>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</si>
  <si>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</si>
  <si>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</si>
  <si>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</si>
  <si>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</si>
  <si>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</si>
  <si>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</si>
  <si>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</si>
  <si>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</si>
  <si>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</si>
  <si>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</si>
  <si>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</si>
  <si>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</si>
  <si>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</si>
  <si>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</si>
  <si>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</si>
  <si>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</si>
  <si>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</si>
  <si>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</si>
  <si>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</si>
  <si>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</si>
  <si>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</si>
  <si>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</si>
  <si>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</si>
  <si>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</si>
  <si>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</si>
  <si>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</si>
  <si>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</si>
  <si>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</si>
  <si>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</si>
  <si>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</si>
  <si>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</si>
  <si>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</si>
  <si>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</si>
  <si>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</si>
  <si>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</si>
  <si>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</si>
  <si>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</si>
  <si>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</si>
  <si>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</si>
  <si>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</si>
  <si>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</si>
  <si>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</si>
  <si>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</si>
  <si>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</si>
  <si>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</si>
  <si>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</si>
  <si>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</si>
  <si>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</si>
  <si>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</si>
  <si>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</si>
  <si>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</si>
  <si>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</si>
  <si>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</si>
  <si>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</si>
  <si>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</si>
  <si>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</si>
  <si>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</si>
  <si>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</si>
  <si>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</si>
  <si>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</si>
  <si>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</si>
  <si>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</si>
  <si>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</si>
  <si>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</si>
  <si>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</si>
  <si>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</si>
  <si>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</si>
  <si>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</si>
  <si>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</si>
  <si>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</si>
  <si>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</si>
  <si>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</si>
  <si>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</si>
  <si>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</si>
  <si>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</si>
  <si>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</si>
  <si>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</si>
  <si>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</si>
  <si>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</si>
  <si>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</si>
  <si>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</si>
  <si>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</si>
  <si>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</si>
  <si>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</si>
  <si>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</si>
  <si>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</si>
  <si>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</si>
  <si>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</si>
  <si>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</si>
  <si>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</si>
  <si>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</si>
  <si>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</si>
  <si>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</si>
  <si>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</si>
  <si>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</si>
  <si>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</si>
  <si>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</si>
  <si>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</si>
  <si>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</si>
  <si>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</si>
  <si>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</si>
  <si>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</si>
  <si>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</si>
  <si>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</si>
  <si>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</si>
  <si>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</si>
  <si>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</si>
  <si>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</si>
  <si>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</si>
  <si>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</si>
  <si>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</si>
  <si>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</si>
  <si>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</si>
  <si>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</si>
  <si>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</si>
  <si>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</si>
  <si>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</si>
  <si>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</si>
  <si>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</si>
  <si>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</si>
  <si>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</si>
  <si>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</si>
  <si>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</si>
  <si>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</si>
  <si>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</si>
  <si>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</si>
  <si>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</si>
  <si>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</si>
  <si>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</si>
  <si>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</si>
  <si>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</si>
  <si>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</si>
  <si>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</si>
  <si>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</si>
  <si>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</si>
  <si>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</si>
  <si>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</si>
  <si>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</si>
  <si>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</si>
  <si>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</si>
  <si>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</si>
  <si>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</si>
  <si>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</si>
  <si>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</si>
  <si>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</si>
  <si>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</si>
  <si>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</si>
  <si>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</si>
  <si>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</si>
  <si>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</si>
  <si>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</si>
  <si>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</si>
  <si>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</si>
  <si>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</si>
  <si>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</si>
  <si>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</si>
  <si>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</si>
  <si>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</si>
  <si>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</si>
  <si>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</si>
  <si>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</si>
  <si>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</si>
  <si>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</si>
  <si>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</si>
  <si>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</si>
  <si>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</si>
  <si>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</si>
  <si>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</si>
  <si>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</si>
  <si>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</si>
  <si>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</si>
  <si>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</si>
  <si>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</si>
  <si>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</si>
  <si>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</si>
  <si>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</si>
  <si>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</si>
  <si>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</si>
  <si>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</si>
  <si>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</si>
  <si>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</si>
  <si>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</si>
  <si>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</si>
  <si>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</si>
  <si>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</si>
  <si>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</si>
  <si>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</si>
  <si>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</si>
  <si>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</si>
  <si>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</si>
  <si>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</si>
  <si>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</si>
  <si>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</si>
  <si>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</si>
  <si>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</si>
  <si>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</si>
  <si>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</si>
  <si>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</si>
  <si>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</si>
  <si>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</si>
  <si>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</si>
  <si>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</si>
  <si>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</si>
  <si>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</si>
  <si>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</si>
  <si>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</si>
  <si>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</si>
  <si>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</si>
  <si>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</si>
  <si>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</si>
  <si>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</si>
  <si>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</si>
  <si>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</si>
  <si>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</si>
  <si>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</si>
  <si>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</si>
  <si>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</si>
  <si>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</si>
  <si>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</si>
  <si>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</si>
  <si>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</si>
  <si>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</si>
  <si>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</si>
  <si>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</si>
  <si>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</si>
  <si>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</si>
  <si>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</si>
  <si>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</si>
  <si>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</si>
  <si>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</si>
  <si>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</si>
  <si>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</si>
  <si>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</si>
  <si>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</si>
  <si>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</si>
  <si>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</si>
  <si>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</si>
  <si>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</si>
  <si>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</si>
  <si>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</si>
  <si>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</si>
  <si>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</si>
  <si>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</si>
  <si>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</si>
  <si>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</si>
  <si>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</si>
  <si>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</si>
  <si>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</si>
  <si>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</si>
  <si>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</si>
  <si>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</si>
  <si>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</si>
  <si>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</si>
  <si>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</si>
  <si>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</si>
  <si>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</si>
  <si>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</si>
  <si>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</si>
  <si>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</si>
  <si>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</si>
  <si>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</si>
  <si>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</si>
  <si>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</si>
  <si>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</si>
  <si>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</si>
  <si>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</si>
  <si>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</si>
  <si>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</si>
  <si>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</si>
  <si>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</si>
  <si>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</si>
  <si>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</si>
  <si>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</si>
  <si>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</si>
  <si>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</si>
  <si>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</si>
  <si>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</si>
  <si>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</si>
  <si>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</si>
  <si>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</si>
  <si>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</si>
  <si>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</si>
  <si>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</si>
  <si>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</si>
  <si>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</si>
  <si>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</si>
  <si>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</si>
  <si>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</si>
  <si>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</si>
  <si>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</si>
  <si>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</si>
  <si>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</si>
  <si>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</si>
  <si>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</si>
  <si>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</si>
  <si>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</si>
  <si>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</si>
  <si>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</si>
  <si>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</si>
  <si>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</si>
  <si>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</si>
  <si>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</si>
  <si>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</si>
  <si>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</si>
  <si>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</si>
  <si>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</si>
  <si>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</si>
  <si>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</si>
  <si>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</si>
  <si>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</si>
  <si>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</si>
  <si>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</si>
  <si>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</si>
  <si>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</si>
  <si>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</si>
  <si>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</si>
  <si>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</si>
  <si>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</si>
  <si>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</si>
  <si>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</si>
  <si>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</si>
  <si>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</si>
  <si>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</si>
  <si>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</si>
  <si>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</si>
  <si>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</si>
  <si>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</si>
  <si>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</si>
  <si>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</si>
  <si>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</si>
  <si>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</si>
  <si>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</si>
  <si>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</si>
  <si>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</si>
  <si>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</si>
  <si>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</si>
  <si>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</si>
  <si>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</si>
  <si>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</si>
  <si>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</si>
  <si>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</si>
  <si>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</si>
  <si>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</si>
  <si>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</si>
  <si>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</si>
  <si>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</si>
  <si>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</si>
  <si>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</si>
  <si>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</si>
  <si>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</si>
  <si>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</si>
  <si>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</si>
  <si>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</si>
  <si>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</si>
  <si>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</si>
  <si>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</si>
  <si>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</si>
  <si>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</si>
  <si>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</si>
  <si>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</si>
  <si>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</si>
  <si>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</si>
  <si>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</si>
  <si>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</si>
  <si>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</si>
  <si>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</si>
  <si>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</si>
  <si>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</si>
  <si>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</si>
  <si>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</si>
  <si>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</si>
  <si>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</si>
  <si>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</si>
  <si>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</si>
  <si>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</si>
  <si>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</si>
  <si>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</si>
  <si>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</si>
  <si>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</si>
  <si>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</si>
  <si>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</si>
  <si>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</si>
  <si>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</si>
  <si>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</si>
  <si>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</si>
  <si>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</si>
  <si>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</si>
  <si>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</si>
  <si>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</si>
  <si>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</si>
  <si>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</si>
  <si>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</si>
  <si>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</si>
  <si>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</si>
  <si>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</si>
  <si>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</si>
  <si>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</si>
  <si>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</si>
  <si>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</si>
  <si>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</si>
  <si>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</si>
  <si>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</si>
  <si>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</si>
  <si>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</si>
  <si>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</si>
  <si>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</si>
  <si>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</si>
  <si>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</si>
  <si>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</si>
  <si>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</si>
  <si>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</si>
  <si>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</si>
  <si>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</si>
  <si>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</si>
  <si>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</si>
  <si>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</si>
  <si>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</si>
  <si>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</si>
  <si>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</si>
  <si>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</si>
  <si>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</si>
  <si>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</si>
  <si>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</si>
  <si>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</si>
  <si>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</si>
  <si>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</si>
  <si>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</si>
  <si>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</si>
  <si>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</si>
  <si>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</si>
  <si>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</si>
  <si>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</si>
  <si>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</si>
  <si>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</si>
  <si>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</si>
  <si>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</si>
  <si>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</si>
  <si>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</si>
  <si>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</si>
  <si>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</si>
  <si>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</si>
  <si>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</si>
  <si>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</si>
  <si>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</si>
  <si>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</si>
  <si>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</si>
  <si>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</si>
  <si>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</si>
  <si>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</si>
  <si>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</si>
  <si>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</si>
  <si>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</si>
  <si>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</si>
  <si>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</si>
  <si>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</si>
  <si>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</si>
  <si>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</si>
  <si>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</si>
  <si>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</si>
  <si>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</si>
  <si>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</si>
  <si>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</si>
  <si>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</si>
  <si>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</si>
  <si>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</si>
  <si>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</si>
  <si>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</si>
  <si>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</si>
  <si>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</si>
  <si>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</si>
  <si>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</si>
  <si>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</si>
  <si>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</si>
  <si>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</si>
  <si>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</si>
  <si>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</si>
  <si>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</si>
  <si>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</si>
  <si>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</si>
  <si>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</si>
  <si>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</si>
  <si>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</si>
  <si>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</si>
  <si>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</si>
  <si>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</si>
  <si>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</si>
  <si>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</si>
  <si>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</si>
  <si>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</si>
  <si>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</si>
  <si>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</si>
  <si>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</si>
  <si>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</si>
  <si>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</si>
  <si>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</si>
  <si>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</si>
  <si>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</si>
  <si>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</si>
  <si>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</si>
  <si>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</si>
  <si>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</si>
  <si>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</si>
  <si>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</si>
  <si>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</si>
  <si>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</si>
  <si>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</si>
  <si>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</si>
  <si>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</si>
  <si>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</si>
  <si>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</si>
  <si>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</si>
  <si>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</si>
  <si>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</si>
  <si>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</si>
  <si>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</si>
  <si>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</si>
  <si>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</si>
  <si>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</si>
  <si>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</si>
  <si>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</si>
  <si>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</si>
  <si>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</si>
  <si>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</si>
  <si>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</si>
  <si>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</si>
  <si>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</si>
  <si>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</si>
  <si>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</si>
  <si>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</si>
  <si>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</si>
  <si>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</si>
  <si>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</si>
  <si>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</si>
  <si>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</si>
  <si>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</si>
  <si>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</si>
  <si>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</si>
  <si>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</si>
  <si>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</si>
  <si>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</si>
  <si>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</si>
  <si>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</si>
  <si>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</si>
  <si>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</si>
  <si>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</si>
  <si>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</si>
  <si>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</si>
  <si>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</si>
  <si>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</si>
  <si>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</si>
  <si>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</si>
  <si>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</si>
  <si>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</si>
  <si>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</si>
  <si>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</si>
  <si>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</si>
  <si>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</si>
  <si>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</si>
  <si>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</si>
  <si>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</si>
  <si>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</si>
  <si>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</si>
  <si>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</si>
  <si>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</si>
  <si>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</si>
  <si>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</si>
  <si>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</si>
  <si>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</si>
  <si>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</si>
  <si>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</si>
  <si>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</si>
  <si>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</si>
  <si>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</si>
  <si>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</si>
  <si>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</si>
  <si>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</si>
  <si>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</si>
  <si>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</si>
  <si>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</si>
  <si>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</si>
  <si>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</si>
  <si>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</si>
  <si>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</si>
  <si>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</si>
  <si>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</si>
  <si>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</si>
  <si>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</si>
  <si>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</si>
  <si>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</si>
  <si>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</si>
  <si>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</si>
  <si>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</si>
  <si>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</si>
  <si>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</si>
  <si>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</si>
  <si>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</si>
  <si>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</si>
  <si>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</si>
  <si>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</si>
  <si>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</si>
  <si>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</si>
  <si>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</si>
  <si>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</si>
  <si>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</si>
  <si>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</si>
  <si>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</si>
  <si>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</si>
  <si>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</si>
  <si>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</si>
  <si>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</si>
  <si>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</si>
  <si>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</si>
  <si>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</si>
  <si>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</si>
  <si>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</si>
  <si>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</si>
  <si>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</si>
  <si>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</si>
  <si>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</si>
  <si>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</si>
  <si>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</si>
  <si>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</si>
  <si>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</si>
  <si>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</si>
  <si>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</si>
  <si>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</si>
  <si>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</si>
  <si>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</si>
  <si>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</si>
  <si>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</si>
  <si>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</si>
  <si>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</si>
  <si>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</si>
  <si>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</si>
  <si>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</si>
  <si>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</si>
  <si>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</si>
  <si>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</si>
  <si>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</si>
  <si>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</si>
  <si>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</si>
  <si>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</si>
  <si>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</si>
  <si>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</si>
  <si>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</si>
  <si>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</si>
  <si>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</si>
  <si>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</si>
  <si>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</si>
  <si>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</si>
  <si>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</si>
  <si>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</si>
  <si>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</si>
  <si>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</si>
  <si>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</si>
  <si>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</si>
  <si>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</si>
  <si>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</si>
  <si>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</si>
  <si>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</si>
  <si>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</si>
  <si>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</si>
  <si>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</si>
  <si>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</si>
  <si>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</si>
  <si>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</si>
  <si>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</si>
  <si>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</si>
  <si>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</si>
  <si>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</si>
  <si>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</si>
  <si>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</si>
  <si>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</si>
  <si>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</si>
  <si>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</si>
  <si>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</si>
  <si>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</si>
  <si>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</si>
  <si>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</si>
  <si>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</si>
  <si>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</si>
  <si>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</si>
  <si>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</si>
  <si>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</si>
  <si>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</si>
  <si>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</si>
  <si>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</si>
  <si>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</si>
  <si>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</si>
  <si>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</si>
  <si>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</si>
  <si>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</si>
  <si>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</si>
  <si>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</si>
  <si>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</si>
  <si>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</si>
  <si>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</si>
  <si>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</si>
  <si>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</si>
  <si>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</si>
  <si>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</si>
  <si>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</si>
  <si>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</si>
  <si>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</si>
  <si>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</si>
  <si>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</si>
  <si>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</si>
  <si>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</si>
  <si>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</si>
  <si>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</si>
  <si>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</si>
  <si>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</si>
  <si>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</si>
  <si>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</si>
  <si>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</si>
  <si>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</si>
  <si>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</si>
  <si>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</si>
  <si>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</si>
  <si>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</si>
  <si>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</si>
  <si>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</si>
  <si>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</si>
  <si>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</si>
  <si>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</si>
  <si>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</si>
  <si>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</si>
  <si>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</si>
  <si>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</si>
  <si>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</si>
  <si>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</si>
  <si>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</si>
  <si>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</si>
  <si>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</si>
  <si>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</si>
  <si>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</si>
  <si>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</si>
  <si>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</si>
  <si>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</si>
  <si>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</si>
  <si>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</si>
  <si>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</si>
  <si>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</si>
  <si>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</si>
  <si>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</si>
  <si>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</si>
  <si>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</si>
  <si>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</si>
  <si>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</si>
  <si>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</si>
  <si>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</si>
  <si>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</si>
  <si>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</si>
  <si>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</si>
  <si>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</si>
  <si>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</si>
  <si>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</si>
  <si>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</si>
  <si>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</si>
  <si>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</si>
  <si>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</si>
  <si>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</si>
  <si>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</si>
  <si>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</si>
  <si>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</si>
  <si>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</si>
  <si>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</si>
  <si>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</si>
  <si>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</si>
  <si>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</si>
  <si>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</si>
  <si>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</si>
  <si>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</si>
  <si>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</si>
  <si>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</si>
  <si>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</si>
  <si>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</si>
  <si>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</si>
  <si>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</si>
  <si>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</si>
  <si>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</si>
  <si>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</si>
  <si>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</si>
  <si>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</si>
  <si>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</si>
  <si>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</si>
  <si>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</si>
  <si>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</si>
  <si>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</si>
  <si>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</si>
  <si>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</si>
  <si>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</si>
  <si>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</si>
  <si>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</si>
  <si>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</si>
  <si>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</si>
  <si>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</si>
  <si>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</si>
  <si>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</si>
  <si>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</si>
  <si>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</si>
  <si>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</si>
  <si>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</si>
  <si>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</si>
  <si>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</si>
  <si>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</si>
  <si>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</si>
  <si>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</si>
  <si>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</si>
  <si>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</si>
  <si>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</si>
  <si>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</si>
  <si>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</si>
  <si>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</si>
  <si>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</si>
  <si>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</si>
  <si>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</si>
  <si>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</si>
  <si>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</si>
  <si>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</si>
  <si>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</si>
  <si>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</si>
  <si>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</si>
  <si>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</si>
  <si>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</si>
  <si>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</si>
  <si>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</si>
  <si>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</si>
  <si>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</si>
  <si>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</si>
  <si>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</si>
  <si>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</si>
  <si>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</si>
  <si>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</si>
  <si>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</si>
  <si>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</si>
  <si>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</si>
  <si>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</si>
  <si>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</si>
  <si>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</si>
  <si>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</si>
  <si>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</si>
  <si>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</si>
  <si>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</si>
  <si>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</si>
  <si>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</si>
  <si>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</si>
  <si>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</si>
  <si>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</si>
  <si>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</si>
  <si>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</si>
  <si>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</si>
  <si>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</si>
  <si>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</si>
  <si>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</si>
  <si>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</si>
  <si>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</si>
  <si>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</si>
  <si>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</si>
  <si>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</si>
  <si>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</si>
  <si>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</si>
  <si>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</si>
  <si>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</si>
  <si>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</si>
  <si>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</si>
  <si>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</si>
  <si>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</si>
  <si>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</si>
  <si>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</si>
  <si>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</si>
  <si>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</si>
  <si>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</si>
  <si>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</si>
  <si>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</si>
  <si>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</si>
  <si>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</si>
  <si>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</si>
  <si>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</si>
  <si>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</si>
  <si>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</si>
  <si>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</si>
  <si>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</si>
  <si>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</si>
  <si>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</si>
  <si>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</si>
  <si>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</si>
  <si>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</si>
  <si>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</si>
  <si>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</si>
  <si>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</si>
  <si>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</si>
  <si>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</si>
  <si>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</si>
  <si>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</si>
  <si>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</si>
  <si>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</si>
  <si>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</si>
  <si>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</si>
  <si>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</si>
  <si>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</si>
  <si>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</si>
  <si>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</si>
  <si>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</si>
  <si>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</si>
  <si>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</si>
  <si>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</si>
  <si>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</si>
  <si>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</si>
  <si>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</si>
  <si>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</si>
  <si>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</si>
  <si>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</si>
  <si>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</si>
  <si>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</si>
  <si>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</si>
  <si>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</si>
  <si>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</si>
  <si>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</si>
  <si>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</si>
  <si>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</si>
  <si>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</si>
  <si>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</si>
  <si>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</si>
  <si>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</si>
  <si>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</si>
  <si>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</si>
  <si>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</si>
  <si>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</si>
  <si>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</si>
  <si>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</si>
  <si>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</si>
  <si>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</si>
  <si>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</si>
  <si>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</si>
  <si>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</si>
  <si>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</si>
  <si>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</si>
  <si>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</si>
  <si>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</si>
  <si>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</si>
  <si>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</si>
  <si>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</si>
  <si>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</si>
  <si>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</si>
  <si>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</si>
  <si>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</si>
  <si>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</si>
  <si>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</si>
  <si>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</si>
  <si>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</si>
  <si>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</si>
  <si>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</si>
  <si>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</si>
  <si>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</si>
  <si>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</si>
  <si>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</si>
  <si>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</si>
  <si>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</si>
  <si>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</si>
  <si>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</si>
  <si>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</si>
  <si>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</si>
  <si>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</si>
  <si>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</si>
  <si>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</si>
  <si>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</si>
  <si>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</si>
  <si>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</si>
  <si>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</si>
  <si>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</si>
  <si>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</si>
  <si>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</si>
  <si>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</si>
  <si>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</si>
  <si>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</si>
  <si>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</si>
  <si>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</si>
  <si>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</si>
  <si>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</si>
  <si>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</si>
  <si>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</si>
  <si>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</si>
  <si>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</si>
  <si>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</si>
  <si>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</si>
  <si>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</si>
  <si>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</si>
  <si>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</si>
  <si>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</si>
  <si>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</si>
  <si>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</si>
  <si>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</si>
  <si>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</si>
  <si>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</si>
  <si>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</si>
  <si>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</si>
  <si>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</si>
  <si>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</si>
  <si>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</si>
  <si>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</si>
  <si>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</si>
  <si>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</si>
  <si>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</si>
  <si>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</si>
  <si>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</si>
  <si>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</si>
  <si>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</si>
  <si>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</si>
  <si>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</si>
  <si>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</si>
  <si>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</si>
  <si>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</si>
  <si>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</si>
  <si>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</si>
  <si>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</si>
  <si>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</si>
  <si>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</si>
  <si>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</si>
  <si>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</si>
  <si>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</si>
  <si>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</si>
  <si>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</si>
  <si>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</si>
  <si>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</si>
  <si>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</si>
  <si>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</si>
  <si>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</si>
  <si>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</si>
  <si>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</si>
  <si>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</si>
  <si>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</si>
  <si>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</si>
  <si>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</si>
  <si>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</si>
  <si>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</si>
  <si>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</si>
  <si>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</si>
  <si>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</si>
  <si>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</si>
  <si>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</si>
  <si>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</si>
  <si>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</si>
  <si>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</si>
  <si>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</si>
  <si>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</si>
  <si>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</si>
  <si>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</si>
  <si>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</si>
  <si>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</si>
  <si>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</si>
  <si>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</si>
  <si>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</si>
  <si>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</si>
  <si>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</si>
  <si>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</si>
  <si>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</si>
  <si>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</si>
  <si>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</si>
  <si>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</si>
  <si>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</si>
  <si>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</si>
  <si>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</si>
  <si>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</si>
  <si>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</si>
  <si>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</si>
  <si>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</si>
  <si>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</si>
  <si>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</si>
  <si>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</si>
  <si>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</si>
  <si>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</si>
  <si>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</si>
  <si>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</si>
  <si>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</si>
  <si>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</si>
  <si>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</si>
  <si>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</si>
  <si>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</si>
  <si>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</si>
  <si>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</si>
  <si>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</si>
  <si>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</si>
  <si>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</si>
  <si>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</si>
  <si>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</si>
  <si>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</si>
  <si>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</si>
  <si>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</si>
  <si>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</si>
  <si>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</si>
  <si>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</si>
  <si>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</si>
  <si>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</si>
  <si>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</si>
  <si>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</si>
  <si>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</si>
  <si>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</si>
  <si>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</si>
  <si>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</si>
  <si>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</si>
  <si>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</si>
  <si>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</si>
  <si>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</si>
  <si>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</si>
  <si>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</si>
  <si>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</si>
  <si>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</si>
  <si>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</si>
  <si>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</si>
  <si>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</si>
  <si>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</si>
  <si>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</si>
  <si>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</si>
  <si>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</si>
  <si>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</si>
  <si>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</si>
  <si>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</si>
  <si>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</si>
  <si>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</si>
  <si>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</si>
  <si>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</si>
  <si>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</si>
  <si>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</si>
  <si>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</si>
  <si>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</si>
  <si>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</si>
  <si>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</si>
  <si>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</si>
  <si>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</si>
  <si>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</si>
  <si>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</si>
  <si>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</si>
  <si>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</si>
  <si>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</si>
  <si>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</si>
  <si>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</si>
  <si>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</si>
  <si>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</si>
  <si>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</si>
  <si>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</si>
  <si>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</si>
  <si>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</si>
  <si>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</si>
  <si>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</si>
  <si>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</si>
  <si>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</si>
  <si>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</si>
  <si>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</si>
  <si>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</si>
  <si>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</si>
  <si>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</si>
  <si>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</si>
  <si>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</si>
  <si>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</si>
  <si>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</si>
  <si>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</si>
  <si>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</si>
  <si>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</si>
  <si>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</si>
  <si>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</si>
  <si>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</si>
  <si>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</si>
  <si>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</si>
  <si>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</si>
  <si>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</si>
  <si>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</si>
  <si>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</si>
  <si>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</si>
  <si>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</si>
  <si>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</si>
  <si>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</si>
  <si>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</si>
  <si>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</si>
  <si>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</si>
  <si>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</si>
  <si>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</si>
  <si>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</si>
  <si>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</si>
  <si>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</si>
  <si>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</si>
  <si>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</si>
  <si>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</si>
  <si>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</si>
  <si>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</si>
  <si>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</si>
  <si>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</si>
  <si>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</si>
  <si>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</si>
  <si>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</si>
  <si>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</si>
  <si>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</si>
  <si>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</si>
  <si>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</si>
  <si>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</si>
  <si>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</si>
  <si>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</si>
  <si>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</si>
  <si>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</si>
  <si>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</si>
  <si>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</si>
  <si>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</si>
  <si>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</si>
  <si>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</si>
  <si>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</si>
  <si>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</si>
  <si>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</si>
  <si>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</si>
  <si>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</si>
  <si>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</si>
  <si>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</si>
  <si>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</si>
  <si>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</si>
  <si>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</si>
  <si>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</si>
  <si>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</si>
  <si>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</si>
  <si>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</si>
  <si>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</si>
  <si>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</si>
  <si>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</si>
  <si>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</si>
  <si>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</si>
  <si>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</si>
  <si>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</si>
  <si>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</si>
  <si>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</si>
  <si>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</si>
  <si>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</si>
  <si>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</si>
  <si>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</si>
  <si>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</si>
  <si>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</si>
  <si>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</si>
  <si>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</si>
  <si>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</si>
  <si>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</si>
  <si>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</si>
  <si>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</si>
  <si>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</si>
  <si>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</si>
  <si>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</si>
  <si>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</si>
  <si>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</si>
  <si>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</si>
  <si>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</si>
  <si>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</si>
  <si>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</si>
  <si>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</si>
  <si>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</si>
  <si>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</si>
  <si>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</si>
  <si>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</si>
  <si>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</si>
  <si>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</si>
  <si>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</si>
  <si>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</si>
  <si>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</si>
  <si>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</si>
  <si>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</si>
  <si>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</si>
  <si>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</si>
  <si>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</si>
  <si>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</si>
  <si>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</si>
  <si>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</si>
  <si>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</si>
  <si>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</si>
  <si>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</si>
  <si>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</si>
  <si>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</si>
  <si>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</si>
  <si>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</si>
  <si>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</si>
  <si>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</si>
  <si>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</si>
  <si>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</si>
  <si>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</si>
  <si>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</si>
  <si>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</si>
  <si>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</si>
  <si>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</si>
  <si>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</si>
  <si>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</si>
  <si>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</si>
  <si>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</si>
  <si>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</si>
  <si>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</si>
  <si>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</si>
  <si>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</si>
  <si>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</si>
  <si>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</si>
  <si>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</si>
  <si>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</si>
  <si>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</si>
  <si>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</si>
  <si>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</si>
  <si>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</si>
  <si>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</si>
  <si>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</si>
  <si>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</si>
  <si>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</si>
  <si>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</si>
  <si>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</si>
  <si>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</si>
  <si>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</si>
  <si>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</si>
  <si>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</si>
  <si>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</si>
  <si>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</si>
  <si>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</si>
  <si>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</si>
  <si>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</si>
  <si>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</si>
  <si>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</si>
  <si>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</si>
  <si>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</si>
  <si>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</si>
  <si>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</si>
  <si>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</si>
  <si>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</si>
  <si>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</si>
  <si>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</si>
  <si>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</si>
  <si>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</si>
  <si>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</si>
  <si>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</si>
  <si>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</si>
  <si>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</si>
  <si>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</si>
  <si>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</si>
  <si>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</si>
  <si>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</si>
  <si>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</si>
  <si>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</si>
  <si>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</si>
  <si>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</si>
  <si>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</si>
  <si>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</si>
  <si>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</si>
  <si>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</si>
  <si>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</si>
  <si>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</si>
  <si>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</si>
  <si>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</si>
  <si>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</si>
  <si>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</si>
  <si>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</si>
  <si>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</si>
  <si>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</si>
  <si>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</si>
  <si>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</si>
  <si>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</si>
  <si>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</si>
  <si>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</si>
  <si>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</si>
  <si>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</si>
  <si>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</si>
  <si>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</si>
  <si>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</si>
  <si>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</si>
  <si>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</si>
  <si>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</si>
  <si>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</si>
  <si>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</si>
  <si>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</si>
  <si>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</si>
  <si>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</si>
  <si>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</si>
  <si>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</si>
  <si>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</si>
  <si>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</si>
  <si>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</si>
  <si>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</si>
  <si>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</si>
  <si>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</si>
  <si>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</si>
  <si>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</si>
  <si>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</si>
  <si>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</si>
  <si>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</si>
  <si>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</si>
  <si>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</si>
  <si>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</si>
  <si>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</si>
  <si>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</si>
  <si>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</si>
  <si>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</si>
  <si>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</si>
  <si>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</si>
  <si>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</si>
  <si>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</si>
  <si>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</si>
  <si>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</si>
  <si>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</si>
  <si>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</si>
  <si>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</si>
  <si>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</si>
  <si>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</si>
  <si>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</si>
  <si>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</si>
  <si>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</si>
  <si>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</si>
  <si>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</si>
  <si>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</si>
  <si>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</si>
  <si>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</si>
  <si>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</si>
  <si>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</si>
  <si>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</si>
  <si>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</si>
  <si>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</si>
  <si>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</si>
  <si>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</si>
  <si>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</si>
  <si>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</si>
  <si>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</si>
  <si>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</si>
  <si>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</si>
  <si>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</si>
  <si>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</si>
  <si>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</si>
  <si>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</si>
  <si>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</si>
  <si>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</si>
  <si>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</si>
  <si>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</si>
  <si>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</si>
  <si>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</si>
  <si>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</si>
  <si>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</si>
  <si>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</si>
  <si>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</si>
  <si>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</si>
  <si>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</si>
  <si>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</si>
  <si>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</si>
  <si>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</si>
  <si>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</si>
  <si>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</si>
  <si>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</si>
  <si>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</si>
  <si>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</si>
  <si>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</si>
  <si>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</si>
  <si>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</si>
  <si>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</si>
  <si>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</si>
  <si>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</si>
  <si>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</si>
  <si>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</si>
  <si>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</si>
  <si>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</si>
  <si>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</si>
  <si>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</si>
  <si>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</si>
  <si>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</si>
  <si>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</si>
  <si>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</si>
  <si>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</si>
  <si>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</si>
  <si>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</si>
  <si>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</si>
  <si>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</si>
  <si>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</si>
  <si>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</si>
  <si>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</si>
  <si>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</si>
  <si>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</si>
  <si>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</si>
  <si>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</si>
  <si>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</si>
  <si>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</si>
  <si>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</si>
  <si>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</si>
  <si>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</si>
  <si>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</si>
  <si>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</si>
  <si>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</si>
  <si>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</si>
  <si>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</si>
  <si>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</si>
  <si>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</si>
  <si>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</si>
  <si>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</si>
  <si>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</si>
  <si>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</si>
  <si>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</si>
  <si>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</si>
  <si>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</si>
  <si>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</si>
  <si>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</si>
  <si>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</si>
  <si>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</si>
  <si>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</si>
  <si>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</si>
  <si>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</si>
  <si>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</si>
  <si>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</si>
  <si>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</si>
  <si>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</si>
  <si>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</si>
  <si>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</si>
  <si>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</si>
  <si>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</si>
  <si>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</si>
  <si>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</si>
  <si>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</si>
  <si>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</si>
  <si>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</si>
  <si>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</si>
  <si>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</si>
  <si>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</si>
  <si>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</si>
  <si>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</si>
  <si>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</si>
  <si>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</si>
  <si>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</si>
  <si>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</si>
  <si>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</si>
  <si>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</si>
  <si>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</si>
  <si>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</si>
  <si>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</si>
  <si>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</si>
  <si>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</si>
  <si>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</si>
  <si>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</si>
  <si>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</si>
  <si>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</si>
  <si>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</si>
  <si>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</si>
  <si>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</si>
  <si>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</si>
  <si>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</si>
  <si>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</si>
  <si>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</si>
  <si>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</si>
  <si>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</si>
  <si>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</si>
  <si>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</si>
  <si>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</si>
  <si>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</si>
  <si>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</si>
  <si>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</si>
  <si>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</si>
  <si>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</si>
  <si>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</si>
  <si>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</si>
  <si>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</si>
  <si>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</si>
  <si>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</si>
  <si>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</si>
  <si>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</si>
  <si>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</si>
  <si>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</si>
  <si>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</si>
  <si>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</si>
  <si>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</si>
  <si>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</si>
  <si>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</si>
  <si>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</si>
  <si>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</si>
  <si>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</si>
  <si>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</si>
  <si>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</si>
  <si>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</si>
  <si>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</si>
  <si>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</si>
  <si>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</si>
  <si>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</si>
  <si>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</si>
  <si>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</si>
  <si>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</si>
  <si>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</si>
  <si>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</si>
  <si>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</si>
  <si>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</si>
  <si>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</si>
  <si>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</si>
  <si>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</si>
  <si>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</si>
  <si>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</si>
  <si>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</si>
  <si>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</si>
  <si>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</si>
  <si>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</si>
  <si>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</si>
  <si>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</si>
  <si>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</si>
  <si>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</si>
  <si>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</si>
  <si>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</si>
  <si>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</si>
  <si>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</si>
  <si>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</si>
  <si>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</si>
  <si>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</si>
  <si>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</si>
  <si>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</si>
  <si>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</si>
  <si>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</si>
  <si>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</si>
  <si>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</si>
  <si>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</si>
  <si>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</si>
  <si>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</si>
  <si>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</si>
  <si>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</si>
  <si>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</si>
  <si>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</si>
  <si>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</si>
  <si>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</si>
  <si>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</si>
  <si>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</si>
  <si>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</si>
  <si>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</si>
  <si>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</si>
  <si>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</si>
  <si>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</si>
  <si>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</si>
  <si>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</si>
  <si>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</si>
  <si>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</si>
  <si>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</si>
  <si>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</si>
  <si>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</si>
  <si>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</si>
  <si>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</si>
  <si>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</si>
  <si>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</si>
  <si>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</si>
  <si>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</si>
  <si>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</si>
  <si>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</si>
  <si>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</si>
  <si>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</si>
  <si>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</si>
  <si>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</si>
  <si>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</si>
  <si>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</si>
  <si>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</si>
  <si>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</si>
  <si>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</si>
  <si>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</si>
  <si>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</si>
  <si>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</si>
  <si>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</si>
  <si>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</si>
  <si>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</si>
  <si>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</si>
  <si>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</si>
  <si>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</si>
  <si>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</si>
  <si>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</si>
  <si>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</si>
  <si>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</si>
  <si>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</si>
  <si>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</si>
  <si>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</si>
  <si>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</si>
  <si>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</si>
  <si>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</si>
  <si>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</si>
  <si>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</si>
  <si>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</si>
  <si>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</si>
  <si>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</si>
  <si>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</si>
  <si>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</si>
  <si>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</si>
  <si>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</si>
  <si>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</si>
  <si>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</si>
  <si>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</si>
  <si>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</si>
  <si>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</si>
  <si>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</si>
  <si>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</si>
  <si>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</si>
  <si>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</si>
  <si>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</si>
  <si>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</si>
  <si>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</si>
  <si>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</si>
  <si>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</si>
  <si>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</si>
  <si>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</si>
  <si>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</si>
  <si>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</si>
  <si>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</si>
  <si>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</si>
  <si>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</si>
  <si>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</si>
  <si>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</si>
  <si>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</si>
  <si>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</si>
  <si>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</si>
  <si>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</si>
  <si>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</si>
  <si>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</si>
  <si>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</si>
  <si>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</si>
  <si>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</si>
  <si>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</si>
  <si>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</si>
  <si>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</si>
  <si>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</si>
  <si>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</si>
  <si>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</si>
  <si>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</si>
  <si>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</si>
  <si>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</si>
  <si>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</si>
  <si>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</si>
  <si>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</si>
  <si>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</si>
  <si>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</si>
  <si>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</si>
  <si>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</si>
  <si>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</si>
  <si>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</si>
  <si>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</si>
  <si>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</si>
  <si>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</si>
  <si>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</si>
  <si>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</si>
  <si>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</si>
  <si>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</si>
  <si>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</si>
  <si>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</si>
  <si>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</si>
  <si>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</si>
  <si>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</si>
  <si>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</si>
  <si>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</si>
  <si>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</si>
  <si>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</si>
  <si>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</si>
  <si>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</si>
  <si>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</si>
  <si>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</si>
  <si>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</si>
  <si>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</si>
  <si>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</si>
  <si>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</si>
  <si>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</si>
  <si>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</si>
  <si>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</si>
  <si>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</si>
  <si>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</si>
  <si>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</si>
  <si>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</si>
  <si>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</si>
  <si>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</si>
  <si>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</si>
  <si>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</si>
  <si>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</si>
  <si>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</si>
  <si>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</si>
  <si>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</si>
  <si>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</si>
  <si>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</si>
  <si>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</si>
  <si>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</si>
  <si>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</si>
  <si>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</si>
  <si>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</si>
  <si>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</si>
  <si>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</si>
  <si>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</si>
  <si>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</si>
  <si>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</si>
  <si>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</si>
  <si>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</si>
  <si>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</si>
  <si>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</si>
  <si>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</si>
  <si>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</si>
  <si>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</si>
  <si>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</si>
  <si>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</si>
  <si>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</si>
  <si>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</si>
  <si>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</si>
  <si>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</si>
  <si>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</si>
  <si>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</si>
  <si>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</si>
  <si>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</si>
  <si>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</si>
  <si>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</si>
  <si>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</si>
  <si>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</si>
  <si>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</si>
  <si>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</si>
  <si>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</si>
  <si>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</si>
  <si>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</si>
  <si>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</si>
  <si>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</si>
  <si>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</si>
  <si>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</si>
  <si>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</si>
  <si>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</si>
  <si>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</si>
  <si>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</si>
  <si>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</si>
  <si>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</si>
  <si>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</si>
  <si>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</si>
  <si>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</si>
  <si>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</si>
  <si>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</si>
  <si>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</si>
  <si>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</si>
  <si>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</si>
  <si>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</si>
  <si>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</si>
  <si>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</si>
  <si>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</si>
  <si>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</si>
  <si>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</si>
  <si>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</si>
  <si>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</si>
  <si>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</si>
  <si>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</si>
  <si>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</si>
  <si>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</si>
  <si>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</si>
  <si>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</si>
  <si>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</si>
  <si>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</si>
  <si>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</si>
  <si>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</si>
  <si>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</si>
  <si>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</si>
  <si>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</si>
  <si>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</si>
  <si>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</si>
  <si>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</si>
  <si>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</si>
  <si>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</si>
  <si>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</si>
  <si>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</si>
  <si>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</si>
  <si>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</si>
  <si>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</si>
  <si>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</si>
  <si>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</si>
  <si>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</si>
  <si>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</si>
  <si>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</si>
  <si>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</si>
  <si>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</si>
  <si>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</si>
  <si>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</si>
  <si>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</si>
  <si>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</si>
  <si>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</si>
  <si>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</si>
  <si>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</si>
  <si>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</si>
  <si>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</si>
  <si>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</si>
  <si>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</si>
  <si>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</si>
  <si>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</si>
  <si>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</si>
  <si>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</si>
  <si>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</si>
  <si>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</si>
  <si>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</si>
  <si>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</si>
  <si>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</si>
  <si>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</si>
  <si>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</si>
  <si>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</si>
  <si>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</si>
  <si>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</si>
  <si>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</si>
  <si>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</si>
  <si>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</si>
  <si>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</si>
  <si>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</si>
  <si>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</si>
  <si>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</si>
  <si>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</si>
  <si>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</si>
  <si>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</si>
  <si>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</si>
  <si>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</si>
  <si>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</si>
  <si>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</si>
  <si>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</si>
  <si>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</si>
  <si>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</si>
  <si>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</si>
  <si>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</si>
  <si>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</si>
  <si>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</si>
  <si>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</si>
  <si>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</si>
  <si>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</si>
  <si>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</si>
  <si>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</si>
  <si>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</si>
  <si>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</si>
  <si>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</si>
  <si>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</si>
  <si>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</si>
  <si>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</si>
  <si>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</si>
  <si>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</si>
  <si>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</si>
  <si>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</si>
  <si>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</si>
  <si>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</si>
  <si>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</si>
  <si>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</si>
  <si>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</si>
  <si>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</si>
  <si>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</si>
  <si>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</si>
  <si>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</si>
  <si>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</si>
  <si>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</si>
  <si>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</si>
  <si>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</si>
  <si>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</si>
  <si>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</si>
  <si>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</si>
  <si>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</si>
  <si>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</si>
  <si>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</si>
  <si>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</si>
  <si>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</si>
  <si>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</si>
  <si>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</si>
  <si>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</si>
  <si>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</si>
  <si>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</si>
  <si>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</si>
  <si>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</si>
  <si>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</si>
  <si>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</si>
  <si>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</si>
  <si>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</si>
  <si>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</si>
  <si>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</si>
  <si>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</si>
  <si>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</si>
  <si>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</si>
  <si>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</si>
  <si>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</si>
  <si>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</si>
  <si>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</si>
  <si>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</si>
  <si>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</si>
  <si>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</si>
  <si>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</si>
  <si>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</si>
  <si>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</si>
  <si>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</si>
  <si>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</si>
  <si>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</si>
  <si>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</si>
  <si>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</si>
  <si>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</si>
  <si>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</si>
  <si>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</si>
  <si>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</si>
  <si>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</si>
  <si>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</si>
  <si>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</si>
  <si>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</si>
  <si>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</si>
  <si>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</si>
  <si>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</si>
  <si>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</si>
  <si>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</si>
  <si>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</si>
  <si>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</si>
  <si>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</si>
  <si>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</si>
  <si>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</si>
  <si>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</si>
  <si>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</si>
  <si>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</si>
  <si>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</si>
  <si>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</si>
  <si>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</si>
  <si>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</si>
  <si>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</si>
  <si>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</si>
  <si>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</si>
  <si>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</si>
  <si>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</si>
  <si>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</si>
  <si>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</si>
  <si>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</si>
  <si>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</si>
  <si>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</si>
  <si>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</si>
  <si>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</si>
  <si>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</si>
  <si>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</si>
  <si>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</si>
  <si>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</si>
  <si>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</si>
  <si>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</si>
  <si>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</si>
  <si>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</si>
  <si>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</si>
  <si>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</si>
  <si>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</si>
  <si>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</si>
  <si>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</si>
  <si>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</si>
  <si>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</si>
  <si>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</si>
  <si>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</si>
  <si>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</si>
  <si>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</si>
  <si>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</si>
  <si>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</si>
  <si>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</si>
  <si>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</si>
  <si>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</si>
  <si>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</si>
  <si>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</si>
  <si>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</si>
  <si>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</si>
  <si>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</si>
  <si>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</si>
  <si>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</si>
  <si>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</si>
  <si>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</si>
  <si>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</si>
  <si>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</si>
  <si>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</si>
  <si>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</si>
  <si>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</si>
  <si>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</si>
  <si>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</si>
  <si>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</si>
  <si>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</si>
  <si>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</si>
  <si>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</si>
  <si>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</si>
  <si>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</si>
  <si>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</si>
  <si>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</si>
  <si>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</si>
  <si>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</si>
  <si>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</si>
  <si>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</si>
  <si>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</si>
  <si>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</si>
  <si>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</si>
  <si>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</si>
  <si>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</si>
  <si>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</si>
  <si>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</si>
  <si>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</si>
  <si>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</si>
  <si>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</si>
  <si>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</si>
  <si>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</si>
  <si>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</si>
  <si>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</si>
  <si>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</si>
  <si>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</si>
  <si>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</si>
  <si>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</si>
  <si>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</si>
  <si>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</si>
  <si>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</si>
  <si>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</si>
  <si>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</si>
  <si>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</si>
  <si>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</si>
  <si>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</si>
  <si>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</si>
  <si>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</si>
  <si>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</si>
  <si>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</si>
  <si>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</si>
  <si>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</si>
  <si>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</si>
  <si>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</si>
  <si>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</si>
  <si>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</si>
  <si>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</si>
  <si>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</si>
  <si>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</si>
  <si>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</si>
  <si>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</si>
  <si>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</si>
  <si>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</si>
  <si>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</si>
  <si>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</si>
  <si>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</si>
  <si>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</si>
  <si>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</si>
  <si>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</si>
  <si>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</si>
  <si>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</si>
  <si>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</si>
  <si>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</si>
  <si>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</si>
  <si>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</si>
  <si>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</si>
  <si>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</si>
  <si>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</si>
  <si>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</si>
  <si>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</si>
  <si>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</si>
  <si>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</si>
  <si>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</si>
  <si>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</si>
  <si>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</si>
  <si>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</si>
  <si>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</si>
  <si>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</si>
  <si>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</si>
  <si>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</si>
  <si>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</si>
  <si>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</si>
  <si>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</si>
  <si>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</si>
  <si>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</si>
  <si>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</si>
  <si>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</si>
  <si>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</si>
  <si>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</si>
  <si>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</si>
  <si>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</si>
  <si>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</si>
  <si>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</si>
  <si>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</si>
  <si>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</si>
  <si>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</si>
  <si>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</si>
  <si>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</si>
  <si>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</si>
  <si>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</si>
  <si>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</si>
  <si>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</si>
  <si>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</si>
  <si>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</si>
  <si>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</si>
  <si>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</si>
  <si>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</si>
  <si>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</si>
  <si>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</si>
  <si>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</si>
  <si>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</si>
  <si>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</si>
  <si>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</si>
  <si>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</si>
  <si>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</si>
  <si>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</si>
  <si>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</si>
  <si>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</si>
  <si>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</si>
  <si>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</si>
  <si>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</si>
  <si>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</si>
  <si>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</si>
  <si>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</si>
  <si>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</si>
  <si>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</si>
  <si>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</si>
  <si>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</si>
  <si>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</si>
  <si>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</si>
  <si>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</si>
  <si>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</si>
  <si>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</si>
  <si>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</si>
  <si>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</si>
  <si>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</si>
  <si>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</si>
  <si>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</si>
  <si>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</si>
  <si>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</si>
  <si>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</si>
  <si>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</si>
  <si>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</si>
  <si>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</si>
  <si>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</si>
  <si>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</si>
  <si>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</si>
  <si>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</si>
  <si>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</si>
  <si>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</si>
  <si>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</si>
  <si>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</si>
  <si>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</si>
  <si>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</si>
  <si>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</si>
  <si>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</si>
  <si>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</si>
  <si>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</si>
  <si>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</si>
  <si>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</si>
  <si>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</si>
  <si>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</si>
  <si>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</si>
  <si>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</si>
  <si>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</si>
  <si>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</si>
  <si>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</si>
  <si>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</si>
  <si>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</si>
  <si>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</si>
  <si>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</si>
  <si>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</si>
  <si>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</si>
  <si>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</si>
  <si>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</si>
  <si>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</si>
  <si>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</si>
  <si>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</si>
  <si>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</si>
  <si>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</si>
  <si>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</si>
  <si>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</si>
  <si>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</si>
  <si>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</si>
  <si>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</si>
  <si>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</si>
  <si>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</si>
  <si>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</si>
  <si>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</si>
  <si>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</si>
  <si>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</si>
  <si>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</si>
  <si>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</si>
  <si>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</si>
  <si>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</si>
  <si>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</si>
  <si>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</si>
  <si>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</si>
  <si>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</si>
  <si>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</si>
  <si>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</si>
  <si>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</si>
  <si>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</si>
  <si>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</si>
  <si>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</si>
  <si>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</si>
  <si>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</si>
  <si>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</si>
  <si>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</si>
  <si>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</si>
  <si>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</si>
  <si>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</si>
  <si>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</si>
  <si>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</si>
  <si>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</si>
  <si>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</si>
  <si>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</si>
  <si>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</si>
  <si>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</si>
  <si>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</si>
  <si>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</si>
  <si>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</si>
  <si>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</si>
  <si>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</si>
  <si>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</si>
  <si>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</si>
  <si>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</si>
  <si>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</si>
  <si>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</si>
  <si>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</si>
  <si>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</si>
  <si>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</si>
  <si>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</si>
  <si>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</si>
  <si>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</si>
  <si>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</si>
  <si>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</si>
  <si>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</si>
  <si>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</si>
  <si>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</si>
  <si>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</si>
  <si>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</si>
  <si>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</si>
  <si>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</si>
  <si>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</si>
  <si>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</si>
  <si>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</si>
  <si>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</si>
  <si>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</si>
  <si>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</si>
  <si>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</si>
  <si>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</si>
  <si>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</si>
  <si>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</si>
  <si>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</si>
  <si>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</si>
  <si>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</si>
  <si>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</si>
  <si>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</si>
  <si>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</si>
  <si>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</si>
  <si>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</si>
  <si>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</si>
  <si>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</si>
  <si>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</si>
  <si>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</si>
  <si>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</si>
  <si>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</si>
  <si>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</si>
  <si>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</si>
  <si>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</si>
  <si>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</si>
  <si>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</si>
  <si>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</si>
  <si>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</si>
  <si>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</si>
  <si>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</si>
  <si>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</si>
  <si>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</si>
  <si>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</si>
  <si>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</si>
  <si>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</si>
  <si>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</si>
  <si>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</si>
  <si>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</si>
  <si>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</si>
  <si>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</si>
  <si>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</si>
  <si>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</si>
  <si>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</si>
  <si>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</si>
  <si>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</si>
  <si>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</si>
  <si>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</si>
  <si>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</si>
  <si>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</si>
  <si>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</si>
  <si>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</si>
  <si>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</si>
  <si>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</si>
  <si>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</si>
  <si>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</si>
  <si>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</si>
  <si>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</si>
  <si>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</si>
  <si>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</si>
  <si>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</si>
  <si>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</si>
  <si>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</si>
  <si>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</si>
  <si>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</si>
  <si>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</si>
  <si>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</si>
  <si>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</si>
  <si>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</si>
  <si>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</si>
  <si>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</si>
  <si>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</si>
  <si>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</si>
  <si>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</si>
  <si>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</si>
  <si>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</si>
  <si>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</si>
  <si>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</si>
  <si>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</si>
  <si>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</si>
  <si>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</si>
  <si>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</si>
  <si>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</si>
  <si>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</si>
  <si>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</si>
  <si>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</si>
  <si>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</si>
  <si>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</si>
  <si>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</si>
  <si>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</si>
  <si>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</si>
  <si>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</si>
  <si>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</si>
  <si>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</si>
  <si>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</si>
  <si>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</si>
  <si>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</si>
  <si>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</si>
  <si>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</si>
  <si>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</si>
  <si>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</si>
  <si>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</si>
  <si>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</si>
  <si>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</si>
  <si>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</si>
  <si>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</si>
  <si>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</si>
  <si>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</si>
  <si>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</si>
  <si>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</si>
  <si>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</si>
  <si>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</si>
  <si>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</si>
  <si>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</si>
  <si>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</si>
  <si>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</si>
  <si>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</si>
  <si>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</si>
  <si>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</si>
  <si>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</si>
  <si>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</si>
  <si>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</si>
  <si>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</si>
  <si>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</si>
  <si>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</si>
  <si>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</si>
  <si>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</si>
  <si>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</si>
  <si>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</si>
  <si>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</si>
  <si>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</si>
  <si>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</si>
  <si>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</si>
  <si>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</si>
  <si>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</si>
  <si>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</si>
  <si>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</si>
  <si>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</si>
  <si>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</si>
  <si>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</si>
  <si>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</si>
  <si>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</si>
  <si>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</si>
  <si>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</si>
  <si>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</si>
  <si>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</si>
  <si>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</si>
  <si>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</si>
  <si>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</si>
  <si>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</si>
  <si>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</si>
  <si>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</si>
  <si>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</si>
  <si>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</si>
  <si>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</si>
  <si>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</si>
  <si>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</si>
  <si>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</si>
  <si>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</si>
  <si>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</si>
  <si>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</si>
  <si>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</si>
  <si>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</si>
  <si>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</si>
  <si>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</si>
  <si>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</si>
  <si>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</si>
  <si>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</si>
  <si>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</si>
  <si>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</si>
  <si>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</si>
  <si>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</si>
  <si>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</si>
  <si>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</si>
  <si>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</si>
  <si>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</si>
  <si>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</si>
  <si>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</si>
  <si>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</si>
  <si>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</si>
  <si>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</si>
  <si>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</si>
  <si>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</si>
  <si>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</si>
  <si>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</si>
  <si>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</si>
  <si>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</si>
  <si>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</si>
  <si>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</si>
  <si>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</si>
  <si>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</si>
  <si>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</si>
  <si>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</si>
  <si>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</si>
  <si>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</si>
  <si>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</si>
  <si>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</si>
  <si>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</si>
  <si>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</si>
  <si>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</si>
  <si>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</si>
  <si>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</si>
  <si>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</si>
  <si>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</si>
  <si>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</si>
  <si>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</si>
  <si>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</si>
  <si>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</si>
  <si>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</si>
  <si>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</si>
  <si>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</si>
  <si>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</si>
  <si>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</si>
  <si>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</si>
  <si>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</si>
  <si>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</si>
  <si>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</si>
  <si>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</si>
  <si>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</si>
  <si>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</si>
  <si>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</si>
  <si>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</si>
  <si>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</si>
  <si>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</si>
  <si>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</si>
  <si>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</si>
  <si>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</si>
  <si>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</si>
  <si>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</si>
  <si>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</si>
  <si>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</si>
  <si>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</si>
  <si>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</si>
  <si>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</si>
  <si>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</si>
  <si>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</si>
  <si>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</si>
  <si>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</si>
  <si>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</si>
  <si>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</si>
  <si>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</si>
  <si>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</si>
  <si>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</si>
  <si>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</si>
  <si>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</si>
  <si>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</si>
  <si>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</si>
  <si>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</si>
  <si>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</si>
  <si>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</si>
  <si>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</si>
  <si>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</si>
  <si>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</si>
  <si>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</si>
  <si>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</si>
  <si>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</si>
  <si>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</si>
  <si>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</si>
  <si>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</si>
  <si>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</si>
  <si>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</si>
  <si>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</si>
  <si>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</si>
  <si>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</si>
  <si>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</si>
  <si>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</si>
  <si>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</si>
  <si>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</si>
  <si>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</si>
  <si>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</si>
  <si>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</si>
  <si>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</si>
  <si>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</si>
  <si>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</si>
  <si>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</si>
  <si>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</si>
  <si>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</si>
  <si>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</si>
  <si>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</si>
  <si>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</si>
  <si>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</si>
  <si>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</si>
  <si>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</si>
  <si>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</si>
  <si>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</si>
  <si>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</si>
  <si>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</si>
  <si>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</si>
  <si>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</si>
  <si>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</si>
  <si>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</si>
  <si>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</si>
  <si>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</si>
  <si>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</si>
  <si>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</si>
  <si>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</si>
  <si>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</si>
  <si>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</si>
  <si>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</si>
  <si>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</si>
  <si>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</si>
  <si>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</si>
  <si>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</si>
  <si>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</si>
  <si>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</si>
  <si>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</si>
  <si>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</si>
  <si>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</si>
  <si>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</si>
  <si>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</si>
  <si>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</si>
  <si>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</si>
  <si>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</si>
  <si>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</si>
  <si>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</si>
  <si>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</si>
  <si>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</si>
  <si>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</si>
  <si>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</si>
  <si>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</si>
  <si>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</si>
  <si>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</si>
  <si>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</si>
  <si>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</si>
  <si>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</si>
  <si>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</si>
  <si>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</si>
  <si>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</si>
  <si>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</si>
  <si>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</si>
  <si>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</si>
  <si>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</si>
  <si>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</si>
  <si>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</si>
  <si>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</si>
  <si>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</si>
  <si>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</si>
  <si>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</si>
  <si>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</si>
  <si>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</si>
  <si>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</si>
  <si>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</si>
  <si>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</si>
  <si>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</si>
  <si>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</si>
  <si>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</si>
  <si>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</si>
  <si>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</si>
  <si>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</si>
  <si>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</si>
  <si>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</si>
  <si>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</si>
  <si>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</si>
  <si>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</si>
  <si>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</si>
  <si>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</si>
  <si>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</si>
  <si>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</si>
  <si>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</si>
  <si>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</si>
  <si>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</si>
  <si>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</si>
  <si>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</si>
  <si>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</si>
  <si>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</si>
  <si>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</si>
  <si>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</si>
  <si>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</si>
  <si>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</si>
  <si>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</si>
  <si>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</si>
  <si>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</si>
  <si>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</si>
  <si>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</si>
  <si>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</si>
  <si>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</si>
  <si>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</si>
  <si>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</si>
  <si>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</si>
  <si>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</si>
  <si>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</si>
  <si>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</si>
  <si>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</si>
  <si>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</si>
  <si>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</si>
  <si>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</si>
  <si>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</si>
  <si>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</si>
  <si>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</si>
  <si>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</si>
  <si>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</si>
  <si>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</si>
  <si>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</si>
  <si>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</si>
  <si>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</si>
  <si>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</si>
  <si>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</si>
  <si>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</si>
  <si>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</si>
  <si>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</si>
  <si>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</si>
  <si>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</si>
  <si>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</si>
  <si>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</si>
  <si>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</si>
  <si>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</si>
  <si>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</si>
  <si>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</si>
  <si>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</si>
  <si>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</si>
  <si>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</si>
  <si>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</si>
  <si>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</si>
  <si>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</si>
  <si>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</si>
  <si>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</si>
  <si>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</si>
  <si>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</si>
  <si>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</si>
  <si>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</si>
  <si>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</si>
  <si>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</si>
  <si>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</si>
  <si>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</si>
  <si>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</si>
  <si>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</si>
  <si>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</si>
  <si>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</si>
  <si>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</si>
  <si>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</si>
  <si>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</si>
  <si>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</si>
  <si>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</si>
  <si>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</si>
  <si>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</si>
  <si>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</si>
  <si>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</si>
  <si>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</si>
  <si>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</si>
  <si>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</si>
  <si>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</si>
  <si>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</si>
  <si>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</si>
  <si>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</si>
  <si>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</si>
  <si>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</si>
  <si>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</si>
  <si>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</si>
  <si>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</si>
  <si>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</si>
  <si>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</si>
  <si>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</si>
  <si>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</si>
  <si>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</si>
  <si>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</si>
  <si>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</si>
  <si>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</si>
  <si>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</si>
  <si>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</si>
  <si>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</si>
  <si>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</si>
  <si>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</si>
  <si>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</si>
  <si>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</si>
  <si>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</si>
  <si>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</si>
  <si>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</si>
  <si>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</si>
  <si>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</si>
  <si>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</si>
  <si>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</si>
  <si>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</si>
  <si>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</si>
  <si>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</si>
  <si>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</si>
  <si>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</si>
  <si>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</si>
  <si>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</si>
  <si>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</si>
  <si>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</si>
  <si>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</si>
  <si>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</si>
  <si>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</si>
  <si>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</si>
  <si>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</si>
  <si>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</si>
  <si>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</si>
  <si>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</si>
  <si>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</si>
  <si>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</si>
  <si>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</si>
  <si>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</si>
  <si>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</si>
  <si>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</si>
  <si>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</si>
  <si>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</si>
  <si>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</si>
  <si>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</si>
  <si>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</si>
  <si>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</si>
  <si>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</si>
  <si>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</si>
  <si>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</si>
  <si>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</si>
  <si>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</si>
  <si>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</si>
  <si>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</si>
  <si>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</si>
  <si>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</si>
  <si>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</si>
  <si>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</si>
  <si>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</si>
  <si>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</si>
  <si>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</si>
  <si>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</si>
  <si>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</si>
  <si>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</si>
  <si>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</si>
  <si>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</si>
  <si>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</si>
  <si>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</si>
  <si>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</si>
  <si>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</si>
  <si>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</si>
  <si>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</si>
  <si>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</si>
  <si>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</si>
  <si>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</si>
  <si>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</si>
  <si>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</si>
  <si>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</si>
  <si>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</si>
  <si>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</si>
  <si>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</si>
  <si>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</si>
  <si>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</si>
  <si>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</si>
  <si>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</si>
  <si>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</si>
  <si>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</si>
  <si>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</si>
  <si>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</si>
  <si>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</si>
  <si>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</si>
  <si>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</si>
  <si>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</si>
  <si>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</si>
  <si>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</si>
  <si>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</si>
  <si>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</si>
  <si>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</si>
  <si>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</si>
  <si>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</si>
  <si>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</si>
  <si>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</si>
  <si>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</si>
  <si>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</si>
  <si>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</si>
  <si>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</si>
  <si>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</si>
  <si>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</si>
  <si>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</si>
  <si>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</si>
  <si>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</si>
  <si>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</si>
  <si>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</si>
  <si>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</si>
  <si>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</si>
  <si>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</si>
  <si>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</si>
  <si>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</si>
  <si>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</si>
  <si>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</si>
  <si>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</si>
  <si>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</si>
  <si>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</si>
  <si>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</si>
  <si>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</si>
  <si>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</si>
  <si>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</si>
  <si>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</si>
  <si>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</si>
  <si>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</si>
  <si>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</si>
  <si>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</si>
  <si>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</si>
  <si>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</si>
  <si>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</si>
  <si>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</si>
  <si>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</si>
  <si>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</si>
  <si>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</si>
  <si>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</si>
  <si>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</si>
  <si>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</si>
  <si>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</si>
  <si>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</si>
  <si>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</si>
  <si>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</si>
  <si>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</si>
  <si>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</si>
  <si>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</si>
  <si>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</si>
  <si>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</si>
  <si>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</si>
  <si>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</si>
  <si>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</si>
  <si>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</si>
  <si>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</si>
  <si>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</si>
  <si>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</si>
  <si>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</si>
  <si>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</si>
  <si>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</si>
  <si>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</si>
  <si>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</si>
  <si>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</si>
  <si>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</si>
  <si>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</si>
  <si>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</si>
  <si>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</si>
  <si>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</si>
  <si>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</si>
  <si>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</si>
  <si>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</si>
  <si>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</si>
  <si>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</si>
  <si>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</si>
  <si>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</si>
  <si>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</si>
  <si>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</si>
  <si>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</si>
  <si>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</si>
  <si>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</si>
  <si>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</si>
  <si>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</si>
  <si>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</si>
  <si>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</si>
  <si>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</si>
  <si>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</si>
  <si>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</si>
  <si>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</si>
  <si>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</si>
  <si>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</si>
  <si>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</si>
  <si>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</si>
  <si>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</si>
  <si>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</si>
  <si>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</si>
  <si>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</si>
  <si>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</si>
  <si>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</si>
  <si>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</si>
  <si>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</si>
  <si>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</si>
  <si>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</si>
  <si>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</si>
  <si>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</si>
  <si>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</si>
  <si>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</si>
  <si>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</si>
  <si>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</si>
  <si>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</si>
  <si>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</si>
  <si>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</si>
  <si>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</si>
  <si>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</si>
  <si>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</si>
  <si>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</si>
  <si>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</si>
  <si>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</si>
  <si>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</si>
  <si>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</si>
  <si>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</si>
  <si>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</si>
  <si>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</si>
  <si>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</si>
  <si>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</si>
  <si>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</si>
  <si>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</si>
  <si>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</si>
  <si>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</si>
  <si>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</si>
  <si>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</si>
  <si>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</si>
  <si>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</si>
  <si>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</si>
  <si>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</si>
  <si>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</si>
  <si>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</si>
  <si>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</si>
  <si>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</si>
  <si>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</si>
  <si>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</si>
  <si>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</si>
  <si>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</si>
  <si>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</si>
  <si>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</si>
  <si>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</si>
  <si>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</si>
  <si>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</si>
  <si>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</si>
  <si>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</si>
  <si>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</si>
  <si>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</si>
  <si>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</si>
  <si>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</si>
  <si>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</si>
  <si>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</si>
  <si>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</si>
  <si>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</si>
  <si>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</si>
  <si>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</si>
  <si>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</si>
  <si>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</si>
  <si>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</si>
  <si>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</si>
  <si>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</si>
  <si>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</si>
  <si>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</si>
  <si>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</si>
  <si>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</si>
  <si>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</si>
  <si>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</si>
  <si>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</si>
  <si>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</si>
  <si>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</si>
  <si>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</si>
  <si>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</si>
  <si>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</si>
  <si>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</si>
  <si>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</si>
  <si>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</si>
  <si>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</si>
  <si>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Establecimiento</t>
  </si>
  <si>
    <t>Id_Producto</t>
  </si>
  <si>
    <t>Id_Tipo_de_Procedimiento</t>
  </si>
  <si>
    <t>Tipo de Procedimiento</t>
  </si>
  <si>
    <t>Id_Categoria</t>
  </si>
  <si>
    <t>Descripción de Procedimiento</t>
  </si>
  <si>
    <t>2014</t>
  </si>
  <si>
    <t>2015</t>
  </si>
  <si>
    <t>2016</t>
  </si>
  <si>
    <t>2017</t>
  </si>
  <si>
    <t>2018</t>
  </si>
  <si>
    <t>2019</t>
  </si>
  <si>
    <t>Centro de la Mujer</t>
  </si>
  <si>
    <t>Atención</t>
  </si>
  <si>
    <t>Ingreso</t>
  </si>
  <si>
    <t>Casa de Acogida</t>
  </si>
  <si>
    <t>Pre Ingreso</t>
  </si>
  <si>
    <t>Salida</t>
  </si>
  <si>
    <t>RP 01</t>
  </si>
  <si>
    <t>Total</t>
  </si>
  <si>
    <t>Cantidad de Mujeres Atendidas</t>
  </si>
  <si>
    <t>Cantidad de mujeres atendidas por establecimiento de apoyo || Chile || 2014-2019</t>
  </si>
  <si>
    <t>periodo 2014-2019</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</si>
  <si>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</si>
  <si>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</si>
  <si>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</si>
  <si>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</si>
  <si>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</si>
  <si>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</si>
  <si>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</si>
  <si>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</si>
  <si>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</si>
  <si>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</si>
  <si>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</si>
  <si>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</si>
  <si>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</si>
  <si>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</si>
  <si>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</si>
  <si>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</si>
  <si>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</si>
  <si>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</si>
  <si>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</si>
  <si>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</si>
  <si>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</si>
  <si>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</si>
  <si>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</si>
  <si>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</si>
  <si>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</si>
  <si>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</si>
  <si>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</si>
  <si>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</si>
  <si>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</si>
  <si>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</si>
  <si>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</si>
  <si>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</si>
  <si>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</si>
  <si>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</si>
  <si>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</si>
  <si>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</si>
  <si>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</si>
  <si>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</si>
  <si>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</si>
  <si>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</si>
  <si>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</si>
  <si>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</si>
  <si>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</si>
  <si>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</si>
  <si>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</si>
  <si>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</si>
  <si>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</si>
  <si>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</si>
  <si>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</si>
  <si>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</si>
  <si>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</si>
  <si>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</si>
  <si>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</si>
  <si>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</si>
  <si>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</si>
  <si>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</si>
  <si>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</si>
  <si>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</si>
  <si>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</si>
  <si>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</si>
  <si>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</si>
  <si>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</si>
  <si>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</si>
  <si>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</si>
  <si>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</si>
  <si>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</si>
  <si>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</si>
  <si>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</si>
  <si>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</si>
  <si>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</si>
  <si>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</si>
  <si>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</si>
  <si>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</si>
  <si>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</si>
  <si>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</si>
  <si>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</si>
  <si>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</si>
  <si>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</si>
  <si>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</si>
  <si>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</si>
  <si>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</si>
  <si>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</si>
  <si>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</si>
  <si>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</si>
  <si>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</si>
  <si>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</si>
  <si>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</si>
  <si>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</si>
  <si>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</si>
  <si>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</si>
  <si>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</si>
  <si>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</si>
  <si>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</si>
  <si>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</si>
  <si>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</si>
  <si>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</si>
  <si>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</si>
  <si>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</si>
  <si>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</si>
  <si>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</si>
  <si>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</si>
  <si>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</si>
  <si>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</si>
  <si>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</si>
  <si>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</si>
  <si>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</si>
  <si>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</si>
  <si>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</si>
  <si>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</si>
  <si>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</si>
  <si>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</si>
  <si>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</si>
  <si>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</si>
  <si>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</si>
  <si>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</si>
  <si>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</si>
  <si>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</si>
  <si>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</si>
  <si>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</si>
  <si>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</si>
  <si>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</si>
  <si>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</si>
  <si>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</si>
  <si>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</si>
  <si>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</si>
  <si>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</si>
  <si>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</si>
  <si>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</si>
  <si>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</si>
  <si>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</si>
  <si>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</si>
  <si>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</si>
  <si>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</si>
  <si>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</si>
  <si>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</si>
  <si>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</si>
  <si>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</si>
  <si>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</si>
  <si>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</si>
  <si>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</si>
  <si>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</si>
  <si>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</si>
  <si>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</si>
  <si>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</si>
  <si>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</si>
  <si>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</si>
  <si>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</si>
  <si>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</si>
  <si>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</si>
  <si>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</si>
  <si>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</si>
  <si>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mujer, mujeres, género, violencia, MINMEG, SERNAMEG, ministerio de la mujer, centro de la mujer, casa de acogida, delitos</t>
  </si>
  <si>
    <t>GR 04</t>
  </si>
  <si>
    <t>GR 05</t>
  </si>
  <si>
    <t>GR 06</t>
  </si>
  <si>
    <t>año 2019</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</si>
  <si>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</si>
  <si>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</si>
  <si>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</si>
  <si>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</si>
  <si>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</si>
  <si>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</si>
  <si>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</si>
  <si>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</si>
  <si>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</si>
  <si>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</si>
  <si>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</si>
  <si>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Columna2</t>
  </si>
  <si>
    <t>Servicio Nacional de la Mujer</t>
  </si>
  <si>
    <t>Cantidad de mujeres atendidas || Chile || 2014-2019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</si>
</sst>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1">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11" fontId="0" fillId="13" borderId="0" xfId="0" applyNumberFormat="1" applyFill="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13" fillId="13" borderId="5" xfId="0" applyFont="1" applyFill="1" applyBorder="1" applyAlignment="1">
      <alignment horizontal="left" vertical="top" wrapText="1"/>
    </xf>
    <xf numFmtId="0" fontId="12" fillId="13" borderId="5" xfId="0" applyFont="1" applyFill="1" applyBorder="1" applyAlignment="1">
      <alignment horizontal="left" vertical="top"/>
    </xf>
    <xf numFmtId="0" fontId="7" fillId="18" borderId="8" xfId="1" applyFill="1" applyBorder="1" applyAlignment="1">
      <alignment horizontal="left" vertical="top" wrapText="1"/>
    </xf>
    <xf numFmtId="0" fontId="6" fillId="0" borderId="6" xfId="0" applyFont="1" applyFill="1" applyBorder="1" applyAlignment="1">
      <alignment horizontal="left" vertical="top" wrapText="1"/>
    </xf>
    <xf numFmtId="0" fontId="6" fillId="0" borderId="2" xfId="0" applyFont="1" applyFill="1" applyBorder="1" applyAlignment="1">
      <alignment horizontal="left" vertical="top" wrapText="1"/>
    </xf>
    <xf numFmtId="0" fontId="10" fillId="0" borderId="2" xfId="0" applyFont="1" applyFill="1" applyBorder="1" applyAlignment="1">
      <alignment horizontal="center" vertical="top"/>
    </xf>
  </cellXfs>
  <cellStyles count="2">
    <cellStyle name="Hipervínculo" xfId="1" builtinId="8"/>
    <cellStyle name="Normal" xfId="0" builtinId="0"/>
  </cellStyles>
  <dxfs count="140">
    <dxf>
      <fill>
        <patternFill>
          <bgColor theme="0" tint="-0.149967955565050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59.645149652781" createdVersion="7" refreshedVersion="7" minRefreshableVersion="3" recordCount="18" xr:uid="{7A7FB78E-52B3-4599-A032-F16833C0C3F8}">
  <cacheSource type="worksheet">
    <worksheetSource ref="A1:L19" sheet="BD"/>
  </cacheSource>
  <cacheFields count="12">
    <cacheField name="Establecimiento" numFmtId="11">
      <sharedItems count="2">
        <s v="Centro de la Mujer"/>
        <s v="Casa de Acogida"/>
      </sharedItems>
    </cacheField>
    <cacheField name="Id_Producto" numFmtId="11">
      <sharedItems containsSemiMixedTypes="0" containsString="0" containsNumber="1" containsInteger="1" minValue="270108" maxValue="270109" count="2">
        <n v="270108"/>
        <n v="270109"/>
      </sharedItems>
    </cacheField>
    <cacheField name="Id_Tipo_de_Procedimiento" numFmtId="11">
      <sharedItems containsSemiMixedTypes="0" containsString="0" containsNumber="1" containsInteger="1" minValue="1" maxValue="4" count="4">
        <n v="1"/>
        <n v="2"/>
        <n v="3"/>
        <n v="4"/>
      </sharedItems>
    </cacheField>
    <cacheField name="Tipo de Procedimiento" numFmtId="11">
      <sharedItems count="4">
        <s v="Atención"/>
        <s v="Ingreso"/>
        <s v="Pre Ingreso"/>
        <s v="Salida"/>
      </sharedItems>
    </cacheField>
    <cacheField name="Id_Categoria" numFmtId="11">
      <sharedItems containsSemiMixedTypes="0" containsString="0" containsNumber="1" containsInteger="1" minValue="270108001" maxValue="270109009" count="18">
        <n v="270108001"/>
        <n v="270108002"/>
        <n v="270108003"/>
        <n v="270109001"/>
        <n v="270109002"/>
        <n v="270109003"/>
        <n v="270109004"/>
        <n v="270109005"/>
        <n v="270109006"/>
        <n v="270109007"/>
        <n v="270109008"/>
        <n v="270109009"/>
        <n v="270108004"/>
        <n v="270108005"/>
        <n v="270108006"/>
        <n v="270108007"/>
        <n v="270108008"/>
        <n v="270108009"/>
      </sharedItems>
    </cacheField>
    <cacheField name="Descripción de Procedimiento" numFmtId="11">
      <sharedItems count="15">
        <s v="Orientación e Información"/>
        <s v="Ingresos de años anteriores (por arrastre)"/>
        <s v="Ingresos efectivos  de Mujeres"/>
        <s v="Pre ingresos de Mujeres"/>
        <s v="Ingresos efectivos de Mujeres"/>
        <s v="Ingresos de niños y niñas"/>
        <s v="Egreso"/>
        <s v="Deserción"/>
        <s v="Traslado"/>
        <s v="Retiro"/>
        <s v="Fallecimiento "/>
        <s v="Egreso "/>
        <s v="Interrupción"/>
        <s v="Derivacion"/>
        <s v="Fallecimiento"/>
      </sharedItems>
    </cacheField>
    <cacheField name="2014" numFmtId="11">
      <sharedItems containsSemiMixedTypes="0" containsString="0" containsNumber="1" containsInteger="1" minValue="0" maxValue="20393"/>
    </cacheField>
    <cacheField name="2015" numFmtId="11">
      <sharedItems containsSemiMixedTypes="0" containsString="0" containsNumber="1" containsInteger="1" minValue="0" maxValue="19285"/>
    </cacheField>
    <cacheField name="2016" numFmtId="11">
      <sharedItems containsSemiMixedTypes="0" containsString="0" containsNumber="1" containsInteger="1" minValue="0" maxValue="18979"/>
    </cacheField>
    <cacheField name="2017" numFmtId="11">
      <sharedItems containsSemiMixedTypes="0" containsString="0" containsNumber="1" containsInteger="1" minValue="0" maxValue="19171"/>
    </cacheField>
    <cacheField name="2018" numFmtId="11">
      <sharedItems containsSemiMixedTypes="0" containsString="0" containsNumber="1" containsInteger="1" minValue="0" maxValue="17059"/>
    </cacheField>
    <cacheField name="2019" numFmtId="11">
      <sharedItems containsSemiMixedTypes="0" containsString="0" containsNumber="1" containsInteger="1" minValue="0" maxValue="185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x v="0"/>
    <x v="0"/>
    <n v="0"/>
    <n v="0"/>
    <n v="0"/>
    <n v="0"/>
    <n v="0"/>
    <n v="18555"/>
  </r>
  <r>
    <x v="0"/>
    <x v="0"/>
    <x v="1"/>
    <x v="1"/>
    <x v="1"/>
    <x v="1"/>
    <n v="0"/>
    <n v="13842"/>
    <n v="15254"/>
    <n v="14108"/>
    <n v="15251"/>
    <n v="15829"/>
  </r>
  <r>
    <x v="0"/>
    <x v="0"/>
    <x v="1"/>
    <x v="1"/>
    <x v="2"/>
    <x v="2"/>
    <n v="20393"/>
    <n v="19285"/>
    <n v="18979"/>
    <n v="19171"/>
    <n v="17059"/>
    <n v="16287"/>
  </r>
  <r>
    <x v="1"/>
    <x v="1"/>
    <x v="1"/>
    <x v="1"/>
    <x v="3"/>
    <x v="1"/>
    <n v="0"/>
    <n v="95"/>
    <n v="152"/>
    <n v="141"/>
    <n v="291"/>
    <n v="176"/>
  </r>
  <r>
    <x v="1"/>
    <x v="1"/>
    <x v="2"/>
    <x v="2"/>
    <x v="4"/>
    <x v="3"/>
    <n v="229"/>
    <n v="268"/>
    <n v="222"/>
    <n v="202"/>
    <n v="297"/>
    <n v="326"/>
  </r>
  <r>
    <x v="1"/>
    <x v="1"/>
    <x v="1"/>
    <x v="1"/>
    <x v="5"/>
    <x v="4"/>
    <n v="699"/>
    <n v="710"/>
    <n v="622"/>
    <n v="753"/>
    <n v="607"/>
    <n v="612"/>
  </r>
  <r>
    <x v="1"/>
    <x v="1"/>
    <x v="1"/>
    <x v="1"/>
    <x v="6"/>
    <x v="5"/>
    <n v="909"/>
    <n v="694"/>
    <n v="706"/>
    <n v="991"/>
    <n v="686"/>
    <n v="888"/>
  </r>
  <r>
    <x v="1"/>
    <x v="1"/>
    <x v="3"/>
    <x v="3"/>
    <x v="7"/>
    <x v="6"/>
    <n v="400"/>
    <n v="329"/>
    <n v="288"/>
    <n v="195"/>
    <n v="196"/>
    <n v="247"/>
  </r>
  <r>
    <x v="1"/>
    <x v="1"/>
    <x v="3"/>
    <x v="3"/>
    <x v="8"/>
    <x v="7"/>
    <n v="163"/>
    <n v="280"/>
    <n v="269"/>
    <n v="284"/>
    <n v="210"/>
    <n v="277"/>
  </r>
  <r>
    <x v="1"/>
    <x v="1"/>
    <x v="3"/>
    <x v="3"/>
    <x v="9"/>
    <x v="8"/>
    <n v="0"/>
    <n v="0"/>
    <n v="16"/>
    <n v="74"/>
    <n v="44"/>
    <n v="61"/>
  </r>
  <r>
    <x v="1"/>
    <x v="1"/>
    <x v="3"/>
    <x v="3"/>
    <x v="10"/>
    <x v="9"/>
    <n v="23"/>
    <n v="19"/>
    <n v="49"/>
    <n v="5"/>
    <n v="6"/>
    <n v="13"/>
  </r>
  <r>
    <x v="1"/>
    <x v="1"/>
    <x v="3"/>
    <x v="3"/>
    <x v="11"/>
    <x v="10"/>
    <n v="0"/>
    <n v="0"/>
    <n v="0"/>
    <n v="0"/>
    <n v="1"/>
    <n v="1"/>
  </r>
  <r>
    <x v="0"/>
    <x v="0"/>
    <x v="3"/>
    <x v="3"/>
    <x v="12"/>
    <x v="11"/>
    <n v="12904"/>
    <n v="10934"/>
    <n v="10180"/>
    <n v="8925"/>
    <n v="7259"/>
    <n v="6287"/>
  </r>
  <r>
    <x v="0"/>
    <x v="0"/>
    <x v="3"/>
    <x v="3"/>
    <x v="13"/>
    <x v="7"/>
    <n v="2918"/>
    <n v="3174"/>
    <n v="3965"/>
    <n v="4666"/>
    <n v="4696"/>
    <n v="4690"/>
  </r>
  <r>
    <x v="0"/>
    <x v="0"/>
    <x v="3"/>
    <x v="3"/>
    <x v="14"/>
    <x v="12"/>
    <n v="2779"/>
    <n v="2447"/>
    <n v="2580"/>
    <n v="1982"/>
    <n v="2116"/>
    <n v="2033"/>
  </r>
  <r>
    <x v="0"/>
    <x v="0"/>
    <x v="3"/>
    <x v="3"/>
    <x v="15"/>
    <x v="13"/>
    <n v="649"/>
    <n v="352"/>
    <n v="701"/>
    <n v="598"/>
    <n v="0"/>
    <n v="0"/>
  </r>
  <r>
    <x v="0"/>
    <x v="0"/>
    <x v="3"/>
    <x v="3"/>
    <x v="16"/>
    <x v="8"/>
    <n v="0"/>
    <n v="0"/>
    <n v="0"/>
    <n v="0"/>
    <n v="486"/>
    <n v="419"/>
  </r>
  <r>
    <x v="0"/>
    <x v="0"/>
    <x v="3"/>
    <x v="3"/>
    <x v="17"/>
    <x v="14"/>
    <n v="0"/>
    <n v="0"/>
    <n v="0"/>
    <n v="0"/>
    <n v="13"/>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AC1DC-5046-407D-9F6A-EABD5E83B6DE}" name="TablaDinámica1" cacheId="3"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21" firstHeaderRow="1" firstDataRow="1" firstDataCol="2"/>
  <pivotFields count="12">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ubtotalTop="0" showAll="0" defaultSubtotal="0">
      <items count="18">
        <item x="0"/>
        <item x="1"/>
        <item x="2"/>
        <item x="12"/>
        <item x="13"/>
        <item x="14"/>
        <item x="15"/>
        <item x="16"/>
        <item x="17"/>
        <item x="3"/>
        <item x="4"/>
        <item x="5"/>
        <item x="6"/>
        <item x="7"/>
        <item x="8"/>
        <item x="9"/>
        <item x="10"/>
        <item x="11"/>
      </items>
      <extLst>
        <ext xmlns:x14="http://schemas.microsoft.com/office/spreadsheetml/2009/9/main" uri="{2946ED86-A175-432a-8AC1-64E0C546D7DE}">
          <x14:pivotField fillDownLabels="1"/>
        </ext>
      </extLst>
    </pivotField>
    <pivotField axis="axisRow" compact="0" outline="0" subtotalTop="0" showAll="0" defaultSubtotal="0">
      <items count="15">
        <item x="13"/>
        <item x="7"/>
        <item x="6"/>
        <item x="11"/>
        <item x="14"/>
        <item x="10"/>
        <item x="1"/>
        <item x="5"/>
        <item x="2"/>
        <item x="4"/>
        <item x="12"/>
        <item x="0"/>
        <item x="3"/>
        <item x="9"/>
        <item x="8"/>
      </items>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s>
  <rowFields count="2">
    <field x="4"/>
    <field x="5"/>
  </rowFields>
  <rowItems count="18">
    <i>
      <x/>
      <x v="11"/>
    </i>
    <i>
      <x v="1"/>
      <x v="6"/>
    </i>
    <i>
      <x v="2"/>
      <x v="8"/>
    </i>
    <i>
      <x v="3"/>
      <x v="3"/>
    </i>
    <i>
      <x v="4"/>
      <x v="1"/>
    </i>
    <i>
      <x v="5"/>
      <x v="10"/>
    </i>
    <i>
      <x v="6"/>
      <x/>
    </i>
    <i>
      <x v="7"/>
      <x v="14"/>
    </i>
    <i>
      <x v="8"/>
      <x v="4"/>
    </i>
    <i>
      <x v="9"/>
      <x v="6"/>
    </i>
    <i>
      <x v="10"/>
      <x v="12"/>
    </i>
    <i>
      <x v="11"/>
      <x v="9"/>
    </i>
    <i>
      <x v="12"/>
      <x v="7"/>
    </i>
    <i>
      <x v="13"/>
      <x v="2"/>
    </i>
    <i>
      <x v="14"/>
      <x v="1"/>
    </i>
    <i>
      <x v="15"/>
      <x v="14"/>
    </i>
    <i>
      <x v="16"/>
      <x v="13"/>
    </i>
    <i>
      <x v="17"/>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3">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2"/>
    <tableColumn id="2" xr3:uid="{D7247E34-E8BD-4BB5-90B3-F851BF420661}" name="Comuna"/>
    <tableColumn id="3" xr3:uid="{BB9A7BC0-B719-44A7-AAB8-0062F068C7C9}" name="Aux 2" dataDxfId="61"/>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4">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3"/>
    <tableColumn id="2" xr3:uid="{A9F2AA81-D299-422C-9CB0-25F9CB7CBE22}" name="Región"/>
    <tableColumn id="3" xr3:uid="{A9FFE74F-7C1A-41D9-BF42-0F1585D68482}" name="Aux 1" dataDxfId="42"/>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1" tableBorderDxfId="40">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9" tableBorderDxfId="38">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7" tableBorderDxfId="36">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5"/>
    <tableColumn id="3" xr3:uid="{C3068E04-FB23-4E70-A879-E69A9AB862D6}" uniqueName="3" name="descripcion" queryTableFieldId="3"/>
    <tableColumn id="4" xr3:uid="{588A68F9-BF4D-48D8-8C7B-3A93C4902BC1}" uniqueName="4" name="auxiliar" queryTableFieldId="4" dataDxfId="34"/>
    <tableColumn id="5" xr3:uid="{5AB17CBE-107C-4A8E-A05D-81EE2520FE75}" uniqueName="5" name="parametro" queryTableFieldId="5" dataDxfId="33"/>
    <tableColumn id="6" xr3:uid="{C4EF5471-F86F-4750-917B-AEF2D9B80FEE}" uniqueName="6" name="Columna1" queryTableFieldId="6" dataDxfId="32">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1"/>
    <tableColumn id="4" xr3:uid="{700B12AE-4E7C-4189-8E59-EF210F95B414}" uniqueName="4" name="auxiliar" queryTableFieldId="4" dataDxfId="30"/>
    <tableColumn id="5" xr3:uid="{0E332B85-18DA-4833-8E98-DF6283AB4B90}" uniqueName="5" name="fecha_inicio" queryTableFieldId="5" dataDxfId="29"/>
    <tableColumn id="6" xr3:uid="{10B55D18-C2D1-4845-934C-754F561CA644}" uniqueName="6" name="fecha_termino" queryTableFieldId="6" dataDxfId="28"/>
    <tableColumn id="7" xr3:uid="{C226911F-716F-43BC-973B-6B9F7FA4888F}" uniqueName="7" name="temporalidad" queryTableFieldId="7" dataDxfId="27"/>
    <tableColumn id="8" xr3:uid="{522A6B4E-5CA7-4D1D-84FF-E6CB70D37CB8}" uniqueName="8" name="Columna1" queryTableFieldId="8" dataDxfId="26">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5"/>
    <tableColumn id="3" xr3:uid="{22D30F4E-D1B3-410D-B0CF-1FE8EAEC55F3}" uniqueName="3" name="descripcion" queryTableFieldId="3" dataDxfId="24"/>
    <tableColumn id="4" xr3:uid="{7F5D3703-2D9F-4923-BF91-40C0C2BE8218}" uniqueName="4" name="auxiliar" queryTableFieldId="4" dataDxfId="23"/>
    <tableColumn id="5" xr3:uid="{C30C6A65-A83C-47E0-AD38-2562BEE51B7A}" uniqueName="5" name="iso_pais" queryTableFieldId="5" dataDxfId="22"/>
    <tableColumn id="6" xr3:uid="{27EF0653-983E-49AA-8E69-760F58B44179}" uniqueName="6" name="nivel_administrativo" queryTableFieldId="6" dataDxfId="21"/>
    <tableColumn id="7" xr3:uid="{4F02F62A-55C5-4159-8E89-404E2CF21410}" uniqueName="7" name="territorio" queryTableFieldId="7" dataDxfId="20"/>
    <tableColumn id="8" xr3:uid="{BCAB60B8-01B7-49AC-AB7F-291CE5D9DE8D}" uniqueName="8" name="Columna1" queryTableFieldId="8" dataDxfId="19">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8"/>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7"/>
    <tableColumn id="3" xr3:uid="{2E7CB18B-5465-49F9-900E-3B2E3A41FB4F}" uniqueName="3" name="descripcion" queryTableFieldId="3" dataDxfId="16"/>
    <tableColumn id="4" xr3:uid="{25D3DE9F-C87A-4AF2-BDE2-3FC56D2627B3}" uniqueName="4" name="auxiliar" queryTableFieldId="4" dataDxfId="15"/>
    <tableColumn id="5" xr3:uid="{AC12715A-3FE3-4E96-B0D7-E45ACBB89D43}" uniqueName="5" name="unidad_medida" queryTableFieldId="5" dataDxfId="14"/>
    <tableColumn id="6" xr3:uid="{4BEA197A-7C33-4492-A455-FC45301EC0BF}" uniqueName="6" name="Columna1" queryTableFieldId="6" dataDxfId="13">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2"/>
    <tableColumn id="3" xr3:uid="{AB314A36-2E4D-4D08-927C-60F217AB003C}" uniqueName="3" name="Id_sector" queryTableFieldId="3"/>
    <tableColumn id="4" xr3:uid="{67547EC7-6434-42E3-8A61-176E47B1CE5B}" uniqueName="4" name="Sector" queryTableFieldId="4" dataDxfId="11"/>
    <tableColumn id="5" xr3:uid="{1462F023-38AB-4340-BD9F-16058BFF6A02}" uniqueName="5" name="Id_producto" queryTableFieldId="5"/>
    <tableColumn id="6" xr3:uid="{EE9810DD-D554-429B-B13D-64C30AAA3BD2}" uniqueName="6" name="Producto" queryTableFieldId="6" dataDxfId="10"/>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9"/>
    <tableColumn id="10" xr3:uid="{6315F050-DF7A-4A62-8D20-0A681D06FF63}" uniqueName="10" name="Descripcion" queryTableFieldId="10" dataDxfId="8"/>
    <tableColumn id="11" xr3:uid="{A9ADA349-0DAC-4FFC-A1B6-2FD40DB0218E}" uniqueName="11" name="Auxiliar" queryTableFieldId="11" dataDxfId="7"/>
    <tableColumn id="12" xr3:uid="{3C35DC8D-D9F0-4574-900E-4A7FF050A206}" uniqueName="12" name="Carpeta GITHUB" queryTableFieldId="12" dataDxfId="6"/>
    <tableColumn id="13" xr3:uid="{2AE60936-6FA8-452F-B5A8-C34B4314B9B0}" uniqueName="13" name="Codigo" queryTableFieldId="13" dataDxfId="5"/>
    <tableColumn id="14" xr3:uid="{6CC7DF44-FBDE-42FD-B663-DD4D199E3D94}" uniqueName="14" name="Columna1" queryTableFieldId="14" dataDxfId="4">
      <calculatedColumnFormula>+Categorias__2[[#This Row],[Id_producto]]</calculatedColumnFormula>
    </tableColumn>
    <tableColumn id="15" xr3:uid="{78EE69F2-C0E0-4366-B54A-01F13EDFCB12}" uniqueName="15" name="Columna2" queryTableFieldId="15" dataDxfId="3">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60">
  <autoFilter ref="K2:L12" xr:uid="{443FAC90-EE1F-4131-A0A4-5A30E75C04A3}"/>
  <tableColumns count="2">
    <tableColumn id="1" xr3:uid="{4876B7B9-7BFB-4D8D-A4E1-7DDEC9563EBC}" name="Id_Producto" dataDxfId="59"/>
    <tableColumn id="2" xr3:uid="{010ED6A1-0538-4E97-9E92-F1547A01A723}" name="Producto"/>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2"/>
    <tableColumn id="2" xr3:uid="{477F9CF4-E7D2-4202-9E71-5E9AED7F97A3}" uniqueName="2" name="Responsable" queryTableFieldId="2" dataDxfId="1"/>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8">
  <autoFilter ref="O2:P60" xr:uid="{E0C26464-51C4-4BCE-A8F6-4DF43C15A91D}"/>
  <sortState xmlns:xlrd2="http://schemas.microsoft.com/office/spreadsheetml/2017/richdata2" ref="O3:P60">
    <sortCondition ref="O5:O62"/>
  </sortState>
  <tableColumns count="2">
    <tableColumn id="1" xr3:uid="{B850645B-8BD4-4CAA-9173-34547C5D2588}" name="Id_Categoria" dataDxfId="57"/>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6">
  <autoFilter ref="W2:Y13" xr:uid="{2CE39735-33FF-4D4E-A398-F080BD322D0B}"/>
  <tableColumns count="3">
    <tableColumn id="1" xr3:uid="{26DCF823-F3D3-423C-A759-4CF6F9FB57F5}" name="Mercado ID" dataDxfId="55"/>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4">
  <autoFilter ref="S2:T30" xr:uid="{791A527A-19A5-4FA7-9161-B54E15224EDD}"/>
  <sortState xmlns:xlrd2="http://schemas.microsoft.com/office/spreadsheetml/2017/richdata2" ref="S3:T33">
    <sortCondition ref="S5:S35"/>
  </sortState>
  <tableColumns count="2">
    <tableColumn id="1" xr3:uid="{F8E15E5B-6D89-4F36-B6E9-E07D59A3D16F}" name="Id_Tipo_de_Procedimiento" dataDxfId="53"/>
    <tableColumn id="2" xr3:uid="{DB9A0F73-A215-40D4-849F-54C74A0ED8DF}" name="Tipo de Procedimient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2">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1"/>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50">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9"/>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8">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7"/>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6">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5"/>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6"/>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A4" sqref="A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10.140625"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SUM(C4:C11)</f>
        <v>19</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1" t="str">
        <f>+D4&amp;"|FILT:"&amp;E4&amp;"| MUES:"&amp;G4&amp;"|"&amp;F4&amp;"|"&amp;O4&amp;"|"&amp;H4</f>
        <v>GR 01|FILT:Producto| MUES:Categoría|Cantidad de Mujeres Atendidas|periodo 2014-2019|</v>
      </c>
      <c r="B4" s="72"/>
      <c r="C4" s="73">
        <v>2</v>
      </c>
      <c r="D4" s="74" t="s">
        <v>13381</v>
      </c>
      <c r="E4" s="75" t="s">
        <v>9441</v>
      </c>
      <c r="F4" s="71" t="s">
        <v>13646</v>
      </c>
      <c r="G4" s="71" t="s">
        <v>9444</v>
      </c>
      <c r="H4" s="71"/>
      <c r="I4" s="76"/>
      <c r="J4" s="37" t="s">
        <v>13543</v>
      </c>
      <c r="K4" s="41"/>
      <c r="L4" s="41"/>
      <c r="M4" s="98" t="str">
        <f>"Cantidad de mujeres atendidas por procedimiento en "&amp;J4&amp;" para el "&amp;O4</f>
        <v>Cantidad de mujeres atendidas por procedimiento en Centros de la Mujer para el periodo 2014-2019</v>
      </c>
      <c r="N4" s="36" t="s">
        <v>151</v>
      </c>
      <c r="O4" s="22" t="s">
        <v>13648</v>
      </c>
      <c r="P4" s="22" t="s">
        <v>9329</v>
      </c>
      <c r="Q4" s="100" t="str">
        <f>+IF($E4="PRODUCTO",VLOOKUP(J4,Categorias!$F$13:$O$279,9,0)&amp;"000",IF($E4="CATEGORÍA",VLOOKUP(J4,Categorias!$I$13:$O$279,7,0),$Q$1))</f>
        <v>270108000</v>
      </c>
      <c r="R4" s="22" t="s">
        <v>13377</v>
      </c>
      <c r="S4" s="36" t="str">
        <f>+F4&amp;" por el establecimiento de apoyo "&amp;J4</f>
        <v>Cantidad de Mujeres Atendidas por el establecimiento de apoyo Centros de la Mujer</v>
      </c>
      <c r="T4" s="55" t="str">
        <f>+S4</f>
        <v>Cantidad de Mujeres Atendidas por el establecimiento de apoyo Centros de la Mujer</v>
      </c>
      <c r="U4" s="57" t="str">
        <f>+E4&amp;": "&amp;J4</f>
        <v>Producto: Centros de la Mujer</v>
      </c>
      <c r="V4" s="36" t="s">
        <v>13800</v>
      </c>
      <c r="W4" s="23">
        <f t="shared" ref="W4:W5" si="0">HYPERLINK(B4,B4)</f>
        <v>0</v>
      </c>
      <c r="X4" s="50" t="s">
        <v>152</v>
      </c>
      <c r="Y4" s="22" t="s">
        <v>10694</v>
      </c>
      <c r="Z4" s="99" t="str">
        <f>+"Gráfico que muestra la cantidad de mujeres atendidas por procedimiento en "&amp;J4&amp;", de acuerdo a los datos publicados por el "&amp;AL4&amp;" de Chile para el "&amp;O4</f>
        <v>Gráfico que muestra la cantidad de mujeres atendidas por procedimiento en Centros de la Mujer, de acuerdo a los datos publicados por el Servicio Nacional de la Mujer de Chile para el periodo 2014-2019</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1774</v>
      </c>
      <c r="AK4" s="53">
        <f>+VLOOKUP(LEFT($D4,2),Tipo_Gráfico[[id2]:[Tipo Gráfico]],3,0)</f>
        <v>1</v>
      </c>
      <c r="AL4" s="36" t="s">
        <v>13817</v>
      </c>
      <c r="AM4" s="49" t="s">
        <v>24</v>
      </c>
      <c r="AN4" s="49" t="s">
        <v>24</v>
      </c>
      <c r="AO4" s="49" t="s">
        <v>24</v>
      </c>
      <c r="AP4" s="54">
        <f>VLOOKUP($AC4,Responsables[],3,0)</f>
        <v>6</v>
      </c>
      <c r="AQ4" s="54">
        <f>VLOOKUP($R4,unidad_medida[[#All],[nombre]:[Columna1]],5,0)</f>
        <v>73</v>
      </c>
    </row>
    <row r="5" spans="1:43" ht="45" x14ac:dyDescent="0.25">
      <c r="A5" s="71" t="str">
        <f t="shared" ref="A5:A6" si="1">+D5&amp;"|FILT:"&amp;E5&amp;"| MUES:"&amp;G5&amp;"|"&amp;F5&amp;"|"&amp;O5&amp;"|"&amp;H5</f>
        <v>GR 02|FILT:Producto| MUES:Tipo de Procedimiento|Cantidad de Mujeres Atendidas|periodo 2014-2019|</v>
      </c>
      <c r="B5" s="72"/>
      <c r="C5" s="77">
        <v>2</v>
      </c>
      <c r="D5" s="78" t="s">
        <v>13382</v>
      </c>
      <c r="E5" s="79" t="s">
        <v>9441</v>
      </c>
      <c r="F5" s="71" t="s">
        <v>13646</v>
      </c>
      <c r="G5" s="80" t="s">
        <v>13629</v>
      </c>
      <c r="H5" s="80"/>
      <c r="I5" s="81"/>
      <c r="J5" s="37" t="s">
        <v>13543</v>
      </c>
      <c r="K5" s="41"/>
      <c r="L5" s="41"/>
      <c r="M5" s="98" t="str">
        <f>"Cantidad de mujeres atendidas por tipo de procedimiento en "&amp;J5&amp;" para el "&amp;O5</f>
        <v>Cantidad de mujeres atendidas por tipo de procedimiento en Centros de la Mujer para el periodo 2014-2019</v>
      </c>
      <c r="N5" s="36" t="s">
        <v>151</v>
      </c>
      <c r="O5" s="22" t="s">
        <v>13648</v>
      </c>
      <c r="P5" s="22" t="s">
        <v>9329</v>
      </c>
      <c r="Q5" s="100" t="str">
        <f>+IF($E5="PRODUCTO",VLOOKUP(J5,Categorias!$F$13:$O$279,9,0)&amp;"000",IF($E5="CATEGORÍA",VLOOKUP(J5,Categorias!$I$13:$O$279,7,0),$Q$1))</f>
        <v>270108000</v>
      </c>
      <c r="R5" s="22" t="s">
        <v>13377</v>
      </c>
      <c r="S5" s="36" t="str">
        <f>+F5&amp;" por el establecimiento de apoyo "&amp;J5</f>
        <v>Cantidad de Mujeres Atendidas por el establecimiento de apoyo Centros de la Mujer</v>
      </c>
      <c r="T5" s="55" t="str">
        <f t="shared" ref="T5" si="2">+S5</f>
        <v>Cantidad de Mujeres Atendidas por el establecimiento de apoyo Centros de la Mujer</v>
      </c>
      <c r="U5" s="56" t="str">
        <f t="shared" ref="U5" si="3">+E5&amp;": "&amp;J5</f>
        <v>Producto: Centros de la Mujer</v>
      </c>
      <c r="V5" s="36" t="s">
        <v>13800</v>
      </c>
      <c r="W5" s="23">
        <f t="shared" si="0"/>
        <v>0</v>
      </c>
      <c r="X5" s="49" t="str">
        <f>+X4</f>
        <v>CHL</v>
      </c>
      <c r="Y5" s="22" t="s">
        <v>10694</v>
      </c>
      <c r="Z5" s="99" t="str">
        <f>+"Gráfico que muestra la cantidad de mujeres atendidas por tipo de procedimiento en "&amp;J5&amp;", de acuerdo a los datos publicados por el "&amp;AL5&amp;" de Chile para el "&amp;O5</f>
        <v>Gráfico que muestra la cantidad de mujeres atendidas por tipo de procedimiento en Centros de la Mujer, de acuerdo a los datos publicados por el Servicio Nacional de la Mujer de Chile para el periodo 2014-2019</v>
      </c>
      <c r="AA5" s="52">
        <f t="shared" ref="AA5:AF5" si="4">+AA4</f>
        <v>44361</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f>+VLOOKUP(O5,Temporalidad[[nombre]:[Columna1]],7,0)</f>
        <v>1774</v>
      </c>
      <c r="AK5" s="53">
        <f>+VLOOKUP(LEFT($D5,2),Tipo_Gráfico[[id2]:[Tipo Gráfico]],3,0)</f>
        <v>1</v>
      </c>
      <c r="AL5" s="36" t="s">
        <v>13817</v>
      </c>
      <c r="AM5" s="49" t="str">
        <f>+AM4</f>
        <v>No Aplica</v>
      </c>
      <c r="AN5" s="49" t="str">
        <f>+AN4</f>
        <v>No Aplica</v>
      </c>
      <c r="AO5" s="49" t="str">
        <f>+AO4</f>
        <v>No Aplica</v>
      </c>
      <c r="AP5" s="54">
        <f>VLOOKUP($AC5,Responsables[],3,0)</f>
        <v>6</v>
      </c>
      <c r="AQ5" s="54">
        <f>VLOOKUP($R5,unidad_medida[[#All],[nombre]:[Columna1]],5,0)</f>
        <v>73</v>
      </c>
    </row>
    <row r="6" spans="1:43" ht="45" x14ac:dyDescent="0.25">
      <c r="A6" s="71" t="str">
        <f t="shared" si="1"/>
        <v>GR 03|FILT:Tipo de Procedimiento| MUES:Categoría|Cantidad de Mujeres Atendidas|periodo 2014-2019|</v>
      </c>
      <c r="B6" s="72"/>
      <c r="C6" s="77">
        <v>4</v>
      </c>
      <c r="D6" s="74" t="s">
        <v>13383</v>
      </c>
      <c r="E6" s="75" t="s">
        <v>13629</v>
      </c>
      <c r="F6" s="71" t="s">
        <v>13646</v>
      </c>
      <c r="G6" s="80" t="s">
        <v>9444</v>
      </c>
      <c r="H6" s="71"/>
      <c r="I6" s="81"/>
      <c r="J6" s="37" t="s">
        <v>13639</v>
      </c>
      <c r="K6" s="41"/>
      <c r="L6" s="41"/>
      <c r="M6" s="98" t="str">
        <f>"Cantidad de mujeres atendidas por procedimiento en la fase de "&amp;J6&amp;" para el "&amp;O6</f>
        <v>Cantidad de mujeres atendidas por procedimiento en la fase de Atención para el periodo 2014-2019</v>
      </c>
      <c r="N6" s="36" t="s">
        <v>151</v>
      </c>
      <c r="O6" s="22" t="s">
        <v>13648</v>
      </c>
      <c r="P6" s="22" t="s">
        <v>9329</v>
      </c>
      <c r="Q6" s="100">
        <f>+IF($E6="PRODUCTO",VLOOKUP(J6,Categorias!$F$13:$O$279,9,0)&amp;"000",IF($E6="CATEGORÍA",VLOOKUP(J6,Categorias!$I$13:$O$279,7,0),$Q$1))</f>
        <v>270100000</v>
      </c>
      <c r="R6" s="22" t="s">
        <v>13377</v>
      </c>
      <c r="S6" s="36" t="str">
        <f>+F6&amp;" en la fase de "&amp;J6</f>
        <v>Cantidad de Mujeres Atendidas en la fase de Atención</v>
      </c>
      <c r="T6" s="55" t="str">
        <f t="shared" ref="T6" si="5">+S6</f>
        <v>Cantidad de Mujeres Atendidas en la fase de Atención</v>
      </c>
      <c r="U6" s="56" t="str">
        <f t="shared" ref="U6" si="6">+E6&amp;": "&amp;J6</f>
        <v>Tipo de Procedimiento: Atención</v>
      </c>
      <c r="V6" s="36" t="s">
        <v>13800</v>
      </c>
      <c r="W6" s="23">
        <f t="shared" ref="W6" si="7">HYPERLINK(B6,B6)</f>
        <v>0</v>
      </c>
      <c r="X6" s="49" t="str">
        <f t="shared" ref="X6:X11" si="8">+X5</f>
        <v>CHL</v>
      </c>
      <c r="Y6" s="22" t="s">
        <v>10694</v>
      </c>
      <c r="Z6" s="99" t="str">
        <f>+"Gráfico que muestra la cantidad de mujeres atendidas por procedimiento en la fase de "&amp;J6&amp;", de acuerdo a los datos publicados por el "&amp;AL6&amp;" de Chile para el "&amp;O6</f>
        <v>Gráfico que muestra la cantidad de mujeres atendidas por procedimiento en la fase de Atención, de acuerdo a los datos publicados por el Servicio Nacional de la Mujer de Chile para el periodo 2014-2019</v>
      </c>
      <c r="AA6" s="52">
        <f t="shared" ref="AA6:AF6" si="9">+AA5</f>
        <v>44361</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11" si="10">AH5</f>
        <v>1</v>
      </c>
      <c r="AI6" s="53">
        <f>+VLOOKUP($N6,Territorio[[nombre]:[Columna1]],7,0)</f>
        <v>38</v>
      </c>
      <c r="AJ6" s="53">
        <f>+VLOOKUP(O6,Temporalidad[[nombre]:[Columna1]],7,0)</f>
        <v>1774</v>
      </c>
      <c r="AK6" s="53">
        <f>+VLOOKUP(LEFT($D6,2),Tipo_Gráfico[[id2]:[Tipo Gráfico]],3,0)</f>
        <v>1</v>
      </c>
      <c r="AL6" s="36" t="s">
        <v>13817</v>
      </c>
      <c r="AM6" s="49" t="str">
        <f t="shared" ref="AM6:AM11" si="11">+AM5</f>
        <v>No Aplica</v>
      </c>
      <c r="AN6" s="49" t="str">
        <f t="shared" ref="AN6:AN11" si="12">+AN5</f>
        <v>No Aplica</v>
      </c>
      <c r="AO6" s="49" t="str">
        <f t="shared" ref="AO6:AO11" si="13">+AO5</f>
        <v>No Aplica</v>
      </c>
      <c r="AP6" s="54">
        <f>VLOOKUP($AC6,Responsables[],3,0)</f>
        <v>6</v>
      </c>
      <c r="AQ6" s="54">
        <f>VLOOKUP($R6,unidad_medida[[#All],[nombre]:[Columna1]],5,0)</f>
        <v>73</v>
      </c>
    </row>
    <row r="7" spans="1:43" ht="57" customHeight="1" x14ac:dyDescent="0.25">
      <c r="A7" s="82" t="str">
        <f>+D7&amp;"|FILT:"&amp;E7&amp;"| MUES:"&amp;G7&amp;"|"&amp;F7&amp;"|"&amp;O7&amp;"|"&amp;H7</f>
        <v>II 01|FILT:Producto| MUES:Categoría|Cantidad de Mujeres Atendidas|periodo 2014-2019|Tipo de Procedimiento</v>
      </c>
      <c r="B7" s="83"/>
      <c r="C7" s="84">
        <v>2</v>
      </c>
      <c r="D7" s="85" t="s">
        <v>13609</v>
      </c>
      <c r="E7" s="86" t="s">
        <v>9441</v>
      </c>
      <c r="F7" s="82" t="s">
        <v>13646</v>
      </c>
      <c r="G7" s="87" t="s">
        <v>9444</v>
      </c>
      <c r="H7" s="87" t="s">
        <v>13629</v>
      </c>
      <c r="I7" s="88"/>
      <c r="J7" s="37" t="s">
        <v>13543</v>
      </c>
      <c r="K7" s="95" t="s">
        <v>13647</v>
      </c>
      <c r="L7" s="95" t="str">
        <f>"Cantidad de mujeres atendidas en "&amp;J7&amp;" || Chile || 2014-2019"</f>
        <v>Cantidad de mujeres atendidas en Centros de la Mujer || Chile || 2014-2019</v>
      </c>
      <c r="M7" s="98" t="str">
        <f>"Cantidad de mujeres atendidas por tipo de procedimiento y procedimiento en "&amp;J7&amp;" para el "&amp;O7</f>
        <v>Cantidad de mujeres atendidas por tipo de procedimiento y procedimiento en Centros de la Mujer para el periodo 2014-2019</v>
      </c>
      <c r="N7" s="36" t="s">
        <v>151</v>
      </c>
      <c r="O7" s="22" t="s">
        <v>13648</v>
      </c>
      <c r="P7" s="22" t="s">
        <v>9329</v>
      </c>
      <c r="Q7" s="100" t="str">
        <f>+IF($E7="PRODUCTO",VLOOKUP(J7,Categorias!$F$13:$O$279,9,0)&amp;"000",IF($E7="CATEGORÍA",VLOOKUP(J7,Categorias!$I$13:$O$279,7,0),$Q$1))</f>
        <v>270108000</v>
      </c>
      <c r="R7" s="22" t="s">
        <v>13377</v>
      </c>
      <c r="S7" s="36" t="str">
        <f t="shared" ref="S7:S8" si="14">+F7&amp;" en la fase de "&amp;J7</f>
        <v>Cantidad de Mujeres Atendidas en la fase de Centros de la Mujer</v>
      </c>
      <c r="T7" s="55" t="str">
        <f t="shared" ref="T7" si="15">+S7</f>
        <v>Cantidad de Mujeres Atendidas en la fase de Centros de la Mujer</v>
      </c>
      <c r="U7" s="56" t="str">
        <f t="shared" ref="U7" si="16">+E7&amp;": "&amp;J7</f>
        <v>Producto: Centros de la Mujer</v>
      </c>
      <c r="V7" s="36" t="s">
        <v>13800</v>
      </c>
      <c r="W7" s="23">
        <f t="shared" ref="W7" si="17">HYPERLINK(B7,B7)</f>
        <v>0</v>
      </c>
      <c r="X7" s="49" t="str">
        <f t="shared" si="8"/>
        <v>CHL</v>
      </c>
      <c r="Y7" s="22" t="s">
        <v>10694</v>
      </c>
      <c r="Z7" s="99" t="str">
        <f>+"Informe Interactivo que muestra la cantidad de mujeres atendidas por tipo de procedimiento y procedimiento en "&amp;J7&amp;", de acuerdo a los datos publicados por el "&amp;AL7&amp;" de Chile para el "&amp;O7</f>
        <v>Informe Interactivo que muestra la cantidad de mujeres atendidas por tipo de procedimiento y procedimiento en Centros de la Mujer, de acuerdo a los datos publicados por el Servicio Nacional de la Mujer de Chile para el periodo 2014-2019</v>
      </c>
      <c r="AA7" s="52">
        <f t="shared" ref="AA7:AA11" si="18">+AA6</f>
        <v>44361</v>
      </c>
      <c r="AB7" s="49" t="str">
        <f t="shared" ref="AB7:AF11" si="19">+AB6</f>
        <v>Español</v>
      </c>
      <c r="AC7" s="49" t="str">
        <f t="shared" ref="AC7:AF7" si="20">+AC6</f>
        <v>Naty</v>
      </c>
      <c r="AD7" s="49" t="str">
        <f t="shared" si="20"/>
        <v>No Aplica</v>
      </c>
      <c r="AE7" s="49" t="str">
        <f t="shared" si="20"/>
        <v>No Aplica</v>
      </c>
      <c r="AF7" s="49" t="str">
        <f t="shared" si="20"/>
        <v>No Aplica</v>
      </c>
      <c r="AG7" s="53">
        <f>+VLOOKUP($P7,Parametros[[nombre]:[Columna1]],5,0)</f>
        <v>8</v>
      </c>
      <c r="AH7" s="53">
        <f t="shared" si="10"/>
        <v>1</v>
      </c>
      <c r="AI7" s="53">
        <f>+VLOOKUP($N7,Territorio[[nombre]:[Columna1]],7,0)</f>
        <v>38</v>
      </c>
      <c r="AJ7" s="53">
        <f>+VLOOKUP(O7,Temporalidad[[nombre]:[Columna1]],7,0)</f>
        <v>1774</v>
      </c>
      <c r="AK7" s="53">
        <f>+VLOOKUP(LEFT($D7,2),Tipo_Gráfico[[id2]:[Tipo Gráfico]],3,0)</f>
        <v>3</v>
      </c>
      <c r="AL7" s="36" t="s">
        <v>13817</v>
      </c>
      <c r="AM7" s="49" t="str">
        <f t="shared" si="11"/>
        <v>No Aplica</v>
      </c>
      <c r="AN7" s="49" t="str">
        <f t="shared" si="12"/>
        <v>No Aplica</v>
      </c>
      <c r="AO7" s="49" t="str">
        <f t="shared" si="13"/>
        <v>No Aplica</v>
      </c>
      <c r="AP7" s="54">
        <f>VLOOKUP($AC7,Responsables[],3,0)</f>
        <v>6</v>
      </c>
      <c r="AQ7" s="54">
        <f>VLOOKUP($R7,unidad_medida[[#All],[nombre]:[Columna1]],5,0)</f>
        <v>73</v>
      </c>
    </row>
    <row r="8" spans="1:43" ht="45" x14ac:dyDescent="0.25">
      <c r="A8" s="89" t="str">
        <f>+D8&amp;"|FILT:"&amp;E8&amp;"| MUES:"&amp;H8&amp;"|"&amp;F8&amp;"|"&amp;O8&amp;"|"&amp;I8</f>
        <v>RP 01|FILT:Nacional| MUES:Categoría|Cantidad de Mujeres Atendidas|periodo 2014-2019|Tipo de Procedimiento</v>
      </c>
      <c r="B8" s="90"/>
      <c r="C8" s="91">
        <v>1</v>
      </c>
      <c r="D8" s="92" t="s">
        <v>13644</v>
      </c>
      <c r="E8" s="93" t="s">
        <v>10694</v>
      </c>
      <c r="F8" s="89" t="s">
        <v>13646</v>
      </c>
      <c r="G8" s="89" t="s">
        <v>9441</v>
      </c>
      <c r="H8" s="94" t="s">
        <v>9444</v>
      </c>
      <c r="I8" s="94" t="s">
        <v>13629</v>
      </c>
      <c r="J8" s="37" t="s">
        <v>13645</v>
      </c>
      <c r="K8" s="95" t="s">
        <v>13818</v>
      </c>
      <c r="L8" s="95" t="s">
        <v>13818</v>
      </c>
      <c r="M8" s="98" t="str">
        <f>"Cantidad de mujeres atendidas en Centros de la Mujer y Casas de Acogida para el "&amp;O8</f>
        <v>Cantidad de mujeres atendidas en Centros de la Mujer y Casas de Acogida para el periodo 2014-2019</v>
      </c>
      <c r="N8" s="36" t="s">
        <v>151</v>
      </c>
      <c r="O8" s="22" t="s">
        <v>13648</v>
      </c>
      <c r="P8" s="22" t="s">
        <v>9329</v>
      </c>
      <c r="Q8" s="100">
        <f>+IF($E8="PRODUCTO",VLOOKUP(J8,Categorias!$F$13:$O$279,9,0)&amp;"000",IF($E8="CATEGORÍA",VLOOKUP(J8,Categorias!$I$13:$O$279,7,0),$Q$1))</f>
        <v>270100000</v>
      </c>
      <c r="R8" s="22" t="s">
        <v>13377</v>
      </c>
      <c r="S8" s="36" t="str">
        <f t="shared" si="14"/>
        <v>Cantidad de Mujeres Atendidas en la fase de Total</v>
      </c>
      <c r="T8" s="55" t="str">
        <f t="shared" ref="T8" si="21">+S8</f>
        <v>Cantidad de Mujeres Atendidas en la fase de Total</v>
      </c>
      <c r="U8" s="56" t="str">
        <f t="shared" ref="U8" si="22">+E8&amp;": "&amp;J8</f>
        <v>Nacional: Total</v>
      </c>
      <c r="V8" s="36" t="s">
        <v>13800</v>
      </c>
      <c r="W8" s="23">
        <f t="shared" ref="W8" si="23">HYPERLINK(B8,B8)</f>
        <v>0</v>
      </c>
      <c r="X8" s="49" t="str">
        <f t="shared" si="8"/>
        <v>CHL</v>
      </c>
      <c r="Y8" s="22" t="s">
        <v>10694</v>
      </c>
      <c r="Z8" s="99" t="str">
        <f>+"Reporte 360 que muestra la cantidad de mujeres atendidas por establecimiento de apoyo (centros de la mujer y casas de acogida), tipo de procedimiento y procedimiento, de acuerdo a los datos publicados por el "&amp;AL8&amp;" de Chile para el "&amp;O8</f>
        <v>Reporte 360 que muestra la cantidad de mujeres atendidas por establecimiento de apoyo (centros de la mujer y casas de acogida), tipo de procedimiento y procedimiento, de acuerdo a los datos publicados por el Servicio Nacional de la Mujer de Chile para el periodo 2014-2019</v>
      </c>
      <c r="AA8" s="52">
        <f t="shared" si="18"/>
        <v>44361</v>
      </c>
      <c r="AB8" s="49" t="str">
        <f t="shared" si="19"/>
        <v>Español</v>
      </c>
      <c r="AC8" s="49" t="str">
        <f t="shared" si="19"/>
        <v>Naty</v>
      </c>
      <c r="AD8" s="49" t="str">
        <f t="shared" si="19"/>
        <v>No Aplica</v>
      </c>
      <c r="AE8" s="49" t="str">
        <f t="shared" si="19"/>
        <v>No Aplica</v>
      </c>
      <c r="AF8" s="49" t="str">
        <f t="shared" si="19"/>
        <v>No Aplica</v>
      </c>
      <c r="AG8" s="53">
        <f>+VLOOKUP($P8,Parametros[[nombre]:[Columna1]],5,0)</f>
        <v>8</v>
      </c>
      <c r="AH8" s="53">
        <f t="shared" si="10"/>
        <v>1</v>
      </c>
      <c r="AI8" s="53">
        <f>+VLOOKUP($N8,Territorio[[nombre]:[Columna1]],7,0)</f>
        <v>38</v>
      </c>
      <c r="AJ8" s="53">
        <f>+VLOOKUP(O8,Temporalidad[[nombre]:[Columna1]],7,0)</f>
        <v>1774</v>
      </c>
      <c r="AK8" s="53">
        <f>+VLOOKUP(LEFT($D8,2),Tipo_Gráfico[[id2]:[Tipo Gráfico]],3,0)</f>
        <v>4</v>
      </c>
      <c r="AL8" s="36" t="s">
        <v>13817</v>
      </c>
      <c r="AM8" s="49" t="str">
        <f t="shared" si="11"/>
        <v>No Aplica</v>
      </c>
      <c r="AN8" s="49" t="str">
        <f t="shared" si="12"/>
        <v>No Aplica</v>
      </c>
      <c r="AO8" s="49" t="str">
        <f t="shared" si="13"/>
        <v>No Aplica</v>
      </c>
      <c r="AP8" s="54">
        <f>VLOOKUP($AC8,Responsables[],3,0)</f>
        <v>6</v>
      </c>
      <c r="AQ8" s="54">
        <f>VLOOKUP($R8,unidad_medida[[#All],[nombre]:[Columna1]],5,0)</f>
        <v>73</v>
      </c>
    </row>
    <row r="9" spans="1:43" ht="45" x14ac:dyDescent="0.25">
      <c r="A9" s="71" t="str">
        <f t="shared" ref="A9:A11" si="24">+D9&amp;"|FILT:"&amp;E9&amp;"| MUES:"&amp;H9&amp;"|"&amp;F9&amp;"|"&amp;O9&amp;"|"&amp;I9</f>
        <v>GR 04|FILT:Producto| MUES:|Cantidad de Mujeres Atendidas|año 2019|</v>
      </c>
      <c r="B9" s="97"/>
      <c r="C9" s="77">
        <v>2</v>
      </c>
      <c r="D9" s="74" t="s">
        <v>13801</v>
      </c>
      <c r="E9" s="75" t="s">
        <v>9441</v>
      </c>
      <c r="F9" s="71" t="s">
        <v>13646</v>
      </c>
      <c r="G9" s="71" t="s">
        <v>9444</v>
      </c>
      <c r="H9" s="80"/>
      <c r="I9" s="80"/>
      <c r="J9" s="37" t="s">
        <v>13543</v>
      </c>
      <c r="K9" s="95"/>
      <c r="L9" s="96"/>
      <c r="M9" s="98" t="str">
        <f>"Cantidad de mujeres atendidas por procedimiento en "&amp;J9&amp;" para el "&amp;O9</f>
        <v>Cantidad de mujeres atendidas por procedimiento en Centros de la Mujer para el año 2019</v>
      </c>
      <c r="N9" s="36" t="s">
        <v>151</v>
      </c>
      <c r="O9" s="22" t="s">
        <v>13804</v>
      </c>
      <c r="P9" s="22" t="s">
        <v>9329</v>
      </c>
      <c r="Q9" s="100" t="str">
        <f>+IF($E9="PRODUCTO",VLOOKUP(J9,Categorias!$F$13:$O$279,9,0)&amp;"000",IF($E9="CATEGORÍA",VLOOKUP(J9,Categorias!$I$13:$O$279,7,0),$Q$1))</f>
        <v>270108000</v>
      </c>
      <c r="R9" s="22" t="s">
        <v>13377</v>
      </c>
      <c r="S9" s="36" t="str">
        <f t="shared" ref="S9:S11" si="25">+F9&amp;" en la fase de "&amp;J9</f>
        <v>Cantidad de Mujeres Atendidas en la fase de Centros de la Mujer</v>
      </c>
      <c r="T9" s="55" t="str">
        <f t="shared" ref="T9:T11" si="26">+S9</f>
        <v>Cantidad de Mujeres Atendidas en la fase de Centros de la Mujer</v>
      </c>
      <c r="U9" s="56" t="str">
        <f t="shared" ref="U9:U11" si="27">+E9&amp;": "&amp;J9</f>
        <v>Producto: Centros de la Mujer</v>
      </c>
      <c r="V9" s="36" t="s">
        <v>13800</v>
      </c>
      <c r="W9" s="23">
        <f t="shared" ref="W9:W11" si="28">HYPERLINK(B9,B9)</f>
        <v>0</v>
      </c>
      <c r="X9" s="49" t="str">
        <f t="shared" si="8"/>
        <v>CHL</v>
      </c>
      <c r="Y9" s="22" t="s">
        <v>10694</v>
      </c>
      <c r="Z9" s="99" t="str">
        <f>+"Gráfico que muestra la cantidad de mujeres atendidas por procedimiento en "&amp;J9&amp;", de acuerdo a los datos publicados por el "&amp;AL9&amp;" de Chile para el "&amp;O9</f>
        <v>Gráfico que muestra la cantidad de mujeres atendidas por procedimiento en Centros de la Mujer, de acuerdo a los datos publicados por el Servicio Nacional de la Mujer de Chile para el año 2019</v>
      </c>
      <c r="AA9" s="52">
        <f t="shared" si="18"/>
        <v>44361</v>
      </c>
      <c r="AB9" s="49" t="str">
        <f t="shared" si="19"/>
        <v>Español</v>
      </c>
      <c r="AC9" s="49" t="str">
        <f t="shared" si="19"/>
        <v>Naty</v>
      </c>
      <c r="AD9" s="49" t="str">
        <f t="shared" si="19"/>
        <v>No Aplica</v>
      </c>
      <c r="AE9" s="49" t="str">
        <f t="shared" si="19"/>
        <v>No Aplica</v>
      </c>
      <c r="AF9" s="49" t="str">
        <f t="shared" si="19"/>
        <v>No Aplica</v>
      </c>
      <c r="AG9" s="53">
        <f>+VLOOKUP($P9,Parametros[[nombre]:[Columna1]],5,0)</f>
        <v>8</v>
      </c>
      <c r="AH9" s="53">
        <f t="shared" si="10"/>
        <v>1</v>
      </c>
      <c r="AI9" s="53">
        <f>+VLOOKUP($N9,Territorio[[nombre]:[Columna1]],7,0)</f>
        <v>38</v>
      </c>
      <c r="AJ9" s="53">
        <f>+VLOOKUP(O9,Temporalidad[[nombre]:[Columna1]],7,0)</f>
        <v>30</v>
      </c>
      <c r="AK9" s="53">
        <f>+VLOOKUP(LEFT($D9,2),Tipo_Gráfico[[id2]:[Tipo Gráfico]],3,0)</f>
        <v>1</v>
      </c>
      <c r="AL9" s="36" t="s">
        <v>13817</v>
      </c>
      <c r="AM9" s="49" t="str">
        <f t="shared" si="11"/>
        <v>No Aplica</v>
      </c>
      <c r="AN9" s="49" t="str">
        <f t="shared" si="12"/>
        <v>No Aplica</v>
      </c>
      <c r="AO9" s="49" t="str">
        <f t="shared" si="13"/>
        <v>No Aplica</v>
      </c>
      <c r="AP9" s="54">
        <f>VLOOKUP($AC9,Responsables[],3,0)</f>
        <v>6</v>
      </c>
      <c r="AQ9" s="54">
        <f>VLOOKUP($R9,unidad_medida[[#All],[nombre]:[Columna1]],5,0)</f>
        <v>73</v>
      </c>
    </row>
    <row r="10" spans="1:43" ht="45" x14ac:dyDescent="0.25">
      <c r="A10" s="71" t="str">
        <f t="shared" si="24"/>
        <v>GR 05|FILT:Producto| MUES:|Cantidad de Mujeres Atendidas|año 2019|</v>
      </c>
      <c r="B10" s="97"/>
      <c r="C10" s="77">
        <v>2</v>
      </c>
      <c r="D10" s="74" t="s">
        <v>13802</v>
      </c>
      <c r="E10" s="79" t="s">
        <v>9441</v>
      </c>
      <c r="F10" s="71" t="s">
        <v>13646</v>
      </c>
      <c r="G10" s="80" t="s">
        <v>13629</v>
      </c>
      <c r="H10" s="80"/>
      <c r="I10" s="80"/>
      <c r="J10" s="37" t="s">
        <v>13543</v>
      </c>
      <c r="K10" s="95"/>
      <c r="L10" s="96"/>
      <c r="M10" s="98" t="str">
        <f>"Cantidad de mujeres atendidas por tipo de procedimiento en "&amp;J10&amp;" para el "&amp;O10</f>
        <v>Cantidad de mujeres atendidas por tipo de procedimiento en Centros de la Mujer para el año 2019</v>
      </c>
      <c r="N10" s="36" t="s">
        <v>151</v>
      </c>
      <c r="O10" s="22" t="s">
        <v>13804</v>
      </c>
      <c r="P10" s="22" t="s">
        <v>9329</v>
      </c>
      <c r="Q10" s="100" t="str">
        <f>+IF($E10="PRODUCTO",VLOOKUP(J10,Categorias!$F$13:$O$279,9,0)&amp;"000",IF($E10="CATEGORÍA",VLOOKUP(J10,Categorias!$I$13:$O$279,7,0),$Q$1))</f>
        <v>270108000</v>
      </c>
      <c r="R10" s="22" t="s">
        <v>13377</v>
      </c>
      <c r="S10" s="36" t="str">
        <f t="shared" si="25"/>
        <v>Cantidad de Mujeres Atendidas en la fase de Centros de la Mujer</v>
      </c>
      <c r="T10" s="55" t="str">
        <f t="shared" si="26"/>
        <v>Cantidad de Mujeres Atendidas en la fase de Centros de la Mujer</v>
      </c>
      <c r="U10" s="56" t="str">
        <f t="shared" si="27"/>
        <v>Producto: Centros de la Mujer</v>
      </c>
      <c r="V10" s="36" t="s">
        <v>13800</v>
      </c>
      <c r="W10" s="23">
        <f t="shared" si="28"/>
        <v>0</v>
      </c>
      <c r="X10" s="49" t="str">
        <f t="shared" si="8"/>
        <v>CHL</v>
      </c>
      <c r="Y10" s="22" t="s">
        <v>10694</v>
      </c>
      <c r="Z10" s="99" t="str">
        <f>+"Gráfico que muestra la cantidad de mujeres atendidas por tipo de procedimiento en "&amp;J10&amp;", de acuerdo a los datos publicados por el "&amp;AL10&amp;" de Chile para el "&amp;O10</f>
        <v>Gráfico que muestra la cantidad de mujeres atendidas por tipo de procedimiento en Centros de la Mujer, de acuerdo a los datos publicados por el Servicio Nacional de la Mujer de Chile para el año 2019</v>
      </c>
      <c r="AA10" s="52">
        <f t="shared" si="18"/>
        <v>44361</v>
      </c>
      <c r="AB10" s="49" t="str">
        <f t="shared" si="19"/>
        <v>Español</v>
      </c>
      <c r="AC10" s="49" t="str">
        <f t="shared" si="19"/>
        <v>Naty</v>
      </c>
      <c r="AD10" s="49" t="str">
        <f t="shared" si="19"/>
        <v>No Aplica</v>
      </c>
      <c r="AE10" s="49" t="str">
        <f t="shared" si="19"/>
        <v>No Aplica</v>
      </c>
      <c r="AF10" s="49" t="str">
        <f t="shared" si="19"/>
        <v>No Aplica</v>
      </c>
      <c r="AG10" s="53">
        <f>+VLOOKUP($P10,Parametros[[nombre]:[Columna1]],5,0)</f>
        <v>8</v>
      </c>
      <c r="AH10" s="53">
        <f t="shared" si="10"/>
        <v>1</v>
      </c>
      <c r="AI10" s="53">
        <f>+VLOOKUP($N10,Territorio[[nombre]:[Columna1]],7,0)</f>
        <v>38</v>
      </c>
      <c r="AJ10" s="53">
        <f>+VLOOKUP(O10,Temporalidad[[nombre]:[Columna1]],7,0)</f>
        <v>30</v>
      </c>
      <c r="AK10" s="53">
        <f>+VLOOKUP(LEFT($D10,2),Tipo_Gráfico[[id2]:[Tipo Gráfico]],3,0)</f>
        <v>1</v>
      </c>
      <c r="AL10" s="36" t="s">
        <v>13817</v>
      </c>
      <c r="AM10" s="49" t="str">
        <f t="shared" si="11"/>
        <v>No Aplica</v>
      </c>
      <c r="AN10" s="49" t="str">
        <f t="shared" si="12"/>
        <v>No Aplica</v>
      </c>
      <c r="AO10" s="49" t="str">
        <f t="shared" si="13"/>
        <v>No Aplica</v>
      </c>
      <c r="AP10" s="54">
        <f>VLOOKUP($AC10,Responsables[],3,0)</f>
        <v>6</v>
      </c>
      <c r="AQ10" s="54">
        <f>VLOOKUP($R10,unidad_medida[[#All],[nombre]:[Columna1]],5,0)</f>
        <v>73</v>
      </c>
    </row>
    <row r="11" spans="1:43" ht="45" x14ac:dyDescent="0.25">
      <c r="A11" s="71" t="str">
        <f t="shared" si="24"/>
        <v>GR 06|FILT:Tipo de Procedimiento| MUES:|Cantidad de Mujeres Atendidas|año 2019|</v>
      </c>
      <c r="B11" s="97"/>
      <c r="C11" s="77">
        <v>4</v>
      </c>
      <c r="D11" s="74" t="s">
        <v>13803</v>
      </c>
      <c r="E11" s="75" t="s">
        <v>13629</v>
      </c>
      <c r="F11" s="71" t="s">
        <v>13646</v>
      </c>
      <c r="G11" s="80" t="s">
        <v>9444</v>
      </c>
      <c r="H11" s="80"/>
      <c r="I11" s="80"/>
      <c r="J11" s="37" t="s">
        <v>13639</v>
      </c>
      <c r="K11" s="95"/>
      <c r="L11" s="96"/>
      <c r="M11" s="98" t="str">
        <f>"Cantidad de mujeres atendidas por procedimiento en la fase de "&amp;J11&amp;" para el "&amp;O11</f>
        <v>Cantidad de mujeres atendidas por procedimiento en la fase de Atención para el año 2019</v>
      </c>
      <c r="N11" s="36" t="s">
        <v>151</v>
      </c>
      <c r="O11" s="22" t="s">
        <v>13804</v>
      </c>
      <c r="P11" s="22" t="s">
        <v>9329</v>
      </c>
      <c r="Q11" s="100">
        <f>+IF($E11="PRODUCTO",VLOOKUP(J11,Categorias!$F$13:$O$279,9,0)&amp;"000",IF($E11="CATEGORÍA",VLOOKUP(J11,Categorias!$I$13:$O$279,7,0),$Q$1))</f>
        <v>270100000</v>
      </c>
      <c r="R11" s="22" t="s">
        <v>13377</v>
      </c>
      <c r="S11" s="36" t="str">
        <f t="shared" si="25"/>
        <v>Cantidad de Mujeres Atendidas en la fase de Atención</v>
      </c>
      <c r="T11" s="55" t="str">
        <f t="shared" si="26"/>
        <v>Cantidad de Mujeres Atendidas en la fase de Atención</v>
      </c>
      <c r="U11" s="56" t="str">
        <f t="shared" si="27"/>
        <v>Tipo de Procedimiento: Atención</v>
      </c>
      <c r="V11" s="36" t="s">
        <v>13800</v>
      </c>
      <c r="W11" s="23">
        <f t="shared" si="28"/>
        <v>0</v>
      </c>
      <c r="X11" s="49" t="str">
        <f t="shared" si="8"/>
        <v>CHL</v>
      </c>
      <c r="Y11" s="22" t="s">
        <v>10694</v>
      </c>
      <c r="Z11" s="99" t="str">
        <f>+"Gráfico que muestra la cantidad de mujeres atendidas por procedimiento en la fase de "&amp;J11&amp;", de acuerdo a los datos publicados por el "&amp;AL11&amp;" de Chile para el "&amp;O11</f>
        <v>Gráfico que muestra la cantidad de mujeres atendidas por procedimiento en la fase de Atención, de acuerdo a los datos publicados por el Servicio Nacional de la Mujer de Chile para el año 2019</v>
      </c>
      <c r="AA11" s="52">
        <f t="shared" si="18"/>
        <v>44361</v>
      </c>
      <c r="AB11" s="49" t="str">
        <f t="shared" si="19"/>
        <v>Español</v>
      </c>
      <c r="AC11" s="49" t="str">
        <f t="shared" si="19"/>
        <v>Naty</v>
      </c>
      <c r="AD11" s="49" t="str">
        <f t="shared" si="19"/>
        <v>No Aplica</v>
      </c>
      <c r="AE11" s="49" t="str">
        <f t="shared" si="19"/>
        <v>No Aplica</v>
      </c>
      <c r="AF11" s="49" t="str">
        <f t="shared" si="19"/>
        <v>No Aplica</v>
      </c>
      <c r="AG11" s="53">
        <f>+VLOOKUP($P11,Parametros[[nombre]:[Columna1]],5,0)</f>
        <v>8</v>
      </c>
      <c r="AH11" s="53">
        <f t="shared" si="10"/>
        <v>1</v>
      </c>
      <c r="AI11" s="53">
        <f>+VLOOKUP($N11,Territorio[[nombre]:[Columna1]],7,0)</f>
        <v>38</v>
      </c>
      <c r="AJ11" s="53">
        <f>+VLOOKUP(O11,Temporalidad[[nombre]:[Columna1]],7,0)</f>
        <v>30</v>
      </c>
      <c r="AK11" s="53">
        <f>+VLOOKUP(LEFT($D11,2),Tipo_Gráfico[[id2]:[Tipo Gráfico]],3,0)</f>
        <v>1</v>
      </c>
      <c r="AL11" s="36" t="s">
        <v>13817</v>
      </c>
      <c r="AM11" s="49" t="str">
        <f t="shared" si="11"/>
        <v>No Aplica</v>
      </c>
      <c r="AN11" s="49" t="str">
        <f t="shared" si="12"/>
        <v>No Aplica</v>
      </c>
      <c r="AO11" s="49" t="str">
        <f t="shared" si="13"/>
        <v>No Aplica</v>
      </c>
      <c r="AP11" s="54">
        <f>VLOOKUP($AC11,Responsables[],3,0)</f>
        <v>6</v>
      </c>
      <c r="AQ11" s="54">
        <f>VLOOKUP($R11,unidad_medida[[#All],[nombre]:[Columna1]],5,0)</f>
        <v>73</v>
      </c>
    </row>
    <row r="17" spans="6:6" x14ac:dyDescent="0.25">
      <c r="F17" s="3"/>
    </row>
    <row r="18" spans="6:6" x14ac:dyDescent="0.25">
      <c r="F18"/>
    </row>
    <row r="19" spans="6:6" x14ac:dyDescent="0.25">
      <c r="F19" s="3"/>
    </row>
    <row r="20" spans="6:6" x14ac:dyDescent="0.25">
      <c r="F20"/>
    </row>
    <row r="21" spans="6:6" x14ac:dyDescent="0.25">
      <c r="F21" s="3"/>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sheetData>
  <phoneticPr fontId="9" type="noConversion"/>
  <conditionalFormatting sqref="V4:W4 S5:W11 AL4:AL11 Y4:Z11 M4:R11">
    <cfRule type="expression" dxfId="139" priority="15067">
      <formula>$Z4="Reporte 2"</formula>
    </cfRule>
    <cfRule type="expression" dxfId="138" priority="15068">
      <formula>$Z4="Reporte 1"</formula>
    </cfRule>
    <cfRule type="expression" dxfId="137" priority="15069">
      <formula>$Z4="Informe 10"</formula>
    </cfRule>
    <cfRule type="expression" dxfId="136" priority="15070">
      <formula>$Z4="Informe 9"</formula>
    </cfRule>
    <cfRule type="expression" dxfId="135" priority="15071">
      <formula>$Z4="Informe 8"</formula>
    </cfRule>
    <cfRule type="expression" dxfId="134" priority="15072">
      <formula>$Z4="Informe 7"</formula>
    </cfRule>
    <cfRule type="expression" dxfId="133" priority="15073">
      <formula>$Z4="Informe 6"</formula>
    </cfRule>
    <cfRule type="expression" dxfId="132" priority="15074">
      <formula>$Z4="Informe 5"</formula>
    </cfRule>
    <cfRule type="expression" dxfId="131" priority="15075">
      <formula>$Z4="Informe 4"</formula>
    </cfRule>
    <cfRule type="expression" dxfId="130" priority="15076">
      <formula>$Z4="Informe 3"</formula>
    </cfRule>
    <cfRule type="expression" dxfId="129" priority="15077">
      <formula>$Z4="Informe 2"</formula>
    </cfRule>
    <cfRule type="expression" dxfId="128" priority="15078">
      <formula>$Z4="Informe 1"</formula>
    </cfRule>
    <cfRule type="expression" dxfId="127" priority="15079">
      <formula>$Z4="Gráfico 10"</formula>
    </cfRule>
    <cfRule type="expression" dxfId="126" priority="15080">
      <formula>$Z4="Gráfico 25"</formula>
    </cfRule>
    <cfRule type="expression" dxfId="125" priority="15081">
      <formula>$Z4="Gráfico 24"</formula>
    </cfRule>
    <cfRule type="expression" dxfId="124" priority="15082">
      <formula>$Z4="Gráfico 23"</formula>
    </cfRule>
    <cfRule type="expression" dxfId="123" priority="15083">
      <formula>$Z4="Gráfico 22"</formula>
    </cfRule>
    <cfRule type="expression" dxfId="122" priority="15084">
      <formula>$Z4="Gráfico 21"</formula>
    </cfRule>
    <cfRule type="expression" dxfId="121" priority="15085">
      <formula>$Z4="Gráfico 20"</formula>
    </cfRule>
    <cfRule type="expression" dxfId="120" priority="15086">
      <formula>$Z4="Gráfico 18"</formula>
    </cfRule>
    <cfRule type="expression" dxfId="119" priority="15087">
      <formula>$Z4="Gráfico 19"</formula>
    </cfRule>
    <cfRule type="expression" dxfId="118" priority="15088">
      <formula>$Z4="Gráfico 17"</formula>
    </cfRule>
    <cfRule type="expression" dxfId="117" priority="15089">
      <formula>$Z4="Gráfico 16"</formula>
    </cfRule>
    <cfRule type="expression" dxfId="116" priority="15090">
      <formula>$Z4="Gráfico 15"</formula>
    </cfRule>
    <cfRule type="expression" dxfId="115" priority="15091">
      <formula>$Z4="Gráfico 14"</formula>
    </cfRule>
    <cfRule type="expression" dxfId="114" priority="15092">
      <formula>$Z4="Gráfico 12"</formula>
    </cfRule>
    <cfRule type="expression" dxfId="113" priority="15093">
      <formula>$Z4="Gráfico 13"</formula>
    </cfRule>
    <cfRule type="expression" dxfId="112" priority="15094">
      <formula>$Z4="Gráfico 11"</formula>
    </cfRule>
    <cfRule type="expression" dxfId="111" priority="15095">
      <formula>$Z4="Gráfico 9"</formula>
    </cfRule>
    <cfRule type="expression" dxfId="110" priority="15096">
      <formula>$Z4="Gráfico 8"</formula>
    </cfRule>
    <cfRule type="expression" dxfId="109" priority="15097">
      <formula>$Z4="Gráfico 7"</formula>
    </cfRule>
    <cfRule type="expression" dxfId="108" priority="15098">
      <formula>$Z4="Gráfico 6"</formula>
    </cfRule>
    <cfRule type="expression" dxfId="107" priority="15099">
      <formula>$Z4="Gráfico 4"</formula>
    </cfRule>
    <cfRule type="expression" dxfId="106" priority="15100">
      <formula>$Z4="Gráfico 3"</formula>
    </cfRule>
    <cfRule type="expression" dxfId="105" priority="15101">
      <formula>$Z4="Gráfico 2"</formula>
    </cfRule>
    <cfRule type="expression" dxfId="104" priority="15102">
      <formula>$Z4="Gráfico 1"</formula>
    </cfRule>
    <cfRule type="expression" dxfId="103" priority="15103">
      <formula>$Z4="Gráfico 5"</formula>
    </cfRule>
  </conditionalFormatting>
  <conditionalFormatting sqref="S4:T4">
    <cfRule type="expression" dxfId="102" priority="14993">
      <formula>$Z4="Reporte 2"</formula>
    </cfRule>
    <cfRule type="expression" dxfId="101" priority="14994">
      <formula>$Z4="Reporte 1"</formula>
    </cfRule>
    <cfRule type="expression" dxfId="100" priority="14995">
      <formula>$Z4="Informe 10"</formula>
    </cfRule>
    <cfRule type="expression" dxfId="99" priority="14996">
      <formula>$Z4="Informe 9"</formula>
    </cfRule>
    <cfRule type="expression" dxfId="98" priority="14997">
      <formula>$Z4="Informe 8"</formula>
    </cfRule>
    <cfRule type="expression" dxfId="97" priority="14998">
      <formula>$Z4="Informe 7"</formula>
    </cfRule>
    <cfRule type="expression" dxfId="96" priority="14999">
      <formula>$Z4="Informe 6"</formula>
    </cfRule>
    <cfRule type="expression" dxfId="95" priority="15000">
      <formula>$Z4="Informe 5"</formula>
    </cfRule>
    <cfRule type="expression" dxfId="94" priority="15001">
      <formula>$Z4="Informe 4"</formula>
    </cfRule>
    <cfRule type="expression" dxfId="93" priority="15002">
      <formula>$Z4="Informe 3"</formula>
    </cfRule>
    <cfRule type="expression" dxfId="92" priority="15003">
      <formula>$Z4="Informe 2"</formula>
    </cfRule>
    <cfRule type="expression" dxfId="91" priority="15004">
      <formula>$Z4="Informe 1"</formula>
    </cfRule>
    <cfRule type="expression" dxfId="90" priority="15005">
      <formula>$Z4="Gráfico 10"</formula>
    </cfRule>
    <cfRule type="expression" dxfId="89" priority="15006">
      <formula>$Z4="Gráfico 25"</formula>
    </cfRule>
    <cfRule type="expression" dxfId="88" priority="15007">
      <formula>$Z4="Gráfico 24"</formula>
    </cfRule>
    <cfRule type="expression" dxfId="87" priority="15008">
      <formula>$Z4="Gráfico 23"</formula>
    </cfRule>
    <cfRule type="expression" dxfId="86" priority="15009">
      <formula>$Z4="Gráfico 22"</formula>
    </cfRule>
    <cfRule type="expression" dxfId="85" priority="15010">
      <formula>$Z4="Gráfico 21"</formula>
    </cfRule>
    <cfRule type="expression" dxfId="84" priority="15011">
      <formula>$Z4="Gráfico 20"</formula>
    </cfRule>
    <cfRule type="expression" dxfId="83" priority="15012">
      <formula>$Z4="Gráfico 18"</formula>
    </cfRule>
    <cfRule type="expression" dxfId="82" priority="15013">
      <formula>$Z4="Gráfico 19"</formula>
    </cfRule>
    <cfRule type="expression" dxfId="81" priority="15014">
      <formula>$Z4="Gráfico 17"</formula>
    </cfRule>
    <cfRule type="expression" dxfId="80" priority="15015">
      <formula>$Z4="Gráfico 16"</formula>
    </cfRule>
    <cfRule type="expression" dxfId="79" priority="15016">
      <formula>$Z4="Gráfico 15"</formula>
    </cfRule>
    <cfRule type="expression" dxfId="78" priority="15017">
      <formula>$Z4="Gráfico 14"</formula>
    </cfRule>
    <cfRule type="expression" dxfId="77" priority="15018">
      <formula>$Z4="Gráfico 12"</formula>
    </cfRule>
    <cfRule type="expression" dxfId="76" priority="15019">
      <formula>$Z4="Gráfico 13"</formula>
    </cfRule>
    <cfRule type="expression" dxfId="75" priority="15020">
      <formula>$Z4="Gráfico 11"</formula>
    </cfRule>
    <cfRule type="expression" dxfId="74" priority="15021">
      <formula>$Z4="Gráfico 9"</formula>
    </cfRule>
    <cfRule type="expression" dxfId="73" priority="15022">
      <formula>$Z4="Gráfico 8"</formula>
    </cfRule>
    <cfRule type="expression" dxfId="72" priority="15023">
      <formula>$Z4="Gráfico 7"</formula>
    </cfRule>
    <cfRule type="expression" dxfId="71" priority="15024">
      <formula>$Z4="Gráfico 6"</formula>
    </cfRule>
    <cfRule type="expression" dxfId="70" priority="15025">
      <formula>$Z4="Gráfico 4"</formula>
    </cfRule>
    <cfRule type="expression" dxfId="69" priority="15026">
      <formula>$Z4="Gráfico 3"</formula>
    </cfRule>
    <cfRule type="expression" dxfId="68" priority="15027">
      <formula>$Z4="Gráfico 2"</formula>
    </cfRule>
    <cfRule type="expression" dxfId="67" priority="15028">
      <formula>$Z4="Gráfico 1"</formula>
    </cfRule>
    <cfRule type="expression" dxfId="66" priority="15029">
      <formula>$Z4="Gráfico 5"</formula>
    </cfRule>
  </conditionalFormatting>
  <conditionalFormatting sqref="L7 K4:K11">
    <cfRule type="expression" dxfId="65" priority="488">
      <formula>+LEFT(D4,2)="GR"</formula>
    </cfRule>
  </conditionalFormatting>
  <conditionalFormatting sqref="L4:L6 L9:L11">
    <cfRule type="expression" dxfId="64" priority="487">
      <formula>+LEFT(D4,2)="GR"</formula>
    </cfRule>
  </conditionalFormatting>
  <conditionalFormatting sqref="L8">
    <cfRule type="expression" dxfId="0" priority="1">
      <formula>+LEFT(E8,2)="GR"</formula>
    </cfRule>
  </conditionalFormatting>
  <dataValidations count="2">
    <dataValidation type="list" allowBlank="1" showInputMessage="1" showErrorMessage="1" sqref="J4:J5 J7 J9:J10" xr:uid="{517A45EE-BE40-43EE-9E18-C15DACE3CC9A}">
      <formula1>Establecimientos</formula1>
    </dataValidation>
    <dataValidation type="list" allowBlank="1" showInputMessage="1" showErrorMessage="1" sqref="J6 J11" xr:uid="{13AFA19C-4C34-43B7-B9E5-3E952FD534F2}">
      <formula1>Tipo_Procedimientos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13805</v>
      </c>
      <c r="H1771" s="1">
        <f>+Temporalidad[[#This Row],[ID]]</f>
        <v>1760</v>
      </c>
    </row>
    <row r="1772" spans="1:8" x14ac:dyDescent="0.25">
      <c r="A1772">
        <v>1761</v>
      </c>
      <c r="B1772" t="s">
        <v>10704</v>
      </c>
      <c r="C1772" s="1" t="s">
        <v>10621</v>
      </c>
      <c r="D1772" s="1" t="s">
        <v>10707</v>
      </c>
      <c r="E1772" s="2">
        <v>44352</v>
      </c>
      <c r="F1772" s="2">
        <v>44359</v>
      </c>
      <c r="G1772" s="1" t="s">
        <v>13806</v>
      </c>
      <c r="H1772" s="1">
        <f>+Temporalidad[[#This Row],[ID]]</f>
        <v>1761</v>
      </c>
    </row>
    <row r="1773" spans="1:8" x14ac:dyDescent="0.25">
      <c r="A1773">
        <v>1762</v>
      </c>
      <c r="B1773" t="s">
        <v>10705</v>
      </c>
      <c r="C1773" s="1" t="s">
        <v>8340</v>
      </c>
      <c r="D1773" s="1" t="s">
        <v>8341</v>
      </c>
      <c r="E1773" s="2">
        <v>44329</v>
      </c>
      <c r="F1773" s="2">
        <v>44359</v>
      </c>
      <c r="G1773" s="1" t="s">
        <v>13807</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13808</v>
      </c>
      <c r="C1783" s="1" t="s">
        <v>10449</v>
      </c>
      <c r="D1783" s="1" t="s">
        <v>10449</v>
      </c>
      <c r="E1783" s="2">
        <v>17899</v>
      </c>
      <c r="F1783" s="2">
        <v>44196</v>
      </c>
      <c r="G1783" s="1" t="s">
        <v>13809</v>
      </c>
      <c r="H1783" s="1">
        <f>+Temporalidad[[#This Row],[ID]]</f>
        <v>1772</v>
      </c>
    </row>
    <row r="1784" spans="1:8" x14ac:dyDescent="0.25">
      <c r="A1784">
        <v>1773</v>
      </c>
      <c r="B1784" t="s">
        <v>13810</v>
      </c>
      <c r="C1784" s="1" t="s">
        <v>10449</v>
      </c>
      <c r="D1784" s="1" t="s">
        <v>10449</v>
      </c>
      <c r="E1784" s="2">
        <v>39448</v>
      </c>
      <c r="F1784" s="2">
        <v>44196</v>
      </c>
      <c r="G1784" s="1" t="s">
        <v>13811</v>
      </c>
      <c r="H1784" s="1">
        <f>+Temporalidad[[#This Row],[ID]]</f>
        <v>1773</v>
      </c>
    </row>
    <row r="1785" spans="1:8" x14ac:dyDescent="0.25">
      <c r="A1785">
        <v>1774</v>
      </c>
      <c r="B1785" t="s">
        <v>13812</v>
      </c>
      <c r="C1785" s="1" t="s">
        <v>10449</v>
      </c>
      <c r="D1785" s="1" t="s">
        <v>10449</v>
      </c>
      <c r="E1785" s="2">
        <v>41640</v>
      </c>
      <c r="F1785" s="2">
        <v>43830</v>
      </c>
      <c r="G1785" s="1" t="s">
        <v>13813</v>
      </c>
      <c r="H1785" s="1">
        <f>+Temporalidad[[#This Row],[ID]]</f>
        <v>1774</v>
      </c>
    </row>
    <row r="1786" spans="1:8" x14ac:dyDescent="0.25">
      <c r="A1786">
        <v>1775</v>
      </c>
      <c r="B1786" t="s">
        <v>13814</v>
      </c>
      <c r="C1786" s="1" t="s">
        <v>10449</v>
      </c>
      <c r="D1786" s="1" t="s">
        <v>10449</v>
      </c>
      <c r="E1786" s="2">
        <v>42005</v>
      </c>
      <c r="F1786" s="2">
        <v>43830</v>
      </c>
      <c r="G1786" s="1" t="s">
        <v>13815</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E1" workbookViewId="0">
      <pane ySplit="12" topLeftCell="A13" activePane="bottomLeft" state="frozen"/>
      <selection pane="bottomLeft" activeCell="O12" sqref="O12"/>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13816</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13649</v>
      </c>
      <c r="L213" s="1" t="s">
        <v>13458</v>
      </c>
      <c r="M213" s="1" t="s">
        <v>13650</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13651</v>
      </c>
      <c r="L214" s="1" t="s">
        <v>13461</v>
      </c>
      <c r="M214" s="1" t="s">
        <v>13652</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13653</v>
      </c>
      <c r="L215" s="1" t="s">
        <v>13463</v>
      </c>
      <c r="M215" s="1" t="s">
        <v>13654</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13655</v>
      </c>
      <c r="L216" s="1" t="s">
        <v>13465</v>
      </c>
      <c r="M216" s="1" t="s">
        <v>13656</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13657</v>
      </c>
      <c r="L217" s="1" t="s">
        <v>13467</v>
      </c>
      <c r="M217" s="1" t="s">
        <v>13658</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13659</v>
      </c>
      <c r="L218" s="1" t="s">
        <v>13469</v>
      </c>
      <c r="M218" s="1" t="s">
        <v>13660</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13661</v>
      </c>
      <c r="L219" s="1" t="s">
        <v>13471</v>
      </c>
      <c r="M219" s="1" t="s">
        <v>13662</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13663</v>
      </c>
      <c r="L220" s="1" t="s">
        <v>13473</v>
      </c>
      <c r="M220" s="1" t="s">
        <v>13664</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13665</v>
      </c>
      <c r="L221" s="1" t="s">
        <v>13475</v>
      </c>
      <c r="M221" s="1" t="s">
        <v>13666</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13667</v>
      </c>
      <c r="L222" s="1" t="s">
        <v>13477</v>
      </c>
      <c r="M222" s="1" t="s">
        <v>13668</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13669</v>
      </c>
      <c r="L223" s="1" t="s">
        <v>13479</v>
      </c>
      <c r="M223" s="1" t="s">
        <v>13670</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13671</v>
      </c>
      <c r="L224" s="1" t="s">
        <v>13481</v>
      </c>
      <c r="M224" s="1" t="s">
        <v>13672</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13673</v>
      </c>
      <c r="L225" s="1" t="s">
        <v>13483</v>
      </c>
      <c r="M225" s="1" t="s">
        <v>13674</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13675</v>
      </c>
      <c r="L226" s="1" t="s">
        <v>13485</v>
      </c>
      <c r="M226" s="1" t="s">
        <v>13676</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13677</v>
      </c>
      <c r="L227" s="1" t="s">
        <v>13487</v>
      </c>
      <c r="M227" s="1" t="s">
        <v>13678</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13679</v>
      </c>
      <c r="L228" s="1" t="s">
        <v>13489</v>
      </c>
      <c r="M228" s="1" t="s">
        <v>13680</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13681</v>
      </c>
      <c r="L229" s="1" t="s">
        <v>13491</v>
      </c>
      <c r="M229" s="1" t="s">
        <v>13682</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13683</v>
      </c>
      <c r="L230" s="1" t="s">
        <v>13493</v>
      </c>
      <c r="M230" s="1" t="s">
        <v>13684</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13685</v>
      </c>
      <c r="L231" s="1" t="s">
        <v>13495</v>
      </c>
      <c r="M231" s="1" t="s">
        <v>13686</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13687</v>
      </c>
      <c r="L232" s="1" t="s">
        <v>13498</v>
      </c>
      <c r="M232" s="1" t="s">
        <v>13688</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13689</v>
      </c>
      <c r="L233" s="1" t="s">
        <v>13500</v>
      </c>
      <c r="M233" s="1" t="s">
        <v>13690</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13691</v>
      </c>
      <c r="L234" s="1" t="s">
        <v>13502</v>
      </c>
      <c r="M234" s="1" t="s">
        <v>13692</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13693</v>
      </c>
      <c r="L235" s="1" t="s">
        <v>13504</v>
      </c>
      <c r="M235" s="1" t="s">
        <v>13694</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13695</v>
      </c>
      <c r="L236" s="1" t="s">
        <v>13506</v>
      </c>
      <c r="M236" s="1" t="s">
        <v>13696</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13697</v>
      </c>
      <c r="L237" s="1" t="s">
        <v>13508</v>
      </c>
      <c r="M237" s="1" t="s">
        <v>13698</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13699</v>
      </c>
      <c r="L238" s="1" t="s">
        <v>13612</v>
      </c>
      <c r="M238" s="1" t="s">
        <v>13700</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13701</v>
      </c>
      <c r="L239" s="1" t="s">
        <v>13615</v>
      </c>
      <c r="M239" s="1" t="s">
        <v>13702</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13703</v>
      </c>
      <c r="L240" s="1" t="s">
        <v>13510</v>
      </c>
      <c r="M240" s="1" t="s">
        <v>13704</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13705</v>
      </c>
      <c r="L241" s="1" t="s">
        <v>13512</v>
      </c>
      <c r="M241" s="1" t="s">
        <v>13706</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13707</v>
      </c>
      <c r="L242" s="1" t="s">
        <v>13514</v>
      </c>
      <c r="M242" s="1" t="s">
        <v>13708</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13709</v>
      </c>
      <c r="L243" s="1" t="s">
        <v>13516</v>
      </c>
      <c r="M243" s="1" t="s">
        <v>13710</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13711</v>
      </c>
      <c r="L244" s="1" t="s">
        <v>13617</v>
      </c>
      <c r="M244" s="1" t="s">
        <v>13712</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13713</v>
      </c>
      <c r="L245" s="1" t="s">
        <v>13619</v>
      </c>
      <c r="M245" s="1" t="s">
        <v>13714</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13715</v>
      </c>
      <c r="L246" s="1" t="s">
        <v>13518</v>
      </c>
      <c r="M246" s="1" t="s">
        <v>13716</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13717</v>
      </c>
      <c r="L247" s="1" t="s">
        <v>13521</v>
      </c>
      <c r="M247" s="1" t="s">
        <v>13718</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13719</v>
      </c>
      <c r="L248" s="1" t="s">
        <v>13525</v>
      </c>
      <c r="M248" s="1" t="s">
        <v>13720</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13721</v>
      </c>
      <c r="L249" s="1" t="s">
        <v>13528</v>
      </c>
      <c r="M249" s="1" t="s">
        <v>13722</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13723</v>
      </c>
      <c r="L250" s="1" t="s">
        <v>13530</v>
      </c>
      <c r="M250" s="1" t="s">
        <v>13724</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13725</v>
      </c>
      <c r="L251" s="1" t="s">
        <v>13533</v>
      </c>
      <c r="M251" s="1" t="s">
        <v>13726</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13727</v>
      </c>
      <c r="L252" s="1" t="s">
        <v>13536</v>
      </c>
      <c r="M252" s="1" t="s">
        <v>13728</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13729</v>
      </c>
      <c r="L253" s="1" t="s">
        <v>13539</v>
      </c>
      <c r="M253" s="1" t="s">
        <v>13730</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13731</v>
      </c>
      <c r="L254" s="1" t="s">
        <v>13542</v>
      </c>
      <c r="M254" s="1" t="s">
        <v>13732</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13733</v>
      </c>
      <c r="L255" s="1" t="s">
        <v>13546</v>
      </c>
      <c r="M255" s="1" t="s">
        <v>13734</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13735</v>
      </c>
      <c r="L256" s="1" t="s">
        <v>13549</v>
      </c>
      <c r="M256" s="1" t="s">
        <v>13736</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13737</v>
      </c>
      <c r="L257" s="1" t="s">
        <v>13552</v>
      </c>
      <c r="M257" s="1" t="s">
        <v>13738</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13739</v>
      </c>
      <c r="L258" s="1" t="s">
        <v>13555</v>
      </c>
      <c r="M258" s="1" t="s">
        <v>13740</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13741</v>
      </c>
      <c r="L259" s="1" t="s">
        <v>13558</v>
      </c>
      <c r="M259" s="1" t="s">
        <v>13742</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13743</v>
      </c>
      <c r="L260" s="1" t="s">
        <v>13561</v>
      </c>
      <c r="M260" s="1" t="s">
        <v>13744</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13745</v>
      </c>
      <c r="L261" s="1" t="s">
        <v>13564</v>
      </c>
      <c r="M261" s="1" t="s">
        <v>13746</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13747</v>
      </c>
      <c r="L262" s="1" t="s">
        <v>13567</v>
      </c>
      <c r="M262" s="1" t="s">
        <v>13748</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13749</v>
      </c>
      <c r="L263" s="1" t="s">
        <v>13570</v>
      </c>
      <c r="M263" s="1" t="s">
        <v>13750</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13751</v>
      </c>
      <c r="L264" s="1" t="s">
        <v>13621</v>
      </c>
      <c r="M264" s="1" t="s">
        <v>13752</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13753</v>
      </c>
      <c r="L265" s="1" t="s">
        <v>13573</v>
      </c>
      <c r="M265" s="1" t="s">
        <v>13754</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13755</v>
      </c>
      <c r="L266" s="1" t="s">
        <v>13576</v>
      </c>
      <c r="M266" s="1" t="s">
        <v>13756</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13757</v>
      </c>
      <c r="L267" s="1" t="s">
        <v>13579</v>
      </c>
      <c r="M267" s="1" t="s">
        <v>13758</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13759</v>
      </c>
      <c r="L268" s="1" t="s">
        <v>13582</v>
      </c>
      <c r="M268" s="1" t="s">
        <v>13760</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13761</v>
      </c>
      <c r="L269" s="1" t="s">
        <v>13585</v>
      </c>
      <c r="M269" s="1" t="s">
        <v>13762</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13763</v>
      </c>
      <c r="L270" s="1" t="s">
        <v>13587</v>
      </c>
      <c r="M270" s="1" t="s">
        <v>13764</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13765</v>
      </c>
      <c r="L271" s="1" t="s">
        <v>13589</v>
      </c>
      <c r="M271" s="1" t="s">
        <v>13766</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13767</v>
      </c>
      <c r="L272" s="1" t="s">
        <v>13591</v>
      </c>
      <c r="M272" s="1" t="s">
        <v>13768</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13769</v>
      </c>
      <c r="L273" s="1" t="s">
        <v>13594</v>
      </c>
      <c r="M273" s="1" t="s">
        <v>13770</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13771</v>
      </c>
      <c r="L274" s="1" t="s">
        <v>13623</v>
      </c>
      <c r="M274" s="1" t="s">
        <v>13772</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13773</v>
      </c>
      <c r="G275">
        <v>270110001</v>
      </c>
      <c r="H275">
        <v>1</v>
      </c>
      <c r="I275" s="1" t="s">
        <v>13774</v>
      </c>
      <c r="J275" s="1" t="s">
        <v>13775</v>
      </c>
      <c r="K275" s="1" t="s">
        <v>13776</v>
      </c>
      <c r="L275" s="1" t="s">
        <v>13777</v>
      </c>
      <c r="M275" s="1" t="s">
        <v>13778</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13773</v>
      </c>
      <c r="G276">
        <v>270110002</v>
      </c>
      <c r="H276">
        <v>2</v>
      </c>
      <c r="I276" s="1" t="s">
        <v>13779</v>
      </c>
      <c r="J276" s="1" t="s">
        <v>13780</v>
      </c>
      <c r="K276" s="1" t="s">
        <v>13781</v>
      </c>
      <c r="L276" s="1" t="s">
        <v>13782</v>
      </c>
      <c r="M276" s="1" t="s">
        <v>13783</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13773</v>
      </c>
      <c r="G277">
        <v>270110003</v>
      </c>
      <c r="H277">
        <v>3</v>
      </c>
      <c r="I277" s="1" t="s">
        <v>13784</v>
      </c>
      <c r="J277" s="1" t="s">
        <v>13785</v>
      </c>
      <c r="K277" s="1" t="s">
        <v>13786</v>
      </c>
      <c r="L277" s="1" t="s">
        <v>13787</v>
      </c>
      <c r="M277" s="1" t="s">
        <v>13788</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13789</v>
      </c>
      <c r="G278">
        <v>270111001</v>
      </c>
      <c r="H278">
        <v>1</v>
      </c>
      <c r="I278" s="1" t="s">
        <v>13790</v>
      </c>
      <c r="J278" s="1" t="s">
        <v>13791</v>
      </c>
      <c r="K278" s="1" t="s">
        <v>13792</v>
      </c>
      <c r="L278" s="1" t="s">
        <v>13793</v>
      </c>
      <c r="M278" s="1" t="s">
        <v>13794</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13789</v>
      </c>
      <c r="G279">
        <v>270111002</v>
      </c>
      <c r="H279">
        <v>2</v>
      </c>
      <c r="I279" s="1" t="s">
        <v>13795</v>
      </c>
      <c r="J279" s="1" t="s">
        <v>13796</v>
      </c>
      <c r="K279" s="1" t="s">
        <v>13797</v>
      </c>
      <c r="L279" s="1" t="s">
        <v>13798</v>
      </c>
      <c r="M279" s="1" t="s">
        <v>13799</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activeCell="B4" sqref="B4"/>
    </sheetView>
  </sheetViews>
  <sheetFormatPr baseColWidth="10" defaultRowHeight="15" x14ac:dyDescent="0.25"/>
  <sheetData>
    <row r="1" spans="1:2" x14ac:dyDescent="0.25">
      <c r="A1" s="64" t="s">
        <v>13627</v>
      </c>
      <c r="B1" s="65" t="s">
        <v>9441</v>
      </c>
    </row>
    <row r="2" spans="1:2" x14ac:dyDescent="0.25">
      <c r="A2" s="66">
        <v>270108</v>
      </c>
      <c r="B2" s="63" t="s">
        <v>13543</v>
      </c>
    </row>
    <row r="3" spans="1:2" x14ac:dyDescent="0.25">
      <c r="A3" s="66">
        <v>270109</v>
      </c>
      <c r="B3" s="63" t="s">
        <v>13571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5" sqref="E5"/>
    </sheetView>
  </sheetViews>
  <sheetFormatPr baseColWidth="10" defaultRowHeight="15" x14ac:dyDescent="0.25"/>
  <sheetData>
    <row r="1" spans="1:2" x14ac:dyDescent="0.25">
      <c r="A1" s="67" t="s">
        <v>13630</v>
      </c>
      <c r="B1" s="68" t="s">
        <v>9444</v>
      </c>
    </row>
    <row r="2" spans="1:2" x14ac:dyDescent="0.25">
      <c r="A2" s="66">
        <v>270108001</v>
      </c>
      <c r="B2" s="63" t="s">
        <v>13544</v>
      </c>
    </row>
    <row r="3" spans="1:2" x14ac:dyDescent="0.25">
      <c r="A3" s="66">
        <v>270108002</v>
      </c>
      <c r="B3" s="63" t="s">
        <v>13547</v>
      </c>
    </row>
    <row r="4" spans="1:2" x14ac:dyDescent="0.25">
      <c r="A4" s="66">
        <v>270108003</v>
      </c>
      <c r="B4" s="63" t="s">
        <v>13550</v>
      </c>
    </row>
    <row r="5" spans="1:2" x14ac:dyDescent="0.25">
      <c r="A5" s="66">
        <v>270108004</v>
      </c>
      <c r="B5" s="63" t="s">
        <v>13553</v>
      </c>
    </row>
    <row r="6" spans="1:2" x14ac:dyDescent="0.25">
      <c r="A6" s="66">
        <v>270108005</v>
      </c>
      <c r="B6" s="63" t="s">
        <v>13556</v>
      </c>
    </row>
    <row r="7" spans="1:2" x14ac:dyDescent="0.25">
      <c r="A7" s="66">
        <v>270108006</v>
      </c>
      <c r="B7" s="63" t="s">
        <v>13559</v>
      </c>
    </row>
    <row r="8" spans="1:2" x14ac:dyDescent="0.25">
      <c r="A8" s="66">
        <v>270108007</v>
      </c>
      <c r="B8" s="63" t="s">
        <v>13562</v>
      </c>
    </row>
    <row r="9" spans="1:2" x14ac:dyDescent="0.25">
      <c r="A9" s="66">
        <v>270108008</v>
      </c>
      <c r="B9" s="63" t="s">
        <v>13565</v>
      </c>
    </row>
    <row r="10" spans="1:2" x14ac:dyDescent="0.25">
      <c r="A10" s="66">
        <v>270108009</v>
      </c>
      <c r="B10" s="63" t="s">
        <v>13568</v>
      </c>
    </row>
    <row r="11" spans="1:2" x14ac:dyDescent="0.25">
      <c r="A11" s="66">
        <v>270109001</v>
      </c>
      <c r="B11" s="63" t="s">
        <v>13547</v>
      </c>
    </row>
    <row r="12" spans="1:2" x14ac:dyDescent="0.25">
      <c r="A12" s="66">
        <v>270109002</v>
      </c>
      <c r="B12" s="63" t="s">
        <v>13574</v>
      </c>
    </row>
    <row r="13" spans="1:2" x14ac:dyDescent="0.25">
      <c r="A13" s="66">
        <v>270109003</v>
      </c>
      <c r="B13" s="63" t="s">
        <v>13577</v>
      </c>
    </row>
    <row r="14" spans="1:2" x14ac:dyDescent="0.25">
      <c r="A14" s="66">
        <v>270109004</v>
      </c>
      <c r="B14" s="63" t="s">
        <v>13580</v>
      </c>
    </row>
    <row r="15" spans="1:2" x14ac:dyDescent="0.25">
      <c r="A15" s="66">
        <v>270109005</v>
      </c>
      <c r="B15" s="63" t="s">
        <v>13583</v>
      </c>
    </row>
    <row r="16" spans="1:2" x14ac:dyDescent="0.25">
      <c r="A16" s="66">
        <v>270109006</v>
      </c>
      <c r="B16" s="63" t="s">
        <v>13556</v>
      </c>
    </row>
    <row r="17" spans="1:2" x14ac:dyDescent="0.25">
      <c r="A17" s="66">
        <v>270109007</v>
      </c>
      <c r="B17" s="63" t="s">
        <v>13565</v>
      </c>
    </row>
    <row r="18" spans="1:2" x14ac:dyDescent="0.25">
      <c r="A18" s="66">
        <v>270109008</v>
      </c>
      <c r="B18" s="63" t="s">
        <v>1467</v>
      </c>
    </row>
    <row r="19" spans="1:2" x14ac:dyDescent="0.25">
      <c r="A19" s="66">
        <v>270109009</v>
      </c>
      <c r="B19" s="63" t="s">
        <v>13592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5"/>
  <sheetViews>
    <sheetView workbookViewId="0">
      <selection activeCell="F15" sqref="F15"/>
    </sheetView>
  </sheetViews>
  <sheetFormatPr baseColWidth="10" defaultRowHeight="15" x14ac:dyDescent="0.25"/>
  <sheetData>
    <row r="1" spans="1:2" ht="24" x14ac:dyDescent="0.25">
      <c r="A1" s="69" t="s">
        <v>13628</v>
      </c>
      <c r="B1" s="70" t="s">
        <v>13629</v>
      </c>
    </row>
    <row r="2" spans="1:2" x14ac:dyDescent="0.25">
      <c r="A2" s="66">
        <v>1</v>
      </c>
      <c r="B2" s="63" t="s">
        <v>13639</v>
      </c>
    </row>
    <row r="3" spans="1:2" x14ac:dyDescent="0.25">
      <c r="A3" s="66">
        <v>2</v>
      </c>
      <c r="B3" s="63" t="s">
        <v>13640</v>
      </c>
    </row>
    <row r="4" spans="1:2" x14ac:dyDescent="0.25">
      <c r="A4" s="66">
        <v>3</v>
      </c>
      <c r="B4" s="63" t="s">
        <v>13642</v>
      </c>
    </row>
    <row r="5" spans="1:2" x14ac:dyDescent="0.25">
      <c r="A5" s="66">
        <v>4</v>
      </c>
      <c r="B5" s="63" t="s">
        <v>13643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E1" zoomScaleNormal="100" workbookViewId="0">
      <pane ySplit="2" topLeftCell="A3" activePane="bottomLeft" state="frozen"/>
      <selection pane="bottomLeft" activeCell="L5" sqref="L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Procedimiento],Tamaño[Id_Tipo_de_Procedimiento],FALSE)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13627</v>
      </c>
      <c r="L2" s="8" t="s">
        <v>9441</v>
      </c>
      <c r="M2" s="6"/>
      <c r="N2" s="6"/>
      <c r="O2" s="9" t="s">
        <v>13630</v>
      </c>
      <c r="P2" s="9" t="s">
        <v>9444</v>
      </c>
      <c r="Q2" s="6"/>
      <c r="R2" s="6"/>
      <c r="S2" s="10" t="s">
        <v>13628</v>
      </c>
      <c r="T2" s="10" t="s">
        <v>13629</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c r="C3" s="16"/>
      <c r="D3" s="16"/>
      <c r="F3" s="16"/>
      <c r="H3" s="16"/>
      <c r="K3" s="16">
        <v>270108</v>
      </c>
      <c r="L3" t="s">
        <v>13543</v>
      </c>
      <c r="O3" s="16">
        <v>270108001</v>
      </c>
      <c r="P3" t="s">
        <v>13544</v>
      </c>
      <c r="S3" s="16">
        <v>1</v>
      </c>
      <c r="T3" t="s">
        <v>13639</v>
      </c>
      <c r="W3" s="16"/>
      <c r="AA3" s="16"/>
      <c r="AE3" s="16"/>
      <c r="AI3" s="16"/>
      <c r="AM3" s="16"/>
      <c r="AQ3" s="17"/>
    </row>
    <row r="4" spans="1:43" x14ac:dyDescent="0.25">
      <c r="A4" s="16"/>
      <c r="C4" s="16"/>
      <c r="D4" s="16"/>
      <c r="F4" s="16"/>
      <c r="H4" s="16"/>
      <c r="K4" s="16">
        <v>270109</v>
      </c>
      <c r="L4" t="s">
        <v>13571</v>
      </c>
      <c r="O4" s="16">
        <v>270108002</v>
      </c>
      <c r="P4" t="s">
        <v>13547</v>
      </c>
      <c r="S4" s="16">
        <v>2</v>
      </c>
      <c r="T4" t="s">
        <v>13640</v>
      </c>
      <c r="W4" s="16"/>
      <c r="AA4" s="16"/>
      <c r="AE4" s="16"/>
      <c r="AI4" s="16"/>
      <c r="AM4" s="16"/>
      <c r="AQ4" s="17"/>
    </row>
    <row r="5" spans="1:43" x14ac:dyDescent="0.25">
      <c r="A5" s="16"/>
      <c r="C5" s="16"/>
      <c r="D5" s="16"/>
      <c r="F5" s="16"/>
      <c r="H5" s="16"/>
      <c r="K5" s="16"/>
      <c r="O5" s="16">
        <v>270108003</v>
      </c>
      <c r="P5" t="s">
        <v>13550</v>
      </c>
      <c r="S5" s="16">
        <v>3</v>
      </c>
      <c r="T5" t="s">
        <v>13642</v>
      </c>
      <c r="W5" s="16"/>
      <c r="AA5" s="16"/>
      <c r="AE5" s="16"/>
      <c r="AI5" s="16"/>
      <c r="AM5" s="16"/>
      <c r="AQ5" s="17"/>
    </row>
    <row r="6" spans="1:43" x14ac:dyDescent="0.25">
      <c r="A6" s="16"/>
      <c r="C6" s="16"/>
      <c r="D6" s="16"/>
      <c r="F6" s="16"/>
      <c r="H6" s="16"/>
      <c r="K6" s="16"/>
      <c r="O6" s="16">
        <v>270108004</v>
      </c>
      <c r="P6" t="s">
        <v>13553</v>
      </c>
      <c r="S6" s="16">
        <v>4</v>
      </c>
      <c r="T6" t="s">
        <v>13643</v>
      </c>
      <c r="W6" s="16"/>
      <c r="AA6" s="16"/>
      <c r="AE6" s="16"/>
      <c r="AI6" s="16"/>
      <c r="AM6" s="16"/>
      <c r="AQ6" s="17"/>
    </row>
    <row r="7" spans="1:43" x14ac:dyDescent="0.25">
      <c r="A7" s="16"/>
      <c r="C7" s="16"/>
      <c r="D7" s="16"/>
      <c r="F7" s="16"/>
      <c r="H7" s="16"/>
      <c r="K7" s="16"/>
      <c r="O7" s="16">
        <v>270108005</v>
      </c>
      <c r="P7" t="s">
        <v>13556</v>
      </c>
      <c r="S7" s="16"/>
      <c r="W7" s="16"/>
      <c r="AA7" s="16"/>
      <c r="AI7" s="16"/>
      <c r="AM7" s="16"/>
      <c r="AQ7" s="17"/>
    </row>
    <row r="8" spans="1:43" x14ac:dyDescent="0.25">
      <c r="A8" s="16"/>
      <c r="C8" s="16"/>
      <c r="D8" s="16"/>
      <c r="F8" s="16"/>
      <c r="H8" s="16"/>
      <c r="K8" s="16"/>
      <c r="O8" s="16">
        <v>270108006</v>
      </c>
      <c r="P8" t="s">
        <v>13559</v>
      </c>
      <c r="S8" s="16"/>
      <c r="W8" s="16"/>
      <c r="AA8" s="16"/>
      <c r="AI8" s="16"/>
      <c r="AM8" s="16"/>
      <c r="AQ8" s="17"/>
    </row>
    <row r="9" spans="1:43" x14ac:dyDescent="0.25">
      <c r="A9" s="16"/>
      <c r="C9" s="16"/>
      <c r="D9" s="16"/>
      <c r="F9" s="16"/>
      <c r="H9" s="16"/>
      <c r="K9" s="16"/>
      <c r="O9" s="16">
        <v>270108007</v>
      </c>
      <c r="P9" t="s">
        <v>13562</v>
      </c>
      <c r="S9" s="16"/>
      <c r="W9" s="16"/>
      <c r="AA9" s="16"/>
      <c r="AI9" s="16"/>
      <c r="AM9" s="16"/>
      <c r="AQ9" s="17"/>
    </row>
    <row r="10" spans="1:43" x14ac:dyDescent="0.25">
      <c r="A10" s="16"/>
      <c r="C10" s="16"/>
      <c r="D10" s="16"/>
      <c r="F10" s="16"/>
      <c r="H10" s="16"/>
      <c r="K10" s="16"/>
      <c r="O10" s="25">
        <v>270108008</v>
      </c>
      <c r="P10" s="26" t="s">
        <v>13565</v>
      </c>
      <c r="S10" s="16"/>
      <c r="W10" s="16"/>
      <c r="AA10" s="16"/>
      <c r="AQ10" s="17"/>
    </row>
    <row r="11" spans="1:43" x14ac:dyDescent="0.25">
      <c r="A11" s="16"/>
      <c r="C11" s="16"/>
      <c r="D11" s="16"/>
      <c r="F11" s="16"/>
      <c r="H11" s="16"/>
      <c r="K11" s="16"/>
      <c r="O11" s="16">
        <v>270108009</v>
      </c>
      <c r="P11" t="s">
        <v>13568</v>
      </c>
      <c r="S11" s="16"/>
      <c r="W11" s="16"/>
      <c r="AQ11" s="17"/>
    </row>
    <row r="12" spans="1:43" x14ac:dyDescent="0.25">
      <c r="A12" s="16"/>
      <c r="C12" s="16"/>
      <c r="D12" s="16"/>
      <c r="F12" s="16"/>
      <c r="H12" s="16"/>
      <c r="K12" s="16"/>
      <c r="O12" s="16">
        <v>270109001</v>
      </c>
      <c r="P12" t="s">
        <v>13547</v>
      </c>
      <c r="S12" s="16"/>
      <c r="W12" s="16"/>
      <c r="AQ12" s="17"/>
    </row>
    <row r="13" spans="1:43" x14ac:dyDescent="0.25">
      <c r="A13" s="16"/>
      <c r="C13" s="16"/>
      <c r="D13" s="16"/>
      <c r="F13" s="16"/>
      <c r="H13" s="16"/>
      <c r="K13" s="16"/>
      <c r="O13" s="16">
        <v>270109002</v>
      </c>
      <c r="P13" t="s">
        <v>13574</v>
      </c>
      <c r="S13" s="16"/>
      <c r="W13" s="16"/>
      <c r="AQ13" s="17"/>
    </row>
    <row r="14" spans="1:43" x14ac:dyDescent="0.25">
      <c r="A14" s="16"/>
      <c r="C14" s="16"/>
      <c r="D14" s="16"/>
      <c r="F14" s="16"/>
      <c r="H14" s="16"/>
      <c r="K14" s="16"/>
      <c r="O14" s="16">
        <v>270109003</v>
      </c>
      <c r="P14" t="s">
        <v>13577</v>
      </c>
      <c r="S14" s="16"/>
      <c r="AQ14" s="17"/>
    </row>
    <row r="15" spans="1:43" x14ac:dyDescent="0.25">
      <c r="A15" s="16"/>
      <c r="C15" s="16"/>
      <c r="D15" s="16"/>
      <c r="F15" s="16"/>
      <c r="H15" s="16"/>
      <c r="K15" s="16"/>
      <c r="O15" s="16">
        <v>270109004</v>
      </c>
      <c r="P15" t="s">
        <v>13580</v>
      </c>
      <c r="S15" s="16"/>
      <c r="AQ15" s="17"/>
    </row>
    <row r="16" spans="1:43" x14ac:dyDescent="0.25">
      <c r="A16" s="16"/>
      <c r="C16" s="16"/>
      <c r="D16" s="16"/>
      <c r="F16" s="16"/>
      <c r="H16" s="16"/>
      <c r="K16" s="16"/>
      <c r="O16" s="16">
        <v>270109005</v>
      </c>
      <c r="P16" t="s">
        <v>13583</v>
      </c>
      <c r="S16" s="16"/>
      <c r="AQ16" s="17"/>
    </row>
    <row r="17" spans="1:43" x14ac:dyDescent="0.25">
      <c r="A17" s="16"/>
      <c r="C17" s="16"/>
      <c r="F17" s="16"/>
      <c r="H17" s="16"/>
      <c r="K17" s="16"/>
      <c r="O17" s="16">
        <v>270109006</v>
      </c>
      <c r="P17" t="s">
        <v>13556</v>
      </c>
      <c r="S17" s="16"/>
      <c r="AQ17" s="17"/>
    </row>
    <row r="18" spans="1:43" x14ac:dyDescent="0.25">
      <c r="A18" s="16"/>
      <c r="C18" s="16"/>
      <c r="F18" s="16"/>
      <c r="H18" s="16"/>
      <c r="O18" s="16">
        <v>270109007</v>
      </c>
      <c r="P18" t="s">
        <v>13565</v>
      </c>
      <c r="S18" s="16"/>
      <c r="AQ18" s="17"/>
    </row>
    <row r="19" spans="1:43" x14ac:dyDescent="0.25">
      <c r="A19" s="16"/>
      <c r="C19" s="16"/>
      <c r="F19" s="16"/>
      <c r="H19" s="16"/>
      <c r="O19" s="16">
        <v>270109008</v>
      </c>
      <c r="P19" t="s">
        <v>1467</v>
      </c>
      <c r="S19" s="16"/>
      <c r="AQ19" s="17"/>
    </row>
    <row r="20" spans="1:43" x14ac:dyDescent="0.25">
      <c r="A20" s="16"/>
      <c r="C20" s="16"/>
      <c r="F20" s="16"/>
      <c r="H20" s="16"/>
      <c r="O20" s="16">
        <v>270109009</v>
      </c>
      <c r="P20" t="s">
        <v>13592</v>
      </c>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21"/>
  <sheetViews>
    <sheetView topLeftCell="A4" workbookViewId="0">
      <selection activeCell="A3" sqref="A3:B21"/>
    </sheetView>
  </sheetViews>
  <sheetFormatPr baseColWidth="10" defaultRowHeight="15" x14ac:dyDescent="0.25"/>
  <cols>
    <col min="1" max="2" width="38.140625" bestFit="1" customWidth="1"/>
    <col min="3" max="3" width="23.7109375" bestFit="1" customWidth="1"/>
  </cols>
  <sheetData>
    <row r="3" spans="1:2" x14ac:dyDescent="0.25">
      <c r="A3" s="4" t="s">
        <v>13630</v>
      </c>
      <c r="B3" s="4" t="s">
        <v>13631</v>
      </c>
    </row>
    <row r="4" spans="1:2" x14ac:dyDescent="0.25">
      <c r="A4">
        <v>270108001</v>
      </c>
      <c r="B4" t="s">
        <v>13544</v>
      </c>
    </row>
    <row r="5" spans="1:2" x14ac:dyDescent="0.25">
      <c r="A5">
        <v>270108002</v>
      </c>
      <c r="B5" t="s">
        <v>13547</v>
      </c>
    </row>
    <row r="6" spans="1:2" x14ac:dyDescent="0.25">
      <c r="A6">
        <v>270108003</v>
      </c>
      <c r="B6" t="s">
        <v>13550</v>
      </c>
    </row>
    <row r="7" spans="1:2" x14ac:dyDescent="0.25">
      <c r="A7">
        <v>270108004</v>
      </c>
      <c r="B7" t="s">
        <v>13553</v>
      </c>
    </row>
    <row r="8" spans="1:2" x14ac:dyDescent="0.25">
      <c r="A8">
        <v>270108005</v>
      </c>
      <c r="B8" t="s">
        <v>13556</v>
      </c>
    </row>
    <row r="9" spans="1:2" x14ac:dyDescent="0.25">
      <c r="A9">
        <v>270108006</v>
      </c>
      <c r="B9" t="s">
        <v>13559</v>
      </c>
    </row>
    <row r="10" spans="1:2" x14ac:dyDescent="0.25">
      <c r="A10">
        <v>270108007</v>
      </c>
      <c r="B10" t="s">
        <v>13562</v>
      </c>
    </row>
    <row r="11" spans="1:2" x14ac:dyDescent="0.25">
      <c r="A11">
        <v>270108008</v>
      </c>
      <c r="B11" t="s">
        <v>13565</v>
      </c>
    </row>
    <row r="12" spans="1:2" x14ac:dyDescent="0.25">
      <c r="A12">
        <v>270108009</v>
      </c>
      <c r="B12" t="s">
        <v>13568</v>
      </c>
    </row>
    <row r="13" spans="1:2" x14ac:dyDescent="0.25">
      <c r="A13">
        <v>270109001</v>
      </c>
      <c r="B13" t="s">
        <v>13547</v>
      </c>
    </row>
    <row r="14" spans="1:2" x14ac:dyDescent="0.25">
      <c r="A14">
        <v>270109002</v>
      </c>
      <c r="B14" t="s">
        <v>13574</v>
      </c>
    </row>
    <row r="15" spans="1:2" x14ac:dyDescent="0.25">
      <c r="A15">
        <v>270109003</v>
      </c>
      <c r="B15" t="s">
        <v>13577</v>
      </c>
    </row>
    <row r="16" spans="1:2" x14ac:dyDescent="0.25">
      <c r="A16">
        <v>270109004</v>
      </c>
      <c r="B16" t="s">
        <v>13580</v>
      </c>
    </row>
    <row r="17" spans="1:2" x14ac:dyDescent="0.25">
      <c r="A17">
        <v>270109005</v>
      </c>
      <c r="B17" t="s">
        <v>13583</v>
      </c>
    </row>
    <row r="18" spans="1:2" x14ac:dyDescent="0.25">
      <c r="A18">
        <v>270109006</v>
      </c>
      <c r="B18" t="s">
        <v>13556</v>
      </c>
    </row>
    <row r="19" spans="1:2" x14ac:dyDescent="0.25">
      <c r="A19">
        <v>270109007</v>
      </c>
      <c r="B19" t="s">
        <v>13565</v>
      </c>
    </row>
    <row r="20" spans="1:2" x14ac:dyDescent="0.25">
      <c r="A20">
        <v>270109008</v>
      </c>
      <c r="B20" t="s">
        <v>1467</v>
      </c>
    </row>
    <row r="21" spans="1:2" x14ac:dyDescent="0.25">
      <c r="A21">
        <v>270109009</v>
      </c>
      <c r="B21" t="s">
        <v>13592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S19"/>
  <sheetViews>
    <sheetView workbookViewId="0">
      <selection activeCell="A2" sqref="A2"/>
    </sheetView>
  </sheetViews>
  <sheetFormatPr baseColWidth="10" defaultRowHeight="15" x14ac:dyDescent="0.25"/>
  <cols>
    <col min="1" max="1" width="33.7109375" style="61" bestFit="1" customWidth="1"/>
    <col min="2" max="2" width="11.5703125" style="61" bestFit="1" customWidth="1"/>
    <col min="3" max="3" width="25.28515625" style="61" bestFit="1" customWidth="1"/>
    <col min="4" max="4" width="21.42578125" style="61" bestFit="1" customWidth="1"/>
    <col min="5" max="5" width="11" style="61" bestFit="1" customWidth="1"/>
    <col min="6" max="6" width="38.140625" style="61" bestFit="1" customWidth="1"/>
    <col min="7" max="7" width="11.42578125" style="61"/>
    <col min="8" max="8" width="11.5703125" style="61" bestFit="1" customWidth="1"/>
    <col min="9" max="15" width="11.42578125" style="61"/>
    <col min="16" max="16" width="11.5703125" style="61" bestFit="1" customWidth="1"/>
    <col min="17" max="17" width="11.42578125" style="61"/>
    <col min="18" max="18" width="144.140625" style="61" bestFit="1" customWidth="1"/>
    <col min="19" max="26" width="11.42578125" style="61"/>
    <col min="27" max="27" width="11.5703125" style="61" bestFit="1" customWidth="1"/>
    <col min="28" max="16384" width="11.42578125" style="61"/>
  </cols>
  <sheetData>
    <row r="1" spans="1:19" x14ac:dyDescent="0.25">
      <c r="A1" s="61" t="s">
        <v>13626</v>
      </c>
      <c r="B1" s="61" t="s">
        <v>13627</v>
      </c>
      <c r="C1" s="61" t="s">
        <v>13628</v>
      </c>
      <c r="D1" s="61" t="s">
        <v>13629</v>
      </c>
      <c r="E1" s="61" t="s">
        <v>13630</v>
      </c>
      <c r="F1" s="61" t="s">
        <v>13631</v>
      </c>
      <c r="G1" s="61" t="s">
        <v>13632</v>
      </c>
      <c r="H1" s="61" t="s">
        <v>13633</v>
      </c>
      <c r="I1" s="61" t="s">
        <v>13634</v>
      </c>
      <c r="J1" s="61" t="s">
        <v>13635</v>
      </c>
      <c r="K1" s="61" t="s">
        <v>13636</v>
      </c>
      <c r="L1" s="61" t="s">
        <v>13637</v>
      </c>
      <c r="S1" s="62"/>
    </row>
    <row r="2" spans="1:19" x14ac:dyDescent="0.25">
      <c r="A2" s="61" t="s">
        <v>13638</v>
      </c>
      <c r="B2" s="61">
        <v>270108</v>
      </c>
      <c r="C2" s="61">
        <v>1</v>
      </c>
      <c r="D2" s="61" t="s">
        <v>13639</v>
      </c>
      <c r="E2" s="61">
        <v>270108001</v>
      </c>
      <c r="F2" s="61" t="s">
        <v>13544</v>
      </c>
      <c r="G2" s="61">
        <v>0</v>
      </c>
      <c r="H2" s="61">
        <v>0</v>
      </c>
      <c r="I2" s="61">
        <v>0</v>
      </c>
      <c r="J2" s="61">
        <v>0</v>
      </c>
      <c r="K2" s="61">
        <v>0</v>
      </c>
      <c r="L2" s="61">
        <v>18555</v>
      </c>
    </row>
    <row r="3" spans="1:19" x14ac:dyDescent="0.25">
      <c r="A3" s="61" t="s">
        <v>13638</v>
      </c>
      <c r="B3" s="61">
        <v>270108</v>
      </c>
      <c r="C3" s="61">
        <v>2</v>
      </c>
      <c r="D3" s="61" t="s">
        <v>13640</v>
      </c>
      <c r="E3" s="61">
        <v>270108002</v>
      </c>
      <c r="F3" s="61" t="s">
        <v>13547</v>
      </c>
      <c r="G3" s="61">
        <v>0</v>
      </c>
      <c r="H3" s="61">
        <v>13842</v>
      </c>
      <c r="I3" s="61">
        <v>15254</v>
      </c>
      <c r="J3" s="61">
        <v>14108</v>
      </c>
      <c r="K3" s="61">
        <v>15251</v>
      </c>
      <c r="L3" s="61">
        <v>15829</v>
      </c>
    </row>
    <row r="4" spans="1:19" x14ac:dyDescent="0.25">
      <c r="A4" s="61" t="s">
        <v>13638</v>
      </c>
      <c r="B4" s="61">
        <v>270108</v>
      </c>
      <c r="C4" s="61">
        <v>2</v>
      </c>
      <c r="D4" s="61" t="s">
        <v>13640</v>
      </c>
      <c r="E4" s="61">
        <v>270108003</v>
      </c>
      <c r="F4" s="61" t="s">
        <v>13550</v>
      </c>
      <c r="G4" s="61">
        <v>20393</v>
      </c>
      <c r="H4" s="61">
        <v>19285</v>
      </c>
      <c r="I4" s="61">
        <v>18979</v>
      </c>
      <c r="J4" s="61">
        <v>19171</v>
      </c>
      <c r="K4" s="61">
        <v>17059</v>
      </c>
      <c r="L4" s="61">
        <v>16287</v>
      </c>
    </row>
    <row r="5" spans="1:19" x14ac:dyDescent="0.25">
      <c r="A5" s="61" t="s">
        <v>13641</v>
      </c>
      <c r="B5" s="61">
        <v>270109</v>
      </c>
      <c r="C5" s="61">
        <v>2</v>
      </c>
      <c r="D5" s="61" t="s">
        <v>13640</v>
      </c>
      <c r="E5" s="61">
        <v>270109001</v>
      </c>
      <c r="F5" s="61" t="s">
        <v>13547</v>
      </c>
      <c r="G5" s="61">
        <v>0</v>
      </c>
      <c r="H5" s="61">
        <v>95</v>
      </c>
      <c r="I5" s="61">
        <v>152</v>
      </c>
      <c r="J5" s="61">
        <v>141</v>
      </c>
      <c r="K5" s="61">
        <v>291</v>
      </c>
      <c r="L5" s="61">
        <v>176</v>
      </c>
    </row>
    <row r="6" spans="1:19" x14ac:dyDescent="0.25">
      <c r="A6" s="61" t="s">
        <v>13641</v>
      </c>
      <c r="B6" s="61">
        <v>270109</v>
      </c>
      <c r="C6" s="61">
        <v>3</v>
      </c>
      <c r="D6" s="61" t="s">
        <v>13642</v>
      </c>
      <c r="E6" s="61">
        <v>270109002</v>
      </c>
      <c r="F6" s="61" t="s">
        <v>13574</v>
      </c>
      <c r="G6" s="61">
        <v>229</v>
      </c>
      <c r="H6" s="61">
        <v>268</v>
      </c>
      <c r="I6" s="61">
        <v>222</v>
      </c>
      <c r="J6" s="61">
        <v>202</v>
      </c>
      <c r="K6" s="61">
        <v>297</v>
      </c>
      <c r="L6" s="61">
        <v>326</v>
      </c>
    </row>
    <row r="7" spans="1:19" x14ac:dyDescent="0.25">
      <c r="A7" s="61" t="s">
        <v>13641</v>
      </c>
      <c r="B7" s="61">
        <v>270109</v>
      </c>
      <c r="C7" s="61">
        <v>2</v>
      </c>
      <c r="D7" s="61" t="s">
        <v>13640</v>
      </c>
      <c r="E7" s="61">
        <v>270109003</v>
      </c>
      <c r="F7" s="61" t="s">
        <v>13577</v>
      </c>
      <c r="G7" s="61">
        <v>699</v>
      </c>
      <c r="H7" s="61">
        <v>710</v>
      </c>
      <c r="I7" s="61">
        <v>622</v>
      </c>
      <c r="J7" s="61">
        <v>753</v>
      </c>
      <c r="K7" s="61">
        <v>607</v>
      </c>
      <c r="L7" s="61">
        <v>612</v>
      </c>
    </row>
    <row r="8" spans="1:19" x14ac:dyDescent="0.25">
      <c r="A8" s="61" t="s">
        <v>13641</v>
      </c>
      <c r="B8" s="61">
        <v>270109</v>
      </c>
      <c r="C8" s="61">
        <v>2</v>
      </c>
      <c r="D8" s="61" t="s">
        <v>13640</v>
      </c>
      <c r="E8" s="61">
        <v>270109004</v>
      </c>
      <c r="F8" s="61" t="s">
        <v>13580</v>
      </c>
      <c r="G8" s="61">
        <v>909</v>
      </c>
      <c r="H8" s="61">
        <v>694</v>
      </c>
      <c r="I8" s="61">
        <v>706</v>
      </c>
      <c r="J8" s="61">
        <v>991</v>
      </c>
      <c r="K8" s="61">
        <v>686</v>
      </c>
      <c r="L8" s="61">
        <v>888</v>
      </c>
    </row>
    <row r="9" spans="1:19" x14ac:dyDescent="0.25">
      <c r="A9" s="61" t="s">
        <v>13641</v>
      </c>
      <c r="B9" s="61">
        <v>270109</v>
      </c>
      <c r="C9" s="61">
        <v>4</v>
      </c>
      <c r="D9" s="61" t="s">
        <v>13643</v>
      </c>
      <c r="E9" s="61">
        <v>270109005</v>
      </c>
      <c r="F9" s="61" t="s">
        <v>13583</v>
      </c>
      <c r="G9" s="61">
        <v>400</v>
      </c>
      <c r="H9" s="61">
        <v>329</v>
      </c>
      <c r="I9" s="61">
        <v>288</v>
      </c>
      <c r="J9" s="61">
        <v>195</v>
      </c>
      <c r="K9" s="61">
        <v>196</v>
      </c>
      <c r="L9" s="61">
        <v>247</v>
      </c>
    </row>
    <row r="10" spans="1:19" x14ac:dyDescent="0.25">
      <c r="A10" s="61" t="s">
        <v>13641</v>
      </c>
      <c r="B10" s="61">
        <v>270109</v>
      </c>
      <c r="C10" s="61">
        <v>4</v>
      </c>
      <c r="D10" s="61" t="s">
        <v>13643</v>
      </c>
      <c r="E10" s="61">
        <v>270109006</v>
      </c>
      <c r="F10" s="61" t="s">
        <v>13556</v>
      </c>
      <c r="G10" s="61">
        <v>163</v>
      </c>
      <c r="H10" s="61">
        <v>280</v>
      </c>
      <c r="I10" s="61">
        <v>269</v>
      </c>
      <c r="J10" s="61">
        <v>284</v>
      </c>
      <c r="K10" s="61">
        <v>210</v>
      </c>
      <c r="L10" s="61">
        <v>277</v>
      </c>
    </row>
    <row r="11" spans="1:19" x14ac:dyDescent="0.25">
      <c r="A11" s="61" t="s">
        <v>13641</v>
      </c>
      <c r="B11" s="61">
        <v>270109</v>
      </c>
      <c r="C11" s="61">
        <v>4</v>
      </c>
      <c r="D11" s="61" t="s">
        <v>13643</v>
      </c>
      <c r="E11" s="61">
        <v>270109007</v>
      </c>
      <c r="F11" s="61" t="s">
        <v>13565</v>
      </c>
      <c r="G11" s="61">
        <v>0</v>
      </c>
      <c r="H11" s="61">
        <v>0</v>
      </c>
      <c r="I11" s="61">
        <v>16</v>
      </c>
      <c r="J11" s="61">
        <v>74</v>
      </c>
      <c r="K11" s="61">
        <v>44</v>
      </c>
      <c r="L11" s="61">
        <v>61</v>
      </c>
    </row>
    <row r="12" spans="1:19" x14ac:dyDescent="0.25">
      <c r="A12" s="61" t="s">
        <v>13641</v>
      </c>
      <c r="B12" s="61">
        <v>270109</v>
      </c>
      <c r="C12" s="61">
        <v>4</v>
      </c>
      <c r="D12" s="61" t="s">
        <v>13643</v>
      </c>
      <c r="E12" s="61">
        <v>270109008</v>
      </c>
      <c r="F12" s="61" t="s">
        <v>1467</v>
      </c>
      <c r="G12" s="61">
        <v>23</v>
      </c>
      <c r="H12" s="61">
        <v>19</v>
      </c>
      <c r="I12" s="61">
        <v>49</v>
      </c>
      <c r="J12" s="61">
        <v>5</v>
      </c>
      <c r="K12" s="61">
        <v>6</v>
      </c>
      <c r="L12" s="61">
        <v>13</v>
      </c>
    </row>
    <row r="13" spans="1:19" x14ac:dyDescent="0.25">
      <c r="A13" s="61" t="s">
        <v>13641</v>
      </c>
      <c r="B13" s="61">
        <v>270109</v>
      </c>
      <c r="C13" s="61">
        <v>4</v>
      </c>
      <c r="D13" s="61" t="s">
        <v>13643</v>
      </c>
      <c r="E13" s="61">
        <v>270109009</v>
      </c>
      <c r="F13" s="61" t="s">
        <v>13592</v>
      </c>
      <c r="G13" s="61">
        <v>0</v>
      </c>
      <c r="H13" s="61">
        <v>0</v>
      </c>
      <c r="I13" s="61">
        <v>0</v>
      </c>
      <c r="J13" s="61">
        <v>0</v>
      </c>
      <c r="K13" s="61">
        <v>1</v>
      </c>
      <c r="L13" s="61">
        <v>1</v>
      </c>
    </row>
    <row r="14" spans="1:19" x14ac:dyDescent="0.25">
      <c r="A14" s="61" t="s">
        <v>13638</v>
      </c>
      <c r="B14" s="61">
        <v>270108</v>
      </c>
      <c r="C14" s="61">
        <v>4</v>
      </c>
      <c r="D14" s="61" t="s">
        <v>13643</v>
      </c>
      <c r="E14" s="61">
        <v>270108004</v>
      </c>
      <c r="F14" s="61" t="s">
        <v>13553</v>
      </c>
      <c r="G14" s="61">
        <v>12904</v>
      </c>
      <c r="H14" s="61">
        <v>10934</v>
      </c>
      <c r="I14" s="61">
        <v>10180</v>
      </c>
      <c r="J14" s="61">
        <v>8925</v>
      </c>
      <c r="K14" s="61">
        <v>7259</v>
      </c>
      <c r="L14" s="61">
        <v>6287</v>
      </c>
    </row>
    <row r="15" spans="1:19" x14ac:dyDescent="0.25">
      <c r="A15" s="61" t="s">
        <v>13638</v>
      </c>
      <c r="B15" s="61">
        <v>270108</v>
      </c>
      <c r="C15" s="61">
        <v>4</v>
      </c>
      <c r="D15" s="61" t="s">
        <v>13643</v>
      </c>
      <c r="E15" s="61">
        <v>270108005</v>
      </c>
      <c r="F15" s="61" t="s">
        <v>13556</v>
      </c>
      <c r="G15" s="61">
        <v>2918</v>
      </c>
      <c r="H15" s="61">
        <v>3174</v>
      </c>
      <c r="I15" s="61">
        <v>3965</v>
      </c>
      <c r="J15" s="61">
        <v>4666</v>
      </c>
      <c r="K15" s="61">
        <v>4696</v>
      </c>
      <c r="L15" s="61">
        <v>4690</v>
      </c>
    </row>
    <row r="16" spans="1:19" x14ac:dyDescent="0.25">
      <c r="A16" s="61" t="s">
        <v>13638</v>
      </c>
      <c r="B16" s="61">
        <v>270108</v>
      </c>
      <c r="C16" s="61">
        <v>4</v>
      </c>
      <c r="D16" s="61" t="s">
        <v>13643</v>
      </c>
      <c r="E16" s="61">
        <v>270108006</v>
      </c>
      <c r="F16" s="61" t="s">
        <v>13559</v>
      </c>
      <c r="G16" s="61">
        <v>2779</v>
      </c>
      <c r="H16" s="61">
        <v>2447</v>
      </c>
      <c r="I16" s="61">
        <v>2580</v>
      </c>
      <c r="J16" s="61">
        <v>1982</v>
      </c>
      <c r="K16" s="61">
        <v>2116</v>
      </c>
      <c r="L16" s="61">
        <v>2033</v>
      </c>
    </row>
    <row r="17" spans="1:12" x14ac:dyDescent="0.25">
      <c r="A17" s="61" t="s">
        <v>13638</v>
      </c>
      <c r="B17" s="61">
        <v>270108</v>
      </c>
      <c r="C17" s="61">
        <v>4</v>
      </c>
      <c r="D17" s="61" t="s">
        <v>13643</v>
      </c>
      <c r="E17" s="61">
        <v>270108007</v>
      </c>
      <c r="F17" s="61" t="s">
        <v>13562</v>
      </c>
      <c r="G17" s="61">
        <v>649</v>
      </c>
      <c r="H17" s="61">
        <v>352</v>
      </c>
      <c r="I17" s="61">
        <v>701</v>
      </c>
      <c r="J17" s="61">
        <v>598</v>
      </c>
      <c r="K17" s="61">
        <v>0</v>
      </c>
      <c r="L17" s="61">
        <v>0</v>
      </c>
    </row>
    <row r="18" spans="1:12" x14ac:dyDescent="0.25">
      <c r="A18" s="61" t="s">
        <v>13638</v>
      </c>
      <c r="B18" s="61">
        <v>270108</v>
      </c>
      <c r="C18" s="61">
        <v>4</v>
      </c>
      <c r="D18" s="61" t="s">
        <v>13643</v>
      </c>
      <c r="E18" s="61">
        <v>270108008</v>
      </c>
      <c r="F18" s="61" t="s">
        <v>13565</v>
      </c>
      <c r="G18" s="61">
        <v>0</v>
      </c>
      <c r="H18" s="61">
        <v>0</v>
      </c>
      <c r="I18" s="61">
        <v>0</v>
      </c>
      <c r="J18" s="61">
        <v>0</v>
      </c>
      <c r="K18" s="61">
        <v>486</v>
      </c>
      <c r="L18" s="61">
        <v>419</v>
      </c>
    </row>
    <row r="19" spans="1:12" x14ac:dyDescent="0.25">
      <c r="A19" s="61" t="s">
        <v>13638</v>
      </c>
      <c r="B19" s="61">
        <v>270108</v>
      </c>
      <c r="C19" s="61">
        <v>4</v>
      </c>
      <c r="D19" s="61" t="s">
        <v>13643</v>
      </c>
      <c r="E19" s="61">
        <v>270108009</v>
      </c>
      <c r="F19" s="61" t="s">
        <v>13568</v>
      </c>
      <c r="G19" s="61">
        <v>0</v>
      </c>
      <c r="H19" s="61">
        <v>0</v>
      </c>
      <c r="I19" s="61">
        <v>0</v>
      </c>
      <c r="J19" s="61">
        <v>0</v>
      </c>
      <c r="K19" s="61">
        <v>13</v>
      </c>
      <c r="L19" s="61">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35</vt:i4>
      </vt:variant>
    </vt:vector>
  </HeadingPairs>
  <TitlesOfParts>
    <vt:vector size="51" baseType="lpstr">
      <vt:lpstr>RESUMEN</vt:lpstr>
      <vt:lpstr>Producto</vt:lpstr>
      <vt:lpstr>Categoría</vt:lpstr>
      <vt:lpstr>Tipo de Procedimiento</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'Tipo de Procedimiento'!Categoria</vt:lpstr>
      <vt:lpstr>Categoria</vt:lpstr>
      <vt:lpstr>'Categoría'!Comunas</vt:lpstr>
      <vt:lpstr>'Tipo de Procedimiento'!Comunas</vt:lpstr>
      <vt:lpstr>Comunas</vt:lpstr>
      <vt:lpstr>'Categoría'!Cultivo</vt:lpstr>
      <vt:lpstr>'Tipo de Procedimiento'!Cultivo</vt:lpstr>
      <vt:lpstr>Cultivo</vt:lpstr>
      <vt:lpstr>'Categoría'!Destinos</vt:lpstr>
      <vt:lpstr>'Tipo de Procedimiento'!Destinos</vt:lpstr>
      <vt:lpstr>Destinos</vt:lpstr>
      <vt:lpstr>Establecimientos</vt:lpstr>
      <vt:lpstr>Filtro_Producto</vt:lpstr>
      <vt:lpstr>Id_Producto</vt:lpstr>
      <vt:lpstr>Procedimientos</vt:lpstr>
      <vt:lpstr>'Categoría'!Procesamiento</vt:lpstr>
      <vt:lpstr>'Tipo de Procedimiento'!Procesamiento</vt:lpstr>
      <vt:lpstr>Procesamiento</vt:lpstr>
      <vt:lpstr>'Categoría'!Productos</vt:lpstr>
      <vt:lpstr>'Tipo de Procedimiento'!Productos</vt:lpstr>
      <vt:lpstr>Productos</vt:lpstr>
      <vt:lpstr>'Categoría'!Regiones</vt:lpstr>
      <vt:lpstr>'Tipo de Procedimiento'!Regiones</vt:lpstr>
      <vt:lpstr>Regiones</vt:lpstr>
      <vt:lpstr>'Categoría'!SexoPropietarios</vt:lpstr>
      <vt:lpstr>'Tipo de Procedimiento'!SexoPropietarios</vt:lpstr>
      <vt:lpstr>SexoPropietarios</vt:lpstr>
      <vt:lpstr>Tipo_Procedimientos</vt:lpstr>
      <vt:lpstr>'Categoría'!TipoEmpresa</vt:lpstr>
      <vt:lpstr>'Tipo de Procedimiento'!TipoEmpresa</vt:lpstr>
      <vt:lpstr>TipoEmpresa</vt:lpstr>
      <vt:lpstr>'Categoría'!TipoEnvase</vt:lpstr>
      <vt:lpstr>'Tipo de Procedimiento'!TipoEnvase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2021-06-15T14:12:17Z</dcterms:modified>
</cp:coreProperties>
</file>