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Claudia_G\Dropbox\Construcción BD DI\100 Agricultura\Reportes360\Nuevos modelos\"/>
    </mc:Choice>
  </mc:AlternateContent>
  <xr:revisionPtr revIDLastSave="0" documentId="8_{D1A3227A-EE7A-43DD-9A3C-3D7BCD76104E}" xr6:coauthVersionLast="47" xr6:coauthVersionMax="47" xr10:uidLastSave="{00000000-0000-0000-0000-000000000000}"/>
  <bookViews>
    <workbookView xWindow="-110" yWindow="-110" windowWidth="19420" windowHeight="10420" xr2:uid="{9050BE2C-58AB-4012-B6C7-67753E474F74}"/>
  </bookViews>
  <sheets>
    <sheet name="Resumen_Precio_exportaciones_an"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53" i="1" l="1"/>
  <c r="N53" i="1"/>
  <c r="P52" i="1"/>
  <c r="N52" i="1"/>
  <c r="P51" i="1"/>
  <c r="N51" i="1"/>
  <c r="P50" i="1"/>
  <c r="N50" i="1"/>
  <c r="AE50" i="1" s="1"/>
  <c r="P49" i="1"/>
  <c r="N49" i="1"/>
  <c r="P48" i="1"/>
  <c r="N48" i="1"/>
  <c r="P47" i="1"/>
  <c r="N47" i="1"/>
  <c r="P46" i="1"/>
  <c r="N46" i="1"/>
  <c r="AE46" i="1" s="1"/>
  <c r="P45" i="1"/>
  <c r="N45" i="1"/>
  <c r="P44" i="1"/>
  <c r="N44" i="1"/>
  <c r="P43" i="1"/>
  <c r="N43" i="1"/>
  <c r="P42" i="1"/>
  <c r="N42" i="1"/>
  <c r="AE42" i="1" s="1"/>
  <c r="P41" i="1"/>
  <c r="N41" i="1"/>
  <c r="P40" i="1"/>
  <c r="N40" i="1"/>
  <c r="P39" i="1"/>
  <c r="N39" i="1"/>
  <c r="P38" i="1"/>
  <c r="N38" i="1"/>
  <c r="AE38" i="1" s="1"/>
  <c r="P37" i="1"/>
  <c r="N37" i="1"/>
  <c r="P36" i="1"/>
  <c r="N36" i="1"/>
  <c r="P35" i="1"/>
  <c r="N35" i="1"/>
  <c r="P34" i="1"/>
  <c r="N34" i="1"/>
  <c r="AE34" i="1" s="1"/>
  <c r="P33" i="1"/>
  <c r="N33" i="1"/>
  <c r="P32" i="1"/>
  <c r="N32" i="1"/>
  <c r="P31" i="1"/>
  <c r="N31" i="1"/>
  <c r="P30" i="1"/>
  <c r="N30" i="1"/>
  <c r="AE30" i="1" s="1"/>
  <c r="P29" i="1"/>
  <c r="N29" i="1"/>
  <c r="P28" i="1"/>
  <c r="N28" i="1"/>
  <c r="P27" i="1"/>
  <c r="N27" i="1"/>
  <c r="P26" i="1"/>
  <c r="N26" i="1"/>
  <c r="AE26" i="1" s="1"/>
  <c r="P25" i="1"/>
  <c r="N25" i="1"/>
  <c r="P24" i="1"/>
  <c r="N24" i="1"/>
  <c r="P23" i="1"/>
  <c r="N23" i="1"/>
  <c r="P22" i="1"/>
  <c r="N22" i="1"/>
  <c r="AE22" i="1" s="1"/>
  <c r="P21" i="1"/>
  <c r="N21" i="1"/>
  <c r="P20" i="1"/>
  <c r="N20" i="1"/>
  <c r="P19" i="1"/>
  <c r="N19" i="1"/>
  <c r="P18" i="1"/>
  <c r="N18" i="1"/>
  <c r="AE18" i="1" s="1"/>
  <c r="P17" i="1"/>
  <c r="N17" i="1"/>
  <c r="P16" i="1"/>
  <c r="N16" i="1"/>
  <c r="P15" i="1"/>
  <c r="N15" i="1"/>
  <c r="P14" i="1"/>
  <c r="N14" i="1"/>
  <c r="AE14" i="1" s="1"/>
  <c r="P13" i="1"/>
  <c r="N13" i="1"/>
  <c r="P12" i="1"/>
  <c r="N12" i="1"/>
  <c r="P11" i="1"/>
  <c r="N11" i="1"/>
  <c r="P10" i="1"/>
  <c r="N10" i="1"/>
  <c r="AE10" i="1" s="1"/>
  <c r="P9" i="1"/>
  <c r="N9" i="1"/>
  <c r="P8" i="1"/>
  <c r="N8" i="1"/>
  <c r="P7" i="1"/>
  <c r="N7" i="1"/>
  <c r="P6" i="1"/>
  <c r="N6" i="1"/>
  <c r="AE6" i="1" s="1"/>
  <c r="P5" i="1"/>
  <c r="N5" i="1"/>
  <c r="P4" i="1"/>
  <c r="N4" i="1"/>
  <c r="AM53" i="1"/>
  <c r="AL53" i="1"/>
  <c r="AI53" i="1"/>
  <c r="AH53" i="1"/>
  <c r="W53" i="1"/>
  <c r="S53" i="1"/>
  <c r="Q53" i="1"/>
  <c r="AO53" i="1"/>
  <c r="O53" i="1"/>
  <c r="AE53" i="1"/>
  <c r="L53" i="1"/>
  <c r="AG53" i="1" s="1"/>
  <c r="K53" i="1"/>
  <c r="R53" i="1" s="1"/>
  <c r="X53" i="1" s="1"/>
  <c r="A53" i="1"/>
  <c r="AO52" i="1"/>
  <c r="AI52" i="1"/>
  <c r="AH52" i="1"/>
  <c r="W52" i="1"/>
  <c r="S52" i="1"/>
  <c r="Q52" i="1"/>
  <c r="O52" i="1"/>
  <c r="AE52" i="1"/>
  <c r="L52" i="1"/>
  <c r="AG52" i="1" s="1"/>
  <c r="K52" i="1"/>
  <c r="R52" i="1" s="1"/>
  <c r="X52" i="1" s="1"/>
  <c r="A52" i="1"/>
  <c r="AO51" i="1"/>
  <c r="AI51" i="1"/>
  <c r="W51" i="1"/>
  <c r="O51" i="1"/>
  <c r="AE51" i="1"/>
  <c r="L51" i="1"/>
  <c r="AG51" i="1" s="1"/>
  <c r="A51" i="1"/>
  <c r="AM50" i="1"/>
  <c r="AL50" i="1"/>
  <c r="AI50" i="1"/>
  <c r="W50" i="1"/>
  <c r="L50" i="1"/>
  <c r="AG50" i="1" s="1"/>
  <c r="A50" i="1"/>
  <c r="AI49" i="1"/>
  <c r="AG49" i="1"/>
  <c r="W49" i="1"/>
  <c r="AO49" i="1"/>
  <c r="AE49" i="1"/>
  <c r="L49" i="1"/>
  <c r="A49" i="1"/>
  <c r="AM48" i="1"/>
  <c r="AL48" i="1"/>
  <c r="AI48" i="1"/>
  <c r="AH48" i="1"/>
  <c r="AG48" i="1"/>
  <c r="W48" i="1"/>
  <c r="AO48" i="1"/>
  <c r="O48" i="1"/>
  <c r="AE48" i="1"/>
  <c r="M48" i="1"/>
  <c r="M49" i="1" s="1"/>
  <c r="M50" i="1" s="1"/>
  <c r="L48" i="1"/>
  <c r="A48" i="1"/>
  <c r="AI47" i="1"/>
  <c r="AH47" i="1"/>
  <c r="W47" i="1"/>
  <c r="AO47" i="1"/>
  <c r="O47" i="1"/>
  <c r="AE47" i="1"/>
  <c r="A47" i="1"/>
  <c r="AM46" i="1"/>
  <c r="AL46" i="1"/>
  <c r="AI46" i="1"/>
  <c r="W46" i="1"/>
  <c r="AO46" i="1"/>
  <c r="O46" i="1"/>
  <c r="L46" i="1"/>
  <c r="AG46" i="1" s="1"/>
  <c r="A46" i="1"/>
  <c r="AI45" i="1"/>
  <c r="W45" i="1"/>
  <c r="AE45" i="1"/>
  <c r="L45" i="1"/>
  <c r="AG45" i="1" s="1"/>
  <c r="A45" i="1"/>
  <c r="AM44" i="1"/>
  <c r="AL44" i="1"/>
  <c r="AI44" i="1"/>
  <c r="W44" i="1"/>
  <c r="AO44" i="1"/>
  <c r="AE44" i="1"/>
  <c r="M44" i="1"/>
  <c r="M45" i="1" s="1"/>
  <c r="AH45" i="1" s="1"/>
  <c r="L44" i="1"/>
  <c r="AG44" i="1" s="1"/>
  <c r="A44" i="1"/>
  <c r="AI43" i="1"/>
  <c r="W43" i="1"/>
  <c r="O43" i="1"/>
  <c r="AE43" i="1"/>
  <c r="M43" i="1"/>
  <c r="AH43" i="1" s="1"/>
  <c r="L43" i="1"/>
  <c r="AG43" i="1" s="1"/>
  <c r="A43" i="1"/>
  <c r="AO42" i="1"/>
  <c r="AI42" i="1"/>
  <c r="AH42" i="1"/>
  <c r="W42" i="1"/>
  <c r="O42" i="1"/>
  <c r="A42" i="1"/>
  <c r="AM41" i="1"/>
  <c r="AL41" i="1"/>
  <c r="AI41" i="1"/>
  <c r="AE41" i="1"/>
  <c r="W41" i="1"/>
  <c r="AO41" i="1"/>
  <c r="O41" i="1"/>
  <c r="L41" i="1"/>
  <c r="AG41" i="1" s="1"/>
  <c r="A41" i="1"/>
  <c r="AO40" i="1"/>
  <c r="AI40" i="1"/>
  <c r="W40" i="1"/>
  <c r="O40" i="1"/>
  <c r="AE40" i="1"/>
  <c r="L40" i="1"/>
  <c r="AG40" i="1" s="1"/>
  <c r="A40" i="1"/>
  <c r="AM39" i="1"/>
  <c r="AL39" i="1"/>
  <c r="AI39" i="1"/>
  <c r="W39" i="1"/>
  <c r="AO39" i="1"/>
  <c r="O39" i="1"/>
  <c r="AE39" i="1"/>
  <c r="L39" i="1"/>
  <c r="AG39" i="1" s="1"/>
  <c r="A39" i="1"/>
  <c r="AI38" i="1"/>
  <c r="W38" i="1"/>
  <c r="O38" i="1"/>
  <c r="L38" i="1"/>
  <c r="AG38" i="1" s="1"/>
  <c r="A38" i="1"/>
  <c r="AM37" i="1"/>
  <c r="AL37" i="1"/>
  <c r="AI37" i="1"/>
  <c r="W37" i="1"/>
  <c r="AE37" i="1"/>
  <c r="L37" i="1"/>
  <c r="AG37" i="1" s="1"/>
  <c r="A37" i="1"/>
  <c r="AI36" i="1"/>
  <c r="AG36" i="1"/>
  <c r="W36" i="1"/>
  <c r="AE36" i="1"/>
  <c r="L36" i="1"/>
  <c r="A36" i="1"/>
  <c r="AM35" i="1"/>
  <c r="AL35" i="1"/>
  <c r="AI35" i="1"/>
  <c r="AG35" i="1"/>
  <c r="W35" i="1"/>
  <c r="AE35" i="1"/>
  <c r="L35" i="1"/>
  <c r="A35" i="1"/>
  <c r="AI34" i="1"/>
  <c r="W34" i="1"/>
  <c r="AO34" i="1"/>
  <c r="L34" i="1"/>
  <c r="AG34" i="1" s="1"/>
  <c r="A34" i="1"/>
  <c r="AM33" i="1"/>
  <c r="AL33" i="1"/>
  <c r="AI33" i="1"/>
  <c r="W33" i="1"/>
  <c r="AE33" i="1"/>
  <c r="L33" i="1"/>
  <c r="AG33" i="1" s="1"/>
  <c r="A33" i="1"/>
  <c r="AO32" i="1"/>
  <c r="AI32" i="1"/>
  <c r="W32" i="1"/>
  <c r="AE32" i="1"/>
  <c r="L32" i="1"/>
  <c r="AG32" i="1" s="1"/>
  <c r="A32" i="1"/>
  <c r="AM31" i="1"/>
  <c r="AL31" i="1"/>
  <c r="AI31" i="1"/>
  <c r="AE31" i="1"/>
  <c r="W31" i="1"/>
  <c r="AO31" i="1"/>
  <c r="L31" i="1"/>
  <c r="AG31" i="1" s="1"/>
  <c r="A31" i="1"/>
  <c r="AI30" i="1"/>
  <c r="W30" i="1"/>
  <c r="O30" i="1"/>
  <c r="L30" i="1"/>
  <c r="AG30" i="1" s="1"/>
  <c r="A30" i="1"/>
  <c r="AM29" i="1"/>
  <c r="AL29" i="1"/>
  <c r="AI29" i="1"/>
  <c r="W29" i="1"/>
  <c r="O29" i="1"/>
  <c r="AE29" i="1"/>
  <c r="L29" i="1"/>
  <c r="AG29" i="1" s="1"/>
  <c r="A29" i="1"/>
  <c r="AO28" i="1"/>
  <c r="AI28" i="1"/>
  <c r="AE28" i="1"/>
  <c r="W28" i="1"/>
  <c r="O28" i="1"/>
  <c r="L28" i="1"/>
  <c r="AG28" i="1" s="1"/>
  <c r="A28" i="1"/>
  <c r="AM27" i="1"/>
  <c r="AL27" i="1"/>
  <c r="AI27" i="1"/>
  <c r="W27" i="1"/>
  <c r="AO27" i="1"/>
  <c r="O27" i="1"/>
  <c r="AE27" i="1"/>
  <c r="L27" i="1"/>
  <c r="AG27" i="1" s="1"/>
  <c r="A27" i="1"/>
  <c r="AI26" i="1"/>
  <c r="W26" i="1"/>
  <c r="O26" i="1"/>
  <c r="A26" i="1"/>
  <c r="AO25" i="1"/>
  <c r="AM25" i="1"/>
  <c r="AL25" i="1"/>
  <c r="AI25" i="1"/>
  <c r="W25" i="1"/>
  <c r="O25" i="1"/>
  <c r="AE25" i="1"/>
  <c r="A25" i="1"/>
  <c r="AI24" i="1"/>
  <c r="AH24" i="1"/>
  <c r="W24" i="1"/>
  <c r="AO24" i="1"/>
  <c r="O24" i="1"/>
  <c r="AE24" i="1"/>
  <c r="M24" i="1"/>
  <c r="M25" i="1" s="1"/>
  <c r="AH25" i="1" s="1"/>
  <c r="A24" i="1"/>
  <c r="AO23" i="1"/>
  <c r="AM23" i="1"/>
  <c r="AL23" i="1"/>
  <c r="AI23" i="1"/>
  <c r="AH23" i="1"/>
  <c r="W23" i="1"/>
  <c r="O23" i="1"/>
  <c r="AE23" i="1"/>
  <c r="A23" i="1"/>
  <c r="AI22" i="1"/>
  <c r="AG22" i="1"/>
  <c r="W22" i="1"/>
  <c r="AO22" i="1"/>
  <c r="O22" i="1"/>
  <c r="L22" i="1"/>
  <c r="A22" i="1"/>
  <c r="AM21" i="1"/>
  <c r="AL21" i="1"/>
  <c r="AI21" i="1"/>
  <c r="AG21" i="1"/>
  <c r="W21" i="1"/>
  <c r="O21" i="1"/>
  <c r="AE21" i="1"/>
  <c r="L21" i="1"/>
  <c r="A21" i="1"/>
  <c r="AO20" i="1"/>
  <c r="AI20" i="1"/>
  <c r="W20" i="1"/>
  <c r="O20" i="1"/>
  <c r="AE20" i="1"/>
  <c r="L20" i="1"/>
  <c r="AG20" i="1" s="1"/>
  <c r="I20" i="1"/>
  <c r="S20" i="1" s="1"/>
  <c r="A20" i="1"/>
  <c r="AM19" i="1"/>
  <c r="AL19" i="1"/>
  <c r="AI19" i="1"/>
  <c r="AE19" i="1"/>
  <c r="W19" i="1"/>
  <c r="S19" i="1"/>
  <c r="Q19" i="1"/>
  <c r="O19" i="1"/>
  <c r="L19" i="1"/>
  <c r="AG19" i="1" s="1"/>
  <c r="A19" i="1"/>
  <c r="AI18" i="1"/>
  <c r="W18" i="1"/>
  <c r="AO18" i="1"/>
  <c r="L18" i="1"/>
  <c r="AG18" i="1" s="1"/>
  <c r="A18" i="1"/>
  <c r="AO17" i="1"/>
  <c r="AM17" i="1"/>
  <c r="AL17" i="1"/>
  <c r="AI17" i="1"/>
  <c r="W17" i="1"/>
  <c r="Q17" i="1"/>
  <c r="AE17" i="1"/>
  <c r="L17" i="1"/>
  <c r="AG17" i="1" s="1"/>
  <c r="I17" i="1"/>
  <c r="O17" i="1" s="1"/>
  <c r="A17" i="1"/>
  <c r="AO16" i="1"/>
  <c r="AI16" i="1"/>
  <c r="W16" i="1"/>
  <c r="S16" i="1"/>
  <c r="Q16" i="1"/>
  <c r="O16" i="1"/>
  <c r="AE16" i="1"/>
  <c r="L16" i="1"/>
  <c r="AG16" i="1" s="1"/>
  <c r="A16" i="1"/>
  <c r="AM15" i="1"/>
  <c r="AL15" i="1"/>
  <c r="AI15" i="1"/>
  <c r="AG15" i="1"/>
  <c r="AE15" i="1"/>
  <c r="W15" i="1"/>
  <c r="AO15" i="1"/>
  <c r="L15" i="1"/>
  <c r="A15" i="1"/>
  <c r="AI14" i="1"/>
  <c r="AG14" i="1"/>
  <c r="W14" i="1"/>
  <c r="L14" i="1"/>
  <c r="A14" i="1"/>
  <c r="AM13" i="1"/>
  <c r="AL13" i="1"/>
  <c r="AI13" i="1"/>
  <c r="W13" i="1"/>
  <c r="AE13" i="1"/>
  <c r="L13" i="1"/>
  <c r="AG13" i="1" s="1"/>
  <c r="I13" i="1"/>
  <c r="I14" i="1" s="1"/>
  <c r="O14" i="1" s="1"/>
  <c r="A13" i="1"/>
  <c r="AO12" i="1"/>
  <c r="AI12" i="1"/>
  <c r="W12" i="1"/>
  <c r="S12" i="1"/>
  <c r="Q12" i="1"/>
  <c r="O12" i="1"/>
  <c r="AE12" i="1"/>
  <c r="L12" i="1"/>
  <c r="AG12" i="1" s="1"/>
  <c r="A12" i="1"/>
  <c r="AO11" i="1"/>
  <c r="AM11" i="1"/>
  <c r="AL11" i="1"/>
  <c r="AI11" i="1"/>
  <c r="W11" i="1"/>
  <c r="O11" i="1"/>
  <c r="AE11" i="1"/>
  <c r="L11" i="1"/>
  <c r="AG11" i="1" s="1"/>
  <c r="A11" i="1"/>
  <c r="AI10" i="1"/>
  <c r="W10" i="1"/>
  <c r="AO10" i="1"/>
  <c r="O10" i="1"/>
  <c r="L10" i="1"/>
  <c r="AG10" i="1" s="1"/>
  <c r="A10" i="1"/>
  <c r="AM9" i="1"/>
  <c r="AL9" i="1"/>
  <c r="AI9" i="1"/>
  <c r="AG9" i="1"/>
  <c r="W9" i="1"/>
  <c r="AO9" i="1"/>
  <c r="O9" i="1"/>
  <c r="AE9" i="1"/>
  <c r="L9" i="1"/>
  <c r="I9" i="1"/>
  <c r="S9" i="1" s="1"/>
  <c r="A9" i="1"/>
  <c r="AI8" i="1"/>
  <c r="W8" i="1"/>
  <c r="S8" i="1"/>
  <c r="Q8" i="1"/>
  <c r="O8" i="1"/>
  <c r="AE8" i="1"/>
  <c r="L8" i="1"/>
  <c r="AG8" i="1" s="1"/>
  <c r="A8" i="1"/>
  <c r="AO7" i="1"/>
  <c r="AM7" i="1"/>
  <c r="AL7" i="1"/>
  <c r="AI7" i="1"/>
  <c r="AE7" i="1"/>
  <c r="W7" i="1"/>
  <c r="O7" i="1"/>
  <c r="A7" i="1"/>
  <c r="AO6" i="1"/>
  <c r="AI6" i="1"/>
  <c r="AA6" i="1"/>
  <c r="AA7" i="1" s="1"/>
  <c r="AA8" i="1" s="1"/>
  <c r="AA9" i="1" s="1"/>
  <c r="Z6" i="1"/>
  <c r="Z7" i="1" s="1"/>
  <c r="Z8" i="1" s="1"/>
  <c r="Z9" i="1" s="1"/>
  <c r="Z10" i="1" s="1"/>
  <c r="Z11" i="1" s="1"/>
  <c r="Z12" i="1" s="1"/>
  <c r="Z13" i="1" s="1"/>
  <c r="Z14" i="1" s="1"/>
  <c r="Z15" i="1" s="1"/>
  <c r="Z16" i="1" s="1"/>
  <c r="Z17" i="1" s="1"/>
  <c r="Z18" i="1" s="1"/>
  <c r="Z19" i="1" s="1"/>
  <c r="Z20" i="1" s="1"/>
  <c r="Z21" i="1" s="1"/>
  <c r="Z22" i="1" s="1"/>
  <c r="Z23" i="1" s="1"/>
  <c r="Z24" i="1" s="1"/>
  <c r="Z25" i="1" s="1"/>
  <c r="Z26" i="1" s="1"/>
  <c r="Z27" i="1" s="1"/>
  <c r="Z28" i="1" s="1"/>
  <c r="Z29" i="1" s="1"/>
  <c r="Z30" i="1" s="1"/>
  <c r="Z31" i="1" s="1"/>
  <c r="Z32" i="1" s="1"/>
  <c r="Z33" i="1" s="1"/>
  <c r="Z34" i="1" s="1"/>
  <c r="Z35" i="1" s="1"/>
  <c r="Z36" i="1" s="1"/>
  <c r="Z37" i="1" s="1"/>
  <c r="Z38" i="1" s="1"/>
  <c r="Z39" i="1" s="1"/>
  <c r="Z40" i="1" s="1"/>
  <c r="Z41" i="1" s="1"/>
  <c r="Z42" i="1" s="1"/>
  <c r="Z43" i="1" s="1"/>
  <c r="Z44" i="1" s="1"/>
  <c r="Z45" i="1" s="1"/>
  <c r="Z46" i="1" s="1"/>
  <c r="Z47" i="1" s="1"/>
  <c r="Z48" i="1" s="1"/>
  <c r="Z49" i="1" s="1"/>
  <c r="Z50" i="1" s="1"/>
  <c r="Z51" i="1" s="1"/>
  <c r="Z52" i="1" s="1"/>
  <c r="Z53" i="1" s="1"/>
  <c r="W6" i="1"/>
  <c r="O6" i="1"/>
  <c r="A6" i="1"/>
  <c r="AN5" i="1"/>
  <c r="AM5" i="1"/>
  <c r="AL5" i="1"/>
  <c r="AK5" i="1"/>
  <c r="AK6" i="1" s="1"/>
  <c r="AK7" i="1" s="1"/>
  <c r="AK8" i="1" s="1"/>
  <c r="AK9" i="1" s="1"/>
  <c r="AK10" i="1" s="1"/>
  <c r="AK11" i="1" s="1"/>
  <c r="AK12" i="1" s="1"/>
  <c r="AK13" i="1" s="1"/>
  <c r="AK14" i="1" s="1"/>
  <c r="AK15" i="1" s="1"/>
  <c r="AK16" i="1" s="1"/>
  <c r="AK17" i="1" s="1"/>
  <c r="AK18" i="1" s="1"/>
  <c r="AK19" i="1" s="1"/>
  <c r="AK20" i="1" s="1"/>
  <c r="AK21" i="1" s="1"/>
  <c r="AK22" i="1" s="1"/>
  <c r="AK23" i="1" s="1"/>
  <c r="AK24" i="1" s="1"/>
  <c r="AK25" i="1" s="1"/>
  <c r="AK26" i="1" s="1"/>
  <c r="AK27" i="1" s="1"/>
  <c r="AK28" i="1" s="1"/>
  <c r="AK29" i="1" s="1"/>
  <c r="AK30" i="1" s="1"/>
  <c r="AK31" i="1" s="1"/>
  <c r="AK32" i="1" s="1"/>
  <c r="AK33" i="1" s="1"/>
  <c r="AK34" i="1" s="1"/>
  <c r="AK35" i="1" s="1"/>
  <c r="AK36" i="1" s="1"/>
  <c r="AK37" i="1" s="1"/>
  <c r="AK38" i="1" s="1"/>
  <c r="AK39" i="1" s="1"/>
  <c r="AK40" i="1" s="1"/>
  <c r="AK41" i="1" s="1"/>
  <c r="AK42" i="1" s="1"/>
  <c r="AK43" i="1" s="1"/>
  <c r="AK44" i="1" s="1"/>
  <c r="AK45" i="1" s="1"/>
  <c r="AK46" i="1" s="1"/>
  <c r="AK47" i="1" s="1"/>
  <c r="AK48" i="1" s="1"/>
  <c r="AK49" i="1" s="1"/>
  <c r="AK50" i="1" s="1"/>
  <c r="AK51" i="1" s="1"/>
  <c r="AK52" i="1" s="1"/>
  <c r="AK53" i="1" s="1"/>
  <c r="AJ5" i="1"/>
  <c r="AJ6" i="1" s="1"/>
  <c r="AJ7" i="1" s="1"/>
  <c r="AJ8" i="1" s="1"/>
  <c r="AJ9" i="1" s="1"/>
  <c r="AJ10" i="1" s="1"/>
  <c r="AJ11" i="1" s="1"/>
  <c r="AJ12" i="1" s="1"/>
  <c r="AJ13" i="1" s="1"/>
  <c r="AJ14" i="1" s="1"/>
  <c r="AJ15" i="1" s="1"/>
  <c r="AJ16" i="1" s="1"/>
  <c r="AJ17" i="1" s="1"/>
  <c r="AJ18" i="1" s="1"/>
  <c r="AJ19" i="1" s="1"/>
  <c r="AJ20" i="1" s="1"/>
  <c r="AJ21" i="1" s="1"/>
  <c r="AJ22" i="1" s="1"/>
  <c r="AJ23" i="1" s="1"/>
  <c r="AJ24" i="1" s="1"/>
  <c r="AJ25" i="1" s="1"/>
  <c r="AJ26" i="1" s="1"/>
  <c r="AJ27" i="1" s="1"/>
  <c r="AJ28" i="1" s="1"/>
  <c r="AJ29" i="1" s="1"/>
  <c r="AJ30" i="1" s="1"/>
  <c r="AJ31" i="1" s="1"/>
  <c r="AJ32" i="1" s="1"/>
  <c r="AJ33" i="1" s="1"/>
  <c r="AJ34" i="1" s="1"/>
  <c r="AJ35" i="1" s="1"/>
  <c r="AJ36" i="1" s="1"/>
  <c r="AJ37" i="1" s="1"/>
  <c r="AJ38" i="1" s="1"/>
  <c r="AJ39" i="1" s="1"/>
  <c r="AJ40" i="1" s="1"/>
  <c r="AJ41" i="1" s="1"/>
  <c r="AJ42" i="1" s="1"/>
  <c r="AJ43" i="1" s="1"/>
  <c r="AJ44" i="1" s="1"/>
  <c r="AJ45" i="1" s="1"/>
  <c r="AJ46" i="1" s="1"/>
  <c r="AJ47" i="1" s="1"/>
  <c r="AJ48" i="1" s="1"/>
  <c r="AJ49" i="1" s="1"/>
  <c r="AJ50" i="1" s="1"/>
  <c r="AJ51" i="1" s="1"/>
  <c r="AJ52" i="1" s="1"/>
  <c r="AJ53" i="1" s="1"/>
  <c r="AI5" i="1"/>
  <c r="AF5" i="1"/>
  <c r="AF6" i="1" s="1"/>
  <c r="AF7" i="1" s="1"/>
  <c r="AF8" i="1" s="1"/>
  <c r="AF9" i="1" s="1"/>
  <c r="AF10" i="1" s="1"/>
  <c r="AF11" i="1" s="1"/>
  <c r="AF12" i="1" s="1"/>
  <c r="AF13" i="1" s="1"/>
  <c r="AF14" i="1" s="1"/>
  <c r="AF15" i="1" s="1"/>
  <c r="AF16" i="1" s="1"/>
  <c r="AF17" i="1" s="1"/>
  <c r="AF18" i="1" s="1"/>
  <c r="AF19" i="1" s="1"/>
  <c r="AF20" i="1" s="1"/>
  <c r="AF21" i="1" s="1"/>
  <c r="AF22" i="1" s="1"/>
  <c r="AF23" i="1" s="1"/>
  <c r="AF24" i="1" s="1"/>
  <c r="AF25" i="1" s="1"/>
  <c r="AF26" i="1" s="1"/>
  <c r="AF27" i="1" s="1"/>
  <c r="AF28" i="1" s="1"/>
  <c r="AF29" i="1" s="1"/>
  <c r="AF30" i="1" s="1"/>
  <c r="AF31" i="1" s="1"/>
  <c r="AF32" i="1" s="1"/>
  <c r="AF33" i="1" s="1"/>
  <c r="AF34" i="1" s="1"/>
  <c r="AF35" i="1" s="1"/>
  <c r="AF36" i="1" s="1"/>
  <c r="AF37" i="1" s="1"/>
  <c r="AF38" i="1" s="1"/>
  <c r="AF39" i="1" s="1"/>
  <c r="AF40" i="1" s="1"/>
  <c r="AF41" i="1" s="1"/>
  <c r="AF42" i="1" s="1"/>
  <c r="AF43" i="1" s="1"/>
  <c r="AF44" i="1" s="1"/>
  <c r="AF45" i="1" s="1"/>
  <c r="AF46" i="1" s="1"/>
  <c r="AF47" i="1" s="1"/>
  <c r="AF48" i="1" s="1"/>
  <c r="AF49" i="1" s="1"/>
  <c r="AF50" i="1" s="1"/>
  <c r="AF51" i="1" s="1"/>
  <c r="AF52" i="1" s="1"/>
  <c r="AF53" i="1" s="1"/>
  <c r="AD5" i="1"/>
  <c r="AD6" i="1" s="1"/>
  <c r="AD7" i="1" s="1"/>
  <c r="AD8" i="1" s="1"/>
  <c r="AD9" i="1" s="1"/>
  <c r="AD10" i="1" s="1"/>
  <c r="AD11" i="1" s="1"/>
  <c r="AD12" i="1" s="1"/>
  <c r="AD13" i="1" s="1"/>
  <c r="AD14" i="1" s="1"/>
  <c r="AD15" i="1" s="1"/>
  <c r="AD16" i="1" s="1"/>
  <c r="AD17" i="1" s="1"/>
  <c r="AD18" i="1" s="1"/>
  <c r="AD19" i="1" s="1"/>
  <c r="AD20" i="1" s="1"/>
  <c r="AD21" i="1" s="1"/>
  <c r="AD22" i="1" s="1"/>
  <c r="AD23" i="1" s="1"/>
  <c r="AD24" i="1" s="1"/>
  <c r="AD25" i="1" s="1"/>
  <c r="AD26" i="1" s="1"/>
  <c r="AD27" i="1" s="1"/>
  <c r="AD28" i="1" s="1"/>
  <c r="AD29" i="1" s="1"/>
  <c r="AD30" i="1" s="1"/>
  <c r="AD31" i="1" s="1"/>
  <c r="AD32" i="1" s="1"/>
  <c r="AD33" i="1" s="1"/>
  <c r="AD34" i="1" s="1"/>
  <c r="AD35" i="1" s="1"/>
  <c r="AD36" i="1" s="1"/>
  <c r="AD37" i="1" s="1"/>
  <c r="AD38" i="1" s="1"/>
  <c r="AD39" i="1" s="1"/>
  <c r="AD40" i="1" s="1"/>
  <c r="AD41" i="1" s="1"/>
  <c r="AD42" i="1" s="1"/>
  <c r="AD43" i="1" s="1"/>
  <c r="AD44" i="1" s="1"/>
  <c r="AD45" i="1" s="1"/>
  <c r="AD46" i="1" s="1"/>
  <c r="AD47" i="1" s="1"/>
  <c r="AD48" i="1" s="1"/>
  <c r="AD49" i="1" s="1"/>
  <c r="AD50" i="1" s="1"/>
  <c r="AD51" i="1" s="1"/>
  <c r="AD52" i="1" s="1"/>
  <c r="AD53" i="1" s="1"/>
  <c r="AC5" i="1"/>
  <c r="AC6" i="1" s="1"/>
  <c r="AC7" i="1" s="1"/>
  <c r="AC8" i="1" s="1"/>
  <c r="AC9" i="1" s="1"/>
  <c r="AC10" i="1" s="1"/>
  <c r="AC11" i="1" s="1"/>
  <c r="AC12" i="1" s="1"/>
  <c r="AC13" i="1" s="1"/>
  <c r="AC14" i="1" s="1"/>
  <c r="AC15" i="1" s="1"/>
  <c r="AC16" i="1" s="1"/>
  <c r="AC17" i="1" s="1"/>
  <c r="AC18" i="1" s="1"/>
  <c r="AC19" i="1" s="1"/>
  <c r="AC20" i="1" s="1"/>
  <c r="AC21" i="1" s="1"/>
  <c r="AC22" i="1" s="1"/>
  <c r="AC23" i="1" s="1"/>
  <c r="AC24" i="1" s="1"/>
  <c r="AC25" i="1" s="1"/>
  <c r="AC26" i="1" s="1"/>
  <c r="AC27" i="1" s="1"/>
  <c r="AC28" i="1" s="1"/>
  <c r="AC29" i="1" s="1"/>
  <c r="AC30" i="1" s="1"/>
  <c r="AC31" i="1" s="1"/>
  <c r="AC32" i="1" s="1"/>
  <c r="AC33" i="1" s="1"/>
  <c r="AC34" i="1" s="1"/>
  <c r="AC35" i="1" s="1"/>
  <c r="AC36" i="1" s="1"/>
  <c r="AC37" i="1" s="1"/>
  <c r="AC38" i="1" s="1"/>
  <c r="AC39" i="1" s="1"/>
  <c r="AC40" i="1" s="1"/>
  <c r="AC41" i="1" s="1"/>
  <c r="AC42" i="1" s="1"/>
  <c r="AC43" i="1" s="1"/>
  <c r="AC44" i="1" s="1"/>
  <c r="AC45" i="1" s="1"/>
  <c r="AC46" i="1" s="1"/>
  <c r="AC47" i="1" s="1"/>
  <c r="AC48" i="1" s="1"/>
  <c r="AC49" i="1" s="1"/>
  <c r="AC50" i="1" s="1"/>
  <c r="AC51" i="1" s="1"/>
  <c r="AC52" i="1" s="1"/>
  <c r="AC53" i="1" s="1"/>
  <c r="AB5" i="1"/>
  <c r="AB6" i="1" s="1"/>
  <c r="AB7" i="1" s="1"/>
  <c r="AB8" i="1" s="1"/>
  <c r="AB9" i="1" s="1"/>
  <c r="AB10" i="1" s="1"/>
  <c r="AB11" i="1" s="1"/>
  <c r="AB12" i="1" s="1"/>
  <c r="AB13" i="1" s="1"/>
  <c r="AB14" i="1" s="1"/>
  <c r="AB15" i="1" s="1"/>
  <c r="AB16" i="1" s="1"/>
  <c r="AB17" i="1" s="1"/>
  <c r="AB18" i="1" s="1"/>
  <c r="AB19" i="1" s="1"/>
  <c r="AB20" i="1" s="1"/>
  <c r="AB21" i="1" s="1"/>
  <c r="AB22" i="1" s="1"/>
  <c r="AB23" i="1" s="1"/>
  <c r="AB24" i="1" s="1"/>
  <c r="AB25" i="1" s="1"/>
  <c r="AB26" i="1" s="1"/>
  <c r="AB27" i="1" s="1"/>
  <c r="AB28" i="1" s="1"/>
  <c r="AB29" i="1" s="1"/>
  <c r="AB30" i="1" s="1"/>
  <c r="AB31" i="1" s="1"/>
  <c r="AB32" i="1" s="1"/>
  <c r="AB33" i="1" s="1"/>
  <c r="AB34" i="1" s="1"/>
  <c r="AB35" i="1" s="1"/>
  <c r="AB36" i="1" s="1"/>
  <c r="AB37" i="1" s="1"/>
  <c r="AB38" i="1" s="1"/>
  <c r="AB39" i="1" s="1"/>
  <c r="AB40" i="1" s="1"/>
  <c r="AB41" i="1" s="1"/>
  <c r="AB42" i="1" s="1"/>
  <c r="AB43" i="1" s="1"/>
  <c r="AB44" i="1" s="1"/>
  <c r="AB45" i="1" s="1"/>
  <c r="AB46" i="1" s="1"/>
  <c r="AB47" i="1" s="1"/>
  <c r="AB48" i="1" s="1"/>
  <c r="AB49" i="1" s="1"/>
  <c r="AB50" i="1" s="1"/>
  <c r="AB51" i="1" s="1"/>
  <c r="AB52" i="1" s="1"/>
  <c r="AB53" i="1" s="1"/>
  <c r="AA5" i="1"/>
  <c r="Z5" i="1"/>
  <c r="Y5" i="1"/>
  <c r="Y6" i="1" s="1"/>
  <c r="Y7" i="1" s="1"/>
  <c r="Y8" i="1" s="1"/>
  <c r="Y9" i="1" s="1"/>
  <c r="Y10" i="1" s="1"/>
  <c r="Y11" i="1" s="1"/>
  <c r="Y12" i="1" s="1"/>
  <c r="Y13" i="1" s="1"/>
  <c r="Y14" i="1" s="1"/>
  <c r="Y15" i="1" s="1"/>
  <c r="Y16" i="1" s="1"/>
  <c r="Y17" i="1" s="1"/>
  <c r="Y18" i="1" s="1"/>
  <c r="Y19" i="1" s="1"/>
  <c r="Y20" i="1" s="1"/>
  <c r="Y21" i="1" s="1"/>
  <c r="Y22" i="1" s="1"/>
  <c r="Y23" i="1" s="1"/>
  <c r="Y24" i="1" s="1"/>
  <c r="Y25" i="1" s="1"/>
  <c r="Y26" i="1" s="1"/>
  <c r="Y27" i="1" s="1"/>
  <c r="Y28" i="1" s="1"/>
  <c r="Y29" i="1" s="1"/>
  <c r="Y30" i="1" s="1"/>
  <c r="Y31" i="1" s="1"/>
  <c r="Y32" i="1" s="1"/>
  <c r="Y33" i="1" s="1"/>
  <c r="Y34" i="1" s="1"/>
  <c r="Y35" i="1" s="1"/>
  <c r="Y36" i="1" s="1"/>
  <c r="Y37" i="1" s="1"/>
  <c r="Y38" i="1" s="1"/>
  <c r="Y39" i="1" s="1"/>
  <c r="Y40" i="1" s="1"/>
  <c r="Y41" i="1" s="1"/>
  <c r="Y42" i="1" s="1"/>
  <c r="Y43" i="1" s="1"/>
  <c r="Y44" i="1" s="1"/>
  <c r="Y45" i="1" s="1"/>
  <c r="Y46" i="1" s="1"/>
  <c r="Y47" i="1" s="1"/>
  <c r="Y48" i="1" s="1"/>
  <c r="Y49" i="1" s="1"/>
  <c r="Y50" i="1" s="1"/>
  <c r="Y51" i="1" s="1"/>
  <c r="Y52" i="1" s="1"/>
  <c r="Y53" i="1" s="1"/>
  <c r="W5" i="1"/>
  <c r="V5" i="1"/>
  <c r="V6" i="1" s="1"/>
  <c r="V7" i="1" s="1"/>
  <c r="V8" i="1" s="1"/>
  <c r="V9" i="1" s="1"/>
  <c r="V10" i="1" s="1"/>
  <c r="V11" i="1" s="1"/>
  <c r="V12" i="1" s="1"/>
  <c r="V13" i="1" s="1"/>
  <c r="V14" i="1" s="1"/>
  <c r="V15" i="1" s="1"/>
  <c r="V16" i="1" s="1"/>
  <c r="V17" i="1" s="1"/>
  <c r="V18" i="1" s="1"/>
  <c r="V19" i="1" s="1"/>
  <c r="V20" i="1" s="1"/>
  <c r="V21" i="1" s="1"/>
  <c r="V22" i="1" s="1"/>
  <c r="V23" i="1" s="1"/>
  <c r="V24" i="1" s="1"/>
  <c r="V25" i="1" s="1"/>
  <c r="V26" i="1" s="1"/>
  <c r="V27" i="1" s="1"/>
  <c r="V28" i="1" s="1"/>
  <c r="V29" i="1" s="1"/>
  <c r="V30" i="1" s="1"/>
  <c r="V31" i="1" s="1"/>
  <c r="V32" i="1" s="1"/>
  <c r="V33" i="1" s="1"/>
  <c r="V34" i="1" s="1"/>
  <c r="V35" i="1" s="1"/>
  <c r="V36" i="1" s="1"/>
  <c r="V37" i="1" s="1"/>
  <c r="V38" i="1" s="1"/>
  <c r="V39" i="1" s="1"/>
  <c r="V40" i="1" s="1"/>
  <c r="V41" i="1" s="1"/>
  <c r="V42" i="1" s="1"/>
  <c r="V43" i="1" s="1"/>
  <c r="V44" i="1" s="1"/>
  <c r="V45" i="1" s="1"/>
  <c r="V46" i="1" s="1"/>
  <c r="V47" i="1" s="1"/>
  <c r="V48" i="1" s="1"/>
  <c r="V49" i="1" s="1"/>
  <c r="V50" i="1" s="1"/>
  <c r="V51" i="1" s="1"/>
  <c r="V52" i="1" s="1"/>
  <c r="V53" i="1" s="1"/>
  <c r="T5" i="1"/>
  <c r="T6" i="1" s="1"/>
  <c r="T7" i="1" s="1"/>
  <c r="T8" i="1" s="1"/>
  <c r="T9" i="1" s="1"/>
  <c r="T10" i="1" s="1"/>
  <c r="T11" i="1" s="1"/>
  <c r="T12" i="1" s="1"/>
  <c r="T13" i="1" s="1"/>
  <c r="T14" i="1" s="1"/>
  <c r="T15" i="1" s="1"/>
  <c r="T16" i="1" s="1"/>
  <c r="T17" i="1" s="1"/>
  <c r="T18" i="1" s="1"/>
  <c r="T19" i="1" s="1"/>
  <c r="T20" i="1" s="1"/>
  <c r="T21" i="1" s="1"/>
  <c r="T22" i="1" s="1"/>
  <c r="T23" i="1" s="1"/>
  <c r="T24" i="1" s="1"/>
  <c r="T25" i="1" s="1"/>
  <c r="T26" i="1" s="1"/>
  <c r="T27" i="1" s="1"/>
  <c r="T28" i="1" s="1"/>
  <c r="T29" i="1" s="1"/>
  <c r="T30" i="1" s="1"/>
  <c r="T31" i="1" s="1"/>
  <c r="T32" i="1" s="1"/>
  <c r="T33" i="1" s="1"/>
  <c r="T34" i="1" s="1"/>
  <c r="T35" i="1" s="1"/>
  <c r="T36" i="1" s="1"/>
  <c r="T37" i="1" s="1"/>
  <c r="T38" i="1" s="1"/>
  <c r="T39" i="1" s="1"/>
  <c r="T40" i="1" s="1"/>
  <c r="T41" i="1" s="1"/>
  <c r="T42" i="1" s="1"/>
  <c r="T43" i="1" s="1"/>
  <c r="T44" i="1" s="1"/>
  <c r="T45" i="1" s="1"/>
  <c r="T46" i="1" s="1"/>
  <c r="T47" i="1" s="1"/>
  <c r="T48" i="1" s="1"/>
  <c r="T49" i="1" s="1"/>
  <c r="T50" i="1" s="1"/>
  <c r="T51" i="1" s="1"/>
  <c r="T52" i="1" s="1"/>
  <c r="T53" i="1" s="1"/>
  <c r="AO5" i="1"/>
  <c r="O5" i="1"/>
  <c r="AE5" i="1"/>
  <c r="M5" i="1"/>
  <c r="M6" i="1" s="1"/>
  <c r="L5" i="1"/>
  <c r="AG5" i="1" s="1"/>
  <c r="I5" i="1"/>
  <c r="Q5" i="1" s="1"/>
  <c r="A5" i="1"/>
  <c r="AN4" i="1"/>
  <c r="AI4" i="1"/>
  <c r="AH4" i="1"/>
  <c r="AG4" i="1"/>
  <c r="W4" i="1"/>
  <c r="S4" i="1"/>
  <c r="AO4" i="1"/>
  <c r="O4" i="1"/>
  <c r="AE4" i="1"/>
  <c r="L4" i="1"/>
  <c r="K4" i="1"/>
  <c r="R4" i="1" s="1"/>
  <c r="X4" i="1" s="1"/>
  <c r="A4" i="1"/>
  <c r="M46" i="1" l="1"/>
  <c r="AH46" i="1" s="1"/>
  <c r="O13" i="1"/>
  <c r="I15" i="1"/>
  <c r="I21" i="1"/>
  <c r="Q13" i="1"/>
  <c r="S5" i="1"/>
  <c r="I10" i="1"/>
  <c r="S10" i="1" s="1"/>
  <c r="S13" i="1"/>
  <c r="S14" i="1"/>
  <c r="AH44" i="1"/>
  <c r="Q14" i="1"/>
  <c r="AN7" i="1"/>
  <c r="Q20" i="1"/>
  <c r="AH6" i="1"/>
  <c r="M7" i="1"/>
  <c r="AA10" i="1"/>
  <c r="AN9" i="1"/>
  <c r="S17" i="1"/>
  <c r="I18" i="1"/>
  <c r="AO29" i="1"/>
  <c r="AH50" i="1"/>
  <c r="M51" i="1"/>
  <c r="AH51" i="1" s="1"/>
  <c r="AN8" i="1"/>
  <c r="AH5" i="1"/>
  <c r="I6" i="1"/>
  <c r="AO8" i="1"/>
  <c r="Q9" i="1"/>
  <c r="AO21" i="1"/>
  <c r="I31" i="1"/>
  <c r="S15" i="1"/>
  <c r="AN6" i="1"/>
  <c r="O15" i="1"/>
  <c r="M26" i="1"/>
  <c r="Q4" i="1"/>
  <c r="Q10" i="1"/>
  <c r="Q15" i="1"/>
  <c r="AO13" i="1"/>
  <c r="K5" i="1"/>
  <c r="R5" i="1" s="1"/>
  <c r="X5" i="1" s="1"/>
  <c r="I11" i="1"/>
  <c r="AO14" i="1"/>
  <c r="AO36" i="1"/>
  <c r="AH49" i="1"/>
  <c r="AO26" i="1"/>
  <c r="AO33" i="1"/>
  <c r="AO35" i="1"/>
  <c r="AO19" i="1"/>
  <c r="I22" i="1"/>
  <c r="AO43" i="1"/>
  <c r="AO45" i="1"/>
  <c r="AO30" i="1"/>
  <c r="AO38" i="1"/>
  <c r="AO37" i="1"/>
  <c r="AO50" i="1"/>
  <c r="S21" i="1" l="1"/>
  <c r="Q21" i="1"/>
  <c r="I38" i="1"/>
  <c r="S22" i="1"/>
  <c r="I35" i="1"/>
  <c r="O18" i="1"/>
  <c r="Q18" i="1"/>
  <c r="S18" i="1"/>
  <c r="S31" i="1"/>
  <c r="I32" i="1"/>
  <c r="O31" i="1"/>
  <c r="Q31" i="1"/>
  <c r="I7" i="1"/>
  <c r="L6" i="1"/>
  <c r="AG6" i="1" s="1"/>
  <c r="S6" i="1"/>
  <c r="K6" i="1"/>
  <c r="R6" i="1" s="1"/>
  <c r="X6" i="1" s="1"/>
  <c r="Q6" i="1"/>
  <c r="I27" i="1"/>
  <c r="S11" i="1"/>
  <c r="Q11" i="1"/>
  <c r="Q22" i="1"/>
  <c r="AN10" i="1"/>
  <c r="AA11" i="1"/>
  <c r="M27" i="1"/>
  <c r="AH26" i="1"/>
  <c r="M8" i="1"/>
  <c r="AH7" i="1"/>
  <c r="M9" i="1" l="1"/>
  <c r="K8" i="1"/>
  <c r="R8" i="1" s="1"/>
  <c r="X8" i="1" s="1"/>
  <c r="AH8" i="1"/>
  <c r="K7" i="1"/>
  <c r="R7" i="1" s="1"/>
  <c r="X7" i="1" s="1"/>
  <c r="I23" i="1"/>
  <c r="S7" i="1"/>
  <c r="L7" i="1"/>
  <c r="AG7" i="1" s="1"/>
  <c r="Q7" i="1"/>
  <c r="O35" i="1"/>
  <c r="I36" i="1"/>
  <c r="S35" i="1"/>
  <c r="Q35" i="1"/>
  <c r="K27" i="1"/>
  <c r="R27" i="1" s="1"/>
  <c r="X27" i="1" s="1"/>
  <c r="S27" i="1"/>
  <c r="Q27" i="1"/>
  <c r="I28" i="1"/>
  <c r="S32" i="1"/>
  <c r="I33" i="1"/>
  <c r="Q32" i="1"/>
  <c r="O32" i="1"/>
  <c r="M28" i="1"/>
  <c r="AH27" i="1"/>
  <c r="AN11" i="1"/>
  <c r="AA12" i="1"/>
  <c r="I39" i="1"/>
  <c r="S38" i="1"/>
  <c r="Q38" i="1"/>
  <c r="Q28" i="1" l="1"/>
  <c r="K28" i="1"/>
  <c r="R28" i="1" s="1"/>
  <c r="X28" i="1" s="1"/>
  <c r="I29" i="1"/>
  <c r="S28" i="1"/>
  <c r="M29" i="1"/>
  <c r="AH28" i="1"/>
  <c r="L23" i="1"/>
  <c r="AG23" i="1" s="1"/>
  <c r="K23" i="1"/>
  <c r="R23" i="1" s="1"/>
  <c r="X23" i="1" s="1"/>
  <c r="S23" i="1"/>
  <c r="I24" i="1"/>
  <c r="Q23" i="1"/>
  <c r="I34" i="1"/>
  <c r="S33" i="1"/>
  <c r="O33" i="1"/>
  <c r="Q33" i="1"/>
  <c r="S39" i="1"/>
  <c r="I40" i="1"/>
  <c r="Q39" i="1"/>
  <c r="AA13" i="1"/>
  <c r="AN12" i="1"/>
  <c r="O36" i="1"/>
  <c r="S36" i="1"/>
  <c r="I37" i="1"/>
  <c r="Q36" i="1"/>
  <c r="M10" i="1"/>
  <c r="AH9" i="1"/>
  <c r="K9" i="1"/>
  <c r="R9" i="1" s="1"/>
  <c r="X9" i="1" s="1"/>
  <c r="S40" i="1" l="1"/>
  <c r="I41" i="1"/>
  <c r="Q40" i="1"/>
  <c r="I45" i="1"/>
  <c r="O37" i="1"/>
  <c r="S37" i="1"/>
  <c r="Q37" i="1"/>
  <c r="AA14" i="1"/>
  <c r="AN13" i="1"/>
  <c r="AH29" i="1"/>
  <c r="M30" i="1"/>
  <c r="M11" i="1"/>
  <c r="AH10" i="1"/>
  <c r="K10" i="1"/>
  <c r="R10" i="1" s="1"/>
  <c r="X10" i="1" s="1"/>
  <c r="I44" i="1"/>
  <c r="S34" i="1"/>
  <c r="O34" i="1"/>
  <c r="Q34" i="1"/>
  <c r="I30" i="1"/>
  <c r="K29" i="1"/>
  <c r="R29" i="1" s="1"/>
  <c r="X29" i="1" s="1"/>
  <c r="S29" i="1"/>
  <c r="Q29" i="1"/>
  <c r="L24" i="1"/>
  <c r="AG24" i="1" s="1"/>
  <c r="Q24" i="1"/>
  <c r="I25" i="1"/>
  <c r="K24" i="1"/>
  <c r="R24" i="1" s="1"/>
  <c r="X24" i="1" s="1"/>
  <c r="S24" i="1"/>
  <c r="I43" i="1" l="1"/>
  <c r="K30" i="1"/>
  <c r="R30" i="1" s="1"/>
  <c r="X30" i="1" s="1"/>
  <c r="S30" i="1"/>
  <c r="Q30" i="1"/>
  <c r="AH11" i="1"/>
  <c r="M12" i="1"/>
  <c r="K11" i="1"/>
  <c r="R11" i="1" s="1"/>
  <c r="X11" i="1" s="1"/>
  <c r="AH30" i="1"/>
  <c r="M31" i="1"/>
  <c r="I50" i="1"/>
  <c r="O45" i="1"/>
  <c r="S45" i="1"/>
  <c r="K45" i="1"/>
  <c r="R45" i="1" s="1"/>
  <c r="X45" i="1" s="1"/>
  <c r="Q45" i="1"/>
  <c r="Q25" i="1"/>
  <c r="I26" i="1"/>
  <c r="L25" i="1"/>
  <c r="AG25" i="1" s="1"/>
  <c r="K25" i="1"/>
  <c r="R25" i="1" s="1"/>
  <c r="X25" i="1" s="1"/>
  <c r="S25" i="1"/>
  <c r="Q41" i="1"/>
  <c r="I46" i="1"/>
  <c r="S41" i="1"/>
  <c r="AN14" i="1"/>
  <c r="AA15" i="1"/>
  <c r="O44" i="1"/>
  <c r="S44" i="1"/>
  <c r="K44" i="1"/>
  <c r="R44" i="1" s="1"/>
  <c r="X44" i="1" s="1"/>
  <c r="I49" i="1"/>
  <c r="Q44" i="1"/>
  <c r="O49" i="1" l="1"/>
  <c r="S49" i="1"/>
  <c r="K49" i="1"/>
  <c r="R49" i="1" s="1"/>
  <c r="X49" i="1" s="1"/>
  <c r="Q49" i="1"/>
  <c r="S46" i="1"/>
  <c r="K46" i="1"/>
  <c r="R46" i="1" s="1"/>
  <c r="X46" i="1" s="1"/>
  <c r="Q46" i="1"/>
  <c r="I51" i="1"/>
  <c r="M13" i="1"/>
  <c r="AH12" i="1"/>
  <c r="K12" i="1"/>
  <c r="R12" i="1" s="1"/>
  <c r="X12" i="1" s="1"/>
  <c r="O50" i="1"/>
  <c r="S50" i="1"/>
  <c r="K50" i="1"/>
  <c r="R50" i="1" s="1"/>
  <c r="X50" i="1" s="1"/>
  <c r="Q50" i="1"/>
  <c r="AA16" i="1"/>
  <c r="AN15" i="1"/>
  <c r="I42" i="1"/>
  <c r="S26" i="1"/>
  <c r="K26" i="1"/>
  <c r="R26" i="1" s="1"/>
  <c r="X26" i="1" s="1"/>
  <c r="L26" i="1"/>
  <c r="AG26" i="1" s="1"/>
  <c r="Q26" i="1"/>
  <c r="AH31" i="1"/>
  <c r="M32" i="1"/>
  <c r="K31" i="1"/>
  <c r="R31" i="1" s="1"/>
  <c r="X31" i="1" s="1"/>
  <c r="I48" i="1"/>
  <c r="S43" i="1"/>
  <c r="K43" i="1"/>
  <c r="R43" i="1" s="1"/>
  <c r="X43" i="1" s="1"/>
  <c r="Q43" i="1"/>
  <c r="Q48" i="1" l="1"/>
  <c r="S48" i="1"/>
  <c r="K48" i="1"/>
  <c r="R48" i="1" s="1"/>
  <c r="X48" i="1" s="1"/>
  <c r="L42" i="1"/>
  <c r="AG42" i="1" s="1"/>
  <c r="K42" i="1"/>
  <c r="R42" i="1" s="1"/>
  <c r="X42" i="1" s="1"/>
  <c r="I47" i="1"/>
  <c r="S42" i="1"/>
  <c r="Q42" i="1"/>
  <c r="M33" i="1"/>
  <c r="AH32" i="1"/>
  <c r="K32" i="1"/>
  <c r="R32" i="1" s="1"/>
  <c r="X32" i="1" s="1"/>
  <c r="AN16" i="1"/>
  <c r="AA17" i="1"/>
  <c r="AH13" i="1"/>
  <c r="M14" i="1"/>
  <c r="K13" i="1"/>
  <c r="R13" i="1" s="1"/>
  <c r="X13" i="1" s="1"/>
  <c r="S51" i="1"/>
  <c r="K51" i="1"/>
  <c r="R51" i="1" s="1"/>
  <c r="X51" i="1" s="1"/>
  <c r="Q51" i="1"/>
  <c r="AN17" i="1" l="1"/>
  <c r="AA18" i="1"/>
  <c r="M34" i="1"/>
  <c r="AH33" i="1"/>
  <c r="K33" i="1"/>
  <c r="R33" i="1" s="1"/>
  <c r="X33" i="1" s="1"/>
  <c r="K47" i="1"/>
  <c r="R47" i="1" s="1"/>
  <c r="X47" i="1" s="1"/>
  <c r="S47" i="1"/>
  <c r="Q47" i="1"/>
  <c r="L47" i="1"/>
  <c r="AG47" i="1" s="1"/>
  <c r="AH14" i="1"/>
  <c r="M15" i="1"/>
  <c r="K14" i="1"/>
  <c r="R14" i="1" s="1"/>
  <c r="X14" i="1" s="1"/>
  <c r="AH34" i="1" l="1"/>
  <c r="M35" i="1"/>
  <c r="K34" i="1"/>
  <c r="R34" i="1" s="1"/>
  <c r="X34" i="1" s="1"/>
  <c r="AA19" i="1"/>
  <c r="AN18" i="1"/>
  <c r="M16" i="1"/>
  <c r="AH15" i="1"/>
  <c r="K15" i="1"/>
  <c r="R15" i="1" s="1"/>
  <c r="X15" i="1" s="1"/>
  <c r="K16" i="1" l="1"/>
  <c r="R16" i="1" s="1"/>
  <c r="X16" i="1" s="1"/>
  <c r="M17" i="1"/>
  <c r="AH16" i="1"/>
  <c r="AA20" i="1"/>
  <c r="AN19" i="1"/>
  <c r="AH35" i="1"/>
  <c r="M36" i="1"/>
  <c r="K35" i="1"/>
  <c r="R35" i="1" s="1"/>
  <c r="X35" i="1" s="1"/>
  <c r="M37" i="1" l="1"/>
  <c r="AH36" i="1"/>
  <c r="K36" i="1"/>
  <c r="R36" i="1" s="1"/>
  <c r="X36" i="1" s="1"/>
  <c r="AA21" i="1"/>
  <c r="AN20" i="1"/>
  <c r="M18" i="1"/>
  <c r="AH17" i="1"/>
  <c r="K17" i="1"/>
  <c r="R17" i="1" s="1"/>
  <c r="X17" i="1" s="1"/>
  <c r="AH18" i="1" l="1"/>
  <c r="M19" i="1"/>
  <c r="K18" i="1"/>
  <c r="R18" i="1" s="1"/>
  <c r="X18" i="1" s="1"/>
  <c r="AA22" i="1"/>
  <c r="AN21" i="1"/>
  <c r="AH37" i="1"/>
  <c r="M38" i="1"/>
  <c r="K37" i="1"/>
  <c r="R37" i="1" s="1"/>
  <c r="X37" i="1" s="1"/>
  <c r="AH38" i="1" l="1"/>
  <c r="M39" i="1"/>
  <c r="K38" i="1"/>
  <c r="R38" i="1" s="1"/>
  <c r="X38" i="1" s="1"/>
  <c r="AA23" i="1"/>
  <c r="AN22" i="1"/>
  <c r="AH19" i="1"/>
  <c r="M20" i="1"/>
  <c r="K19" i="1"/>
  <c r="R19" i="1" s="1"/>
  <c r="X19" i="1" s="1"/>
  <c r="AH20" i="1" l="1"/>
  <c r="K20" i="1"/>
  <c r="R20" i="1" s="1"/>
  <c r="X20" i="1" s="1"/>
  <c r="M21" i="1"/>
  <c r="AN23" i="1"/>
  <c r="AA24" i="1"/>
  <c r="M40" i="1"/>
  <c r="AH39" i="1"/>
  <c r="K39" i="1"/>
  <c r="R39" i="1" s="1"/>
  <c r="X39" i="1" s="1"/>
  <c r="M41" i="1" l="1"/>
  <c r="AH40" i="1"/>
  <c r="K40" i="1"/>
  <c r="R40" i="1" s="1"/>
  <c r="X40" i="1" s="1"/>
  <c r="AN24" i="1"/>
  <c r="AA25" i="1"/>
  <c r="AH21" i="1"/>
  <c r="M22" i="1"/>
  <c r="K21" i="1"/>
  <c r="R21" i="1" s="1"/>
  <c r="X21" i="1" s="1"/>
  <c r="AH41" i="1" l="1"/>
  <c r="K41" i="1"/>
  <c r="R41" i="1" s="1"/>
  <c r="X41" i="1" s="1"/>
  <c r="AH22" i="1"/>
  <c r="K22" i="1"/>
  <c r="R22" i="1" s="1"/>
  <c r="X22" i="1" s="1"/>
  <c r="AA26" i="1"/>
  <c r="AN25" i="1"/>
  <c r="AN26" i="1" l="1"/>
  <c r="AA27" i="1"/>
  <c r="AA28" i="1" l="1"/>
  <c r="AN27" i="1"/>
  <c r="AN28" i="1" l="1"/>
  <c r="AA29" i="1"/>
  <c r="AA30" i="1" l="1"/>
  <c r="AN29" i="1"/>
  <c r="AA31" i="1" l="1"/>
  <c r="AN30" i="1"/>
  <c r="AA32" i="1" l="1"/>
  <c r="AN31" i="1"/>
  <c r="AA33" i="1" l="1"/>
  <c r="AN32" i="1"/>
  <c r="AA34" i="1" l="1"/>
  <c r="AN33" i="1"/>
  <c r="AN34" i="1" l="1"/>
  <c r="AA35" i="1"/>
  <c r="AN35" i="1" l="1"/>
  <c r="AA36" i="1"/>
  <c r="AN36" i="1" l="1"/>
  <c r="AA37" i="1"/>
  <c r="AN37" i="1" l="1"/>
  <c r="AA38" i="1"/>
  <c r="AA39" i="1" l="1"/>
  <c r="AN38" i="1"/>
  <c r="AA40" i="1" l="1"/>
  <c r="AN39" i="1"/>
  <c r="AA41" i="1" l="1"/>
  <c r="AN40" i="1"/>
  <c r="AA42" i="1" l="1"/>
  <c r="AN41" i="1"/>
  <c r="AN42" i="1" l="1"/>
  <c r="AA43" i="1"/>
  <c r="AN43" i="1" l="1"/>
  <c r="AA44" i="1"/>
  <c r="AN44" i="1" l="1"/>
  <c r="AA45" i="1"/>
  <c r="AN45" i="1" l="1"/>
  <c r="AA46" i="1"/>
  <c r="AN46" i="1" l="1"/>
  <c r="AA47" i="1"/>
  <c r="AA48" i="1" l="1"/>
  <c r="AN47" i="1"/>
  <c r="AN48" i="1" l="1"/>
  <c r="AA49" i="1"/>
  <c r="AA50" i="1" l="1"/>
  <c r="AN49" i="1"/>
  <c r="AN50" i="1" l="1"/>
  <c r="AA51" i="1"/>
  <c r="AA52" i="1" l="1"/>
  <c r="AN51" i="1"/>
  <c r="AA53" i="1" l="1"/>
  <c r="AN53" i="1" s="1"/>
  <c r="AN52" i="1"/>
</calcChain>
</file>

<file path=xl/sharedStrings.xml><?xml version="1.0" encoding="utf-8"?>
<sst xmlns="http://schemas.openxmlformats.org/spreadsheetml/2006/main" count="360" uniqueCount="132">
  <si>
    <t>Ayuda creación</t>
  </si>
  <si>
    <t>Cantidad de Gráficos</t>
  </si>
  <si>
    <t>Tipo Gráfico</t>
  </si>
  <si>
    <t>FILTRO1</t>
  </si>
  <si>
    <t>MOVIL</t>
  </si>
  <si>
    <t>MUESTRA</t>
  </si>
  <si>
    <t>Muestra 2</t>
  </si>
  <si>
    <t>Muestra 3</t>
  </si>
  <si>
    <t>Lista Desplegable/variable específica</t>
  </si>
  <si>
    <t>Genérico - Shopify</t>
  </si>
  <si>
    <t xml:space="preserve"> [titulo]</t>
  </si>
  <si>
    <t>Territorio</t>
  </si>
  <si>
    <t>Temporalidad</t>
  </si>
  <si>
    <t>Parámetro</t>
  </si>
  <si>
    <t>[CATEGORIA_id]</t>
  </si>
  <si>
    <t>[unidad_medida]</t>
  </si>
  <si>
    <t xml:space="preserve"> [nombre]</t>
  </si>
  <si>
    <t xml:space="preserve"> [descripcion]</t>
  </si>
  <si>
    <t xml:space="preserve"> [subtitulo]</t>
  </si>
  <si>
    <t xml:space="preserve"> [tags]</t>
  </si>
  <si>
    <t xml:space="preserve"> [url]</t>
  </si>
  <si>
    <t xml:space="preserve"> [iso_pais]</t>
  </si>
  <si>
    <t>[nivel_administrativo]</t>
  </si>
  <si>
    <t>[descripcion_larga]</t>
  </si>
  <si>
    <t>[fecha_publicacion]</t>
  </si>
  <si>
    <t xml:space="preserve"> [idioma]</t>
  </si>
  <si>
    <t xml:space="preserve"> [responsable]</t>
  </si>
  <si>
    <t xml:space="preserve"> [shopify]</t>
  </si>
  <si>
    <t xml:space="preserve"> [auxiliar]</t>
  </si>
  <si>
    <t xml:space="preserve"> [rango_edad]</t>
  </si>
  <si>
    <t>[PARAMETRO_id]</t>
  </si>
  <si>
    <t>[DETALLE_id]</t>
  </si>
  <si>
    <t>[TERRITORIO_id]</t>
  </si>
  <si>
    <t>[TEMPORALIDAD_id]</t>
  </si>
  <si>
    <t>[TIPO_GRAFICO_id]</t>
  </si>
  <si>
    <t>[FUENTE_id]</t>
  </si>
  <si>
    <t>[tamanio_muestra]</t>
  </si>
  <si>
    <t>[caracteristica_especial]</t>
  </si>
  <si>
    <t>[auxiliar_1]</t>
  </si>
  <si>
    <t>[RESPONSABLE_id]</t>
  </si>
  <si>
    <t>[UNIDAD_MEDIDA_id]</t>
  </si>
  <si>
    <t>Gráfico 1</t>
  </si>
  <si>
    <t>Región</t>
  </si>
  <si>
    <t>Destino</t>
  </si>
  <si>
    <t>Atacama</t>
  </si>
  <si>
    <t>periodo 2012-2020</t>
  </si>
  <si>
    <t>exportación, fruta, plantaciones, comercio exterior, producción, dólar, valor</t>
  </si>
  <si>
    <t>CHL</t>
  </si>
  <si>
    <t>Español</t>
  </si>
  <si>
    <t>Clau</t>
  </si>
  <si>
    <t>No Aplica</t>
  </si>
  <si>
    <t>ODEPA</t>
  </si>
  <si>
    <t>Gráfico 2</t>
  </si>
  <si>
    <t>Producto</t>
  </si>
  <si>
    <t>Gráfico 3</t>
  </si>
  <si>
    <t>Categoría</t>
  </si>
  <si>
    <t>Producto Exportado</t>
  </si>
  <si>
    <t>Gráfico 4</t>
  </si>
  <si>
    <t>Procesamiento</t>
  </si>
  <si>
    <t>Gráfico 5</t>
  </si>
  <si>
    <t>Australia</t>
  </si>
  <si>
    <t>Gráfico 6</t>
  </si>
  <si>
    <t>Gráfico 7</t>
  </si>
  <si>
    <t>Gráfico 8</t>
  </si>
  <si>
    <t>Gráfico 9</t>
  </si>
  <si>
    <t>Cítricos</t>
  </si>
  <si>
    <t>Gráfico 10</t>
  </si>
  <si>
    <t>Gráfico 11</t>
  </si>
  <si>
    <t>Gráfico 12</t>
  </si>
  <si>
    <t>Gráfico 13</t>
  </si>
  <si>
    <t>Limón</t>
  </si>
  <si>
    <t>Gráfico 14</t>
  </si>
  <si>
    <t>Gráfico 15</t>
  </si>
  <si>
    <t>Gráfico 16</t>
  </si>
  <si>
    <t>Jugos</t>
  </si>
  <si>
    <t>Gráfico 17</t>
  </si>
  <si>
    <t>Gráfico 18</t>
  </si>
  <si>
    <t>Gráfico 19</t>
  </si>
  <si>
    <t>Gráfico 20</t>
  </si>
  <si>
    <t>año 2020</t>
  </si>
  <si>
    <t>Gráfico 21</t>
  </si>
  <si>
    <t>Gráfico 22</t>
  </si>
  <si>
    <t>Gráfico 23</t>
  </si>
  <si>
    <t>Gráfico 24</t>
  </si>
  <si>
    <t>Gráfico 25</t>
  </si>
  <si>
    <t>Gráfico 26</t>
  </si>
  <si>
    <t>Gráfico 27</t>
  </si>
  <si>
    <t>Gráfico 28</t>
  </si>
  <si>
    <t>Gráfico 29</t>
  </si>
  <si>
    <t>Gráfico 30</t>
  </si>
  <si>
    <t>Gráfico 31</t>
  </si>
  <si>
    <t>Gráfico 32</t>
  </si>
  <si>
    <t>Gráfico 33</t>
  </si>
  <si>
    <t>Gráfico 34</t>
  </si>
  <si>
    <t>Gráfico 35</t>
  </si>
  <si>
    <t>Gráfico 36</t>
  </si>
  <si>
    <t>Gráfico 37</t>
  </si>
  <si>
    <t>Gráfico 38</t>
  </si>
  <si>
    <t>Informe Interactivo 1</t>
  </si>
  <si>
    <t>Comuna</t>
  </si>
  <si>
    <t>Producto/Categoría/Producto Exportado</t>
  </si>
  <si>
    <t>Valor de exportaciones frutícolas a escala regional  || Chile || 2012-2020</t>
  </si>
  <si>
    <t>perodo 2012-2020</t>
  </si>
  <si>
    <t>Informe Interactivo 2</t>
  </si>
  <si>
    <t>Región/Comuna</t>
  </si>
  <si>
    <t>Valor de exportaciones frutícolas por país de destino  || Chile || 2012-2020</t>
  </si>
  <si>
    <t>Informe Interactivo 3</t>
  </si>
  <si>
    <t>Categoría/Producto Exportado</t>
  </si>
  <si>
    <t>Destino/Procesamiento</t>
  </si>
  <si>
    <t>Valor de exportaciones frutícolas por Tipo de Cultivo  || Chile || 2012-2020</t>
  </si>
  <si>
    <t>Informe Interactivo 4</t>
  </si>
  <si>
    <t>Valor de exportaciones frutícolas por Tipo de Subcultivo  || Chile || 2012-2020</t>
  </si>
  <si>
    <t>Informe Interactivo 5</t>
  </si>
  <si>
    <t>Valor de exportaciones frutícolas por procesamiento  || Chile || 2012-2020</t>
  </si>
  <si>
    <t>Informe Interactivo 6</t>
  </si>
  <si>
    <t>Valor de exportaciones frutícolas a escala regional  || Chile || 2020</t>
  </si>
  <si>
    <t>Informe Interactivo 7</t>
  </si>
  <si>
    <t>Valor de exportaciones frutícolas por país de destino  || Chile || 2020</t>
  </si>
  <si>
    <t>Informe Interactivo 8</t>
  </si>
  <si>
    <t>Valor de exportaciones frutícolas por Tipo de Cultivo  || Chile || 2020</t>
  </si>
  <si>
    <t>Informe Interactivo 9</t>
  </si>
  <si>
    <t>Valor de exportaciones frutícolas por Tipo de Subcultivo  || Chile || 2020</t>
  </si>
  <si>
    <t>Informe Interactivo 10</t>
  </si>
  <si>
    <t>Valor de exportaciones frutícolas por procesamiento  || Chile || 2020</t>
  </si>
  <si>
    <t>Reporte 360 (1)</t>
  </si>
  <si>
    <t>Nacional</t>
  </si>
  <si>
    <t>Total</t>
  </si>
  <si>
    <t>Valor de exportaciones frutícolas || Chile || 2012-2020</t>
  </si>
  <si>
    <t>Reporte 360 (2)</t>
  </si>
  <si>
    <t>Valor de exportaciones frutícolas || Chile || 2020</t>
  </si>
  <si>
    <t>Precio de exportación (Ton/Kg)</t>
  </si>
  <si>
    <t>*rellenar sólo para informes y reportes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</si>
</sst>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0"/>
      <color rgb="FFFF0000"/>
      <name val="Arial"/>
      <family val="2"/>
    </font>
    <font>
      <sz val="8"/>
      <color theme="0"/>
      <name val="Arial"/>
      <family val="2"/>
    </font>
    <font>
      <sz val="8"/>
      <color theme="1"/>
      <name val="Calibri"/>
      <family val="2"/>
      <scheme val="minor"/>
    </font>
    <font>
      <b/>
      <sz val="9"/>
      <color theme="1"/>
      <name val="Calibri"/>
      <family val="2"/>
      <scheme val="minor"/>
    </font>
    <font>
      <u/>
      <sz val="8"/>
      <color theme="1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0070C0"/>
        <bgColor indexed="64"/>
      </patternFill>
    </fill>
    <fill>
      <patternFill patternType="solid">
        <fgColor rgb="FFC000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CC00CC"/>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6" tint="0.79998168889431442"/>
        <bgColor indexed="64"/>
      </patternFill>
    </fill>
  </fills>
  <borders count="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bottom/>
      <diagonal/>
    </border>
  </borders>
  <cellStyleXfs count="2">
    <xf numFmtId="0" fontId="0" fillId="0" borderId="0"/>
    <xf numFmtId="0" fontId="3" fillId="0" borderId="0" applyNumberFormat="0" applyFill="0" applyBorder="0" applyAlignment="0" applyProtection="0"/>
  </cellStyleXfs>
  <cellXfs count="78">
    <xf numFmtId="0" fontId="0" fillId="0" borderId="0" xfId="0"/>
    <xf numFmtId="0" fontId="0" fillId="0" borderId="0" xfId="0" applyAlignment="1">
      <alignment horizontal="center" vertical="center"/>
    </xf>
    <xf numFmtId="0" fontId="4" fillId="0" borderId="0" xfId="0" applyFont="1" applyAlignment="1">
      <alignment horizontal="center"/>
    </xf>
    <xf numFmtId="0" fontId="4" fillId="0" borderId="0" xfId="0" applyFont="1" applyAlignment="1">
      <alignment horizontal="center" vertical="center"/>
    </xf>
    <xf numFmtId="0" fontId="0" fillId="2" borderId="0" xfId="0" applyFill="1" applyAlignment="1">
      <alignment horizontal="center" vertical="center"/>
    </xf>
    <xf numFmtId="0" fontId="2" fillId="3" borderId="0" xfId="0" applyFont="1" applyFill="1" applyAlignment="1">
      <alignment horizontal="center" vertical="center"/>
    </xf>
    <xf numFmtId="0" fontId="5" fillId="4" borderId="0" xfId="0" applyFont="1" applyFill="1" applyAlignment="1">
      <alignment horizontal="center" vertical="top"/>
    </xf>
    <xf numFmtId="0" fontId="5" fillId="5" borderId="0" xfId="0" applyFont="1" applyFill="1" applyAlignment="1">
      <alignment horizontal="center" vertical="center"/>
    </xf>
    <xf numFmtId="0" fontId="5" fillId="5" borderId="0" xfId="0" applyFont="1" applyFill="1" applyAlignment="1">
      <alignment horizontal="center" vertical="top"/>
    </xf>
    <xf numFmtId="0" fontId="5" fillId="4" borderId="0" xfId="0" applyFont="1" applyFill="1" applyAlignment="1">
      <alignment horizontal="center" vertical="center"/>
    </xf>
    <xf numFmtId="0" fontId="0" fillId="6" borderId="0" xfId="0" applyFill="1"/>
    <xf numFmtId="0" fontId="0" fillId="6" borderId="0" xfId="0" applyFill="1" applyAlignment="1">
      <alignment horizontal="center" vertical="top"/>
    </xf>
    <xf numFmtId="0" fontId="0" fillId="6" borderId="0" xfId="0" applyFill="1" applyAlignment="1">
      <alignment horizontal="center" vertical="center"/>
    </xf>
    <xf numFmtId="0" fontId="6" fillId="6" borderId="1" xfId="0" applyFont="1" applyFill="1" applyBorder="1" applyAlignment="1">
      <alignment horizontal="left" vertical="top"/>
    </xf>
    <xf numFmtId="0" fontId="6" fillId="6" borderId="1" xfId="0" applyFont="1" applyFill="1" applyBorder="1" applyAlignment="1">
      <alignment horizontal="center" vertical="top"/>
    </xf>
    <xf numFmtId="0" fontId="7" fillId="6" borderId="1" xfId="0" applyFont="1" applyFill="1" applyBorder="1" applyAlignment="1">
      <alignment horizontal="center" vertical="top"/>
    </xf>
    <xf numFmtId="0" fontId="3" fillId="6" borderId="1" xfId="1" applyFill="1" applyBorder="1" applyAlignment="1">
      <alignment horizontal="left" vertical="top"/>
    </xf>
    <xf numFmtId="14" fontId="6" fillId="6" borderId="0" xfId="0" applyNumberFormat="1" applyFont="1" applyFill="1" applyAlignment="1">
      <alignment horizontal="center" vertical="top"/>
    </xf>
    <xf numFmtId="0" fontId="6" fillId="6" borderId="0" xfId="0" applyFont="1" applyFill="1" applyAlignment="1">
      <alignment horizontal="center" vertical="top"/>
    </xf>
    <xf numFmtId="0" fontId="1" fillId="6" borderId="0" xfId="0" applyFont="1" applyFill="1" applyAlignment="1">
      <alignment horizontal="center" vertical="top"/>
    </xf>
    <xf numFmtId="0" fontId="6" fillId="6" borderId="1" xfId="0" applyFont="1" applyFill="1" applyBorder="1" applyAlignment="1">
      <alignment horizontal="center" vertical="center"/>
    </xf>
    <xf numFmtId="0" fontId="6" fillId="2" borderId="1" xfId="0" applyFont="1" applyFill="1" applyBorder="1" applyAlignment="1">
      <alignment horizontal="left" vertical="top"/>
    </xf>
    <xf numFmtId="0" fontId="0" fillId="7" borderId="0" xfId="0" applyFill="1"/>
    <xf numFmtId="0" fontId="0" fillId="7" borderId="0" xfId="0" applyFill="1" applyAlignment="1">
      <alignment horizontal="center" vertical="top"/>
    </xf>
    <xf numFmtId="0" fontId="0" fillId="7" borderId="0" xfId="0" applyFill="1" applyAlignment="1">
      <alignment horizontal="center" vertical="center"/>
    </xf>
    <xf numFmtId="0" fontId="6" fillId="7" borderId="1" xfId="0" applyFont="1" applyFill="1" applyBorder="1" applyAlignment="1">
      <alignment horizontal="left" vertical="top"/>
    </xf>
    <xf numFmtId="0" fontId="6" fillId="7" borderId="1" xfId="0" applyFont="1" applyFill="1" applyBorder="1" applyAlignment="1">
      <alignment horizontal="center" vertical="top"/>
    </xf>
    <xf numFmtId="0" fontId="7" fillId="7" borderId="1" xfId="0" applyFont="1" applyFill="1" applyBorder="1" applyAlignment="1">
      <alignment horizontal="center" vertical="top"/>
    </xf>
    <xf numFmtId="0" fontId="3" fillId="7" borderId="1" xfId="1" applyFill="1" applyBorder="1" applyAlignment="1">
      <alignment horizontal="left" vertical="top"/>
    </xf>
    <xf numFmtId="14" fontId="6" fillId="7" borderId="0" xfId="0" applyNumberFormat="1" applyFont="1" applyFill="1" applyAlignment="1">
      <alignment horizontal="center" vertical="top"/>
    </xf>
    <xf numFmtId="0" fontId="6" fillId="7" borderId="0" xfId="0" applyFont="1" applyFill="1" applyAlignment="1">
      <alignment horizontal="center" vertical="top"/>
    </xf>
    <xf numFmtId="0" fontId="1" fillId="7" borderId="0" xfId="0" applyFont="1" applyFill="1" applyAlignment="1">
      <alignment horizontal="center" vertical="top"/>
    </xf>
    <xf numFmtId="0" fontId="6" fillId="7" borderId="1" xfId="0" applyFont="1" applyFill="1" applyBorder="1" applyAlignment="1">
      <alignment horizontal="center" vertical="center"/>
    </xf>
    <xf numFmtId="0" fontId="8" fillId="2" borderId="2" xfId="1" applyFont="1" applyFill="1" applyBorder="1" applyAlignment="1">
      <alignment vertical="top" wrapText="1"/>
    </xf>
    <xf numFmtId="0" fontId="0" fillId="8" borderId="0" xfId="0" applyFill="1"/>
    <xf numFmtId="0" fontId="0" fillId="8" borderId="0" xfId="0" applyFill="1" applyAlignment="1">
      <alignment horizontal="center" vertical="top"/>
    </xf>
    <xf numFmtId="0" fontId="0" fillId="8" borderId="0" xfId="0" applyFill="1" applyAlignment="1">
      <alignment horizontal="center" vertical="center"/>
    </xf>
    <xf numFmtId="0" fontId="6" fillId="8" borderId="1" xfId="0" applyFont="1" applyFill="1" applyBorder="1" applyAlignment="1">
      <alignment horizontal="center" vertical="top"/>
    </xf>
    <xf numFmtId="0" fontId="7" fillId="8" borderId="1" xfId="0" applyFont="1" applyFill="1" applyBorder="1" applyAlignment="1">
      <alignment horizontal="center" vertical="top"/>
    </xf>
    <xf numFmtId="0" fontId="6" fillId="8" borderId="1" xfId="0" applyFont="1" applyFill="1" applyBorder="1" applyAlignment="1">
      <alignment horizontal="left" vertical="top"/>
    </xf>
    <xf numFmtId="0" fontId="3" fillId="9" borderId="0" xfId="1" applyFill="1" applyAlignment="1"/>
    <xf numFmtId="14" fontId="6" fillId="8" borderId="0" xfId="0" applyNumberFormat="1" applyFont="1" applyFill="1" applyAlignment="1">
      <alignment horizontal="center" vertical="top"/>
    </xf>
    <xf numFmtId="0" fontId="6" fillId="8" borderId="0" xfId="0" applyFont="1" applyFill="1" applyAlignment="1">
      <alignment horizontal="center" vertical="top"/>
    </xf>
    <xf numFmtId="0" fontId="1" fillId="8" borderId="0" xfId="0" applyFont="1" applyFill="1" applyAlignment="1">
      <alignment horizontal="center" vertical="top"/>
    </xf>
    <xf numFmtId="0" fontId="6" fillId="8" borderId="1" xfId="0" applyFont="1" applyFill="1" applyBorder="1" applyAlignment="1">
      <alignment horizontal="center" vertical="center"/>
    </xf>
    <xf numFmtId="0" fontId="3" fillId="10" borderId="0" xfId="1" applyFill="1" applyAlignment="1"/>
    <xf numFmtId="0" fontId="0" fillId="11" borderId="0" xfId="0" applyFill="1"/>
    <xf numFmtId="0" fontId="0" fillId="11" borderId="0" xfId="0" applyFill="1" applyAlignment="1">
      <alignment horizontal="center" vertical="top"/>
    </xf>
    <xf numFmtId="0" fontId="0" fillId="11" borderId="0" xfId="0" applyFill="1" applyAlignment="1">
      <alignment horizontal="center" vertical="center"/>
    </xf>
    <xf numFmtId="0" fontId="6" fillId="11" borderId="1" xfId="0" applyFont="1" applyFill="1" applyBorder="1" applyAlignment="1">
      <alignment horizontal="center" vertical="top"/>
    </xf>
    <xf numFmtId="0" fontId="7" fillId="11" borderId="1" xfId="0" applyFont="1" applyFill="1" applyBorder="1" applyAlignment="1">
      <alignment horizontal="center" vertical="top"/>
    </xf>
    <xf numFmtId="0" fontId="6" fillId="11" borderId="1" xfId="0" applyFont="1" applyFill="1" applyBorder="1" applyAlignment="1">
      <alignment horizontal="left" vertical="top"/>
    </xf>
    <xf numFmtId="14" fontId="6" fillId="11" borderId="0" xfId="0" applyNumberFormat="1" applyFont="1" applyFill="1" applyAlignment="1">
      <alignment horizontal="center" vertical="top"/>
    </xf>
    <xf numFmtId="0" fontId="6" fillId="11" borderId="0" xfId="0" applyFont="1" applyFill="1" applyAlignment="1">
      <alignment horizontal="center" vertical="top"/>
    </xf>
    <xf numFmtId="0" fontId="1" fillId="11" borderId="0" xfId="0" applyFont="1" applyFill="1" applyAlignment="1">
      <alignment horizontal="center" vertical="top"/>
    </xf>
    <xf numFmtId="0" fontId="6" fillId="11" borderId="1" xfId="0" applyFont="1" applyFill="1" applyBorder="1" applyAlignment="1">
      <alignment horizontal="center" vertical="center"/>
    </xf>
    <xf numFmtId="0" fontId="6" fillId="11" borderId="3" xfId="0" applyFont="1" applyFill="1" applyBorder="1" applyAlignment="1">
      <alignment horizontal="center" vertical="top"/>
    </xf>
    <xf numFmtId="0" fontId="0" fillId="12" borderId="0" xfId="0" applyFill="1"/>
    <xf numFmtId="0" fontId="0" fillId="12" borderId="0" xfId="0" applyFill="1" applyAlignment="1">
      <alignment horizontal="center" vertical="center"/>
    </xf>
    <xf numFmtId="0" fontId="6" fillId="12" borderId="1" xfId="0" applyFont="1" applyFill="1" applyBorder="1" applyAlignment="1">
      <alignment horizontal="center" vertical="top"/>
    </xf>
    <xf numFmtId="0" fontId="7" fillId="12" borderId="1" xfId="0" applyFont="1" applyFill="1" applyBorder="1" applyAlignment="1">
      <alignment horizontal="center" vertical="top"/>
    </xf>
    <xf numFmtId="0" fontId="6" fillId="12" borderId="1" xfId="0" applyFont="1" applyFill="1" applyBorder="1" applyAlignment="1">
      <alignment horizontal="left" vertical="top"/>
    </xf>
    <xf numFmtId="0" fontId="3" fillId="9" borderId="1" xfId="1" applyFill="1" applyBorder="1" applyAlignment="1">
      <alignment horizontal="left" vertical="top"/>
    </xf>
    <xf numFmtId="14" fontId="6" fillId="12" borderId="0" xfId="0" applyNumberFormat="1" applyFont="1" applyFill="1" applyAlignment="1">
      <alignment horizontal="center" vertical="top"/>
    </xf>
    <xf numFmtId="0" fontId="6" fillId="12" borderId="0" xfId="0" applyFont="1" applyFill="1" applyAlignment="1">
      <alignment horizontal="center" vertical="top"/>
    </xf>
    <xf numFmtId="0" fontId="1" fillId="12" borderId="0" xfId="0" applyFont="1" applyFill="1" applyAlignment="1">
      <alignment horizontal="center" vertical="top"/>
    </xf>
    <xf numFmtId="0" fontId="6" fillId="12" borderId="1" xfId="0" applyFont="1" applyFill="1" applyBorder="1" applyAlignment="1">
      <alignment horizontal="center" vertical="center"/>
    </xf>
    <xf numFmtId="0" fontId="0" fillId="13" borderId="0" xfId="0" applyFill="1"/>
    <xf numFmtId="0" fontId="0" fillId="13" borderId="0" xfId="0" applyFill="1" applyAlignment="1">
      <alignment horizontal="center" vertical="center"/>
    </xf>
    <xf numFmtId="0" fontId="6" fillId="13" borderId="1" xfId="0" applyFont="1" applyFill="1" applyBorder="1" applyAlignment="1">
      <alignment horizontal="center" vertical="top"/>
    </xf>
    <xf numFmtId="0" fontId="7" fillId="13" borderId="1" xfId="0" applyFont="1" applyFill="1" applyBorder="1" applyAlignment="1">
      <alignment horizontal="center" vertical="top"/>
    </xf>
    <xf numFmtId="0" fontId="6" fillId="13" borderId="1" xfId="0" applyFont="1" applyFill="1" applyBorder="1" applyAlignment="1">
      <alignment horizontal="left" vertical="top"/>
    </xf>
    <xf numFmtId="0" fontId="3" fillId="10" borderId="1" xfId="1" applyFill="1" applyBorder="1" applyAlignment="1">
      <alignment horizontal="left" vertical="top"/>
    </xf>
    <xf numFmtId="14" fontId="6" fillId="13" borderId="0" xfId="0" applyNumberFormat="1" applyFont="1" applyFill="1" applyAlignment="1">
      <alignment horizontal="center" vertical="top"/>
    </xf>
    <xf numFmtId="0" fontId="6" fillId="13" borderId="0" xfId="0" applyFont="1" applyFill="1" applyAlignment="1">
      <alignment horizontal="center" vertical="top"/>
    </xf>
    <xf numFmtId="0" fontId="1" fillId="13" borderId="0" xfId="0" applyFont="1" applyFill="1" applyAlignment="1">
      <alignment horizontal="center" vertical="top"/>
    </xf>
    <xf numFmtId="0" fontId="6" fillId="13" borderId="1" xfId="0" applyFont="1" applyFill="1" applyBorder="1" applyAlignment="1">
      <alignment horizontal="center" vertical="center"/>
    </xf>
    <xf numFmtId="0" fontId="3" fillId="0" borderId="0" xfId="1" applyAlignment="1"/>
  </cellXfs>
  <cellStyles count="2">
    <cellStyle name="Hipervínculo" xfId="1" builtinId="8"/>
    <cellStyle name="Normal" xfId="0" builtinId="0"/>
  </cellStyles>
  <dxfs count="3552">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laudia_G/Dropbox/Construcci&#243;n%20BD%20DI/100%20Agricultura/Importaciones_Exportaciones/MODELO%204.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Dinámica"/>
      <sheetName val="Región"/>
      <sheetName val="Destino"/>
      <sheetName val="Producto"/>
      <sheetName val="Categoria"/>
      <sheetName val="Procesamiento"/>
      <sheetName val="REG-PROV-COM"/>
      <sheetName val="Estructura"/>
      <sheetName val="BD"/>
      <sheetName val="TD BD"/>
      <sheetName val="Parametros"/>
      <sheetName val="Temporalidad"/>
      <sheetName val="Territorio"/>
      <sheetName val="Tipo_Gráfico"/>
      <sheetName val="unidad_medida"/>
      <sheetName val="Categoría"/>
      <sheetName val="Responsables"/>
      <sheetName val="BD CENT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F5589-0ECB-419D-AFA7-BA8B8739954F}">
  <dimension ref="A1:AO59"/>
  <sheetViews>
    <sheetView tabSelected="1" workbookViewId="0">
      <selection activeCell="A26" sqref="A26:D38"/>
    </sheetView>
  </sheetViews>
  <sheetFormatPr baseColWidth="10" defaultColWidth="11.453125" defaultRowHeight="14.5" x14ac:dyDescent="0.35"/>
  <cols>
    <col min="1" max="1" width="61.08984375" customWidth="1"/>
    <col min="2" max="2" width="7.54296875" customWidth="1"/>
    <col min="3" max="3" width="20.54296875" bestFit="1" customWidth="1"/>
    <col min="4" max="4" width="14.453125" bestFit="1" customWidth="1"/>
    <col min="5" max="5" width="33.81640625" customWidth="1"/>
    <col min="6" max="6" width="18.453125" customWidth="1"/>
    <col min="7" max="7" width="37.08984375" bestFit="1" customWidth="1"/>
    <col min="8" max="8" width="22.453125" bestFit="1" customWidth="1"/>
    <col min="9" max="9" width="34.08984375" style="1" bestFit="1" customWidth="1"/>
    <col min="10" max="10" width="27.90625" customWidth="1"/>
    <col min="11" max="11" width="133.08984375" customWidth="1"/>
    <col min="12" max="12" width="12.453125" customWidth="1"/>
    <col min="13" max="13" width="10" customWidth="1"/>
    <col min="14" max="14" width="12.453125" customWidth="1"/>
    <col min="15" max="15" width="14.08984375" customWidth="1"/>
    <col min="17" max="17" width="44.90625" customWidth="1"/>
    <col min="18" max="18" width="99.453125" customWidth="1"/>
    <col min="19" max="19" width="16.453125" customWidth="1"/>
    <col min="20" max="20" width="15.453125" customWidth="1"/>
    <col min="21" max="21" width="54.08984375" customWidth="1"/>
    <col min="22" max="22" width="7.453125" bestFit="1" customWidth="1"/>
    <col min="24" max="24" width="32.08984375" customWidth="1"/>
    <col min="26" max="26" width="6.453125" bestFit="1" customWidth="1"/>
    <col min="27" max="27" width="9.90625" bestFit="1" customWidth="1"/>
    <col min="28" max="29" width="6.54296875" bestFit="1" customWidth="1"/>
    <col min="30" max="30" width="9.453125" bestFit="1" customWidth="1"/>
    <col min="32" max="34" width="12.453125" customWidth="1"/>
    <col min="35" max="35" width="11.08984375" customWidth="1"/>
    <col min="36" max="36" width="25.08984375" style="1" customWidth="1"/>
  </cols>
  <sheetData>
    <row r="1" spans="1:41" x14ac:dyDescent="0.35">
      <c r="J1" s="1"/>
      <c r="O1">
        <v>100100000</v>
      </c>
    </row>
    <row r="2" spans="1:41" x14ac:dyDescent="0.35">
      <c r="J2" s="1" t="s">
        <v>131</v>
      </c>
      <c r="O2" s="2">
        <v>17</v>
      </c>
      <c r="P2" s="2">
        <v>24</v>
      </c>
      <c r="Q2" s="2">
        <v>2</v>
      </c>
      <c r="R2" s="2">
        <v>3</v>
      </c>
      <c r="S2" s="2">
        <v>5</v>
      </c>
      <c r="T2" s="2">
        <v>6</v>
      </c>
      <c r="U2" s="2">
        <v>7</v>
      </c>
      <c r="V2" s="2">
        <v>8</v>
      </c>
      <c r="W2" s="2">
        <v>9</v>
      </c>
      <c r="X2" s="2">
        <v>10</v>
      </c>
      <c r="Y2" s="2">
        <v>11</v>
      </c>
      <c r="Z2" s="2">
        <v>12</v>
      </c>
      <c r="AA2" s="2">
        <v>13</v>
      </c>
      <c r="AB2" s="2">
        <v>14</v>
      </c>
      <c r="AC2" s="2">
        <v>15</v>
      </c>
      <c r="AD2" s="2">
        <v>16</v>
      </c>
      <c r="AE2" s="2">
        <v>18</v>
      </c>
      <c r="AF2" s="2">
        <v>19</v>
      </c>
      <c r="AG2" s="2">
        <v>20</v>
      </c>
      <c r="AH2" s="2">
        <v>21</v>
      </c>
      <c r="AI2" s="2">
        <v>22</v>
      </c>
      <c r="AJ2" s="3">
        <v>23</v>
      </c>
      <c r="AK2" s="2">
        <v>25</v>
      </c>
      <c r="AL2" s="2">
        <v>26</v>
      </c>
      <c r="AM2" s="2">
        <v>27</v>
      </c>
      <c r="AN2" s="2">
        <v>28</v>
      </c>
      <c r="AO2" s="2">
        <v>29</v>
      </c>
    </row>
    <row r="3" spans="1:41" x14ac:dyDescent="0.35">
      <c r="A3" t="s">
        <v>0</v>
      </c>
      <c r="B3" t="s">
        <v>1</v>
      </c>
      <c r="C3" t="s">
        <v>2</v>
      </c>
      <c r="D3" s="1" t="s">
        <v>3</v>
      </c>
      <c r="E3" s="1" t="s">
        <v>4</v>
      </c>
      <c r="F3" s="1" t="s">
        <v>5</v>
      </c>
      <c r="G3" s="1" t="s">
        <v>6</v>
      </c>
      <c r="H3" s="1" t="s">
        <v>7</v>
      </c>
      <c r="I3" s="4" t="s">
        <v>8</v>
      </c>
      <c r="J3" s="5" t="s">
        <v>9</v>
      </c>
      <c r="K3" s="6" t="s">
        <v>10</v>
      </c>
      <c r="L3" s="7" t="s">
        <v>11</v>
      </c>
      <c r="M3" s="7" t="s">
        <v>12</v>
      </c>
      <c r="N3" s="7" t="s">
        <v>13</v>
      </c>
      <c r="O3" s="7" t="s">
        <v>14</v>
      </c>
      <c r="P3" s="6" t="s">
        <v>15</v>
      </c>
      <c r="Q3" s="6" t="s">
        <v>16</v>
      </c>
      <c r="R3" s="6" t="s">
        <v>17</v>
      </c>
      <c r="S3" s="6" t="s">
        <v>18</v>
      </c>
      <c r="T3" s="6" t="s">
        <v>19</v>
      </c>
      <c r="U3" s="6" t="s">
        <v>20</v>
      </c>
      <c r="V3" s="6" t="s">
        <v>21</v>
      </c>
      <c r="W3" s="6" t="s">
        <v>22</v>
      </c>
      <c r="X3" s="6" t="s">
        <v>23</v>
      </c>
      <c r="Y3" s="6" t="s">
        <v>24</v>
      </c>
      <c r="Z3" s="6" t="s">
        <v>25</v>
      </c>
      <c r="AA3" s="6" t="s">
        <v>26</v>
      </c>
      <c r="AB3" s="6" t="s">
        <v>27</v>
      </c>
      <c r="AC3" s="6" t="s">
        <v>28</v>
      </c>
      <c r="AD3" s="6" t="s">
        <v>29</v>
      </c>
      <c r="AE3" s="7" t="s">
        <v>30</v>
      </c>
      <c r="AF3" s="8" t="s">
        <v>31</v>
      </c>
      <c r="AG3" s="7" t="s">
        <v>32</v>
      </c>
      <c r="AH3" s="7" t="s">
        <v>33</v>
      </c>
      <c r="AI3" s="7" t="s">
        <v>34</v>
      </c>
      <c r="AJ3" s="9" t="s">
        <v>35</v>
      </c>
      <c r="AK3" s="6" t="s">
        <v>36</v>
      </c>
      <c r="AL3" s="6" t="s">
        <v>37</v>
      </c>
      <c r="AM3" s="6" t="s">
        <v>38</v>
      </c>
      <c r="AN3" s="7" t="s">
        <v>39</v>
      </c>
      <c r="AO3" s="7" t="s">
        <v>40</v>
      </c>
    </row>
    <row r="4" spans="1:41" s="10" customFormat="1" x14ac:dyDescent="0.35">
      <c r="A4" s="10" t="str">
        <f>+C4&amp;"-"&amp;D4&amp;"-"&amp;F4&amp;" ||"&amp;E4</f>
        <v>Gráfico 1-Región-Destino ||Precio de exportación (Ton/Kg)</v>
      </c>
      <c r="B4" s="10">
        <v>14</v>
      </c>
      <c r="C4" s="11" t="s">
        <v>41</v>
      </c>
      <c r="D4" s="10" t="s">
        <v>42</v>
      </c>
      <c r="E4" s="10" t="s">
        <v>130</v>
      </c>
      <c r="F4" s="10" t="s">
        <v>43</v>
      </c>
      <c r="I4" s="12" t="s">
        <v>44</v>
      </c>
      <c r="K4" s="13" t="str">
        <f>"Valor en dólares Estadounidenses de las exportaciones salidas desde la Región de "&amp;I4&amp;" por Destino de recepción, durante el "&amp;M4</f>
        <v>Valor en dólares Estadounidenses de las exportaciones salidas desde la Región de Atacama por Destino de recepción, durante el periodo 2012-2020</v>
      </c>
      <c r="L4" s="14" t="str">
        <f>IF(D4="Región",I4,IF(D4="Comuna",I4,"Chile"))</f>
        <v>Atacama</v>
      </c>
      <c r="M4" s="14" t="s">
        <v>45</v>
      </c>
      <c r="N4" s="14" t="str">
        <f>+IF($E4="Precio de exportación (Ton/Kg)","Exportaciones",IF($E4="0","0","0"))</f>
        <v>Exportaciones</v>
      </c>
      <c r="O4" s="15">
        <f>+IF($D4="PRODUCTO",VLOOKUP(I4,[1]!Categorias[[Producto]:[Columna1]],9,0)&amp;"000",IF($D4="CATEGORÍA",VLOOKUP(I4,[1]!Categorias[[Categoría]:[Columna2]],7,0),$O$1))</f>
        <v>100100000</v>
      </c>
      <c r="P4" s="14" t="str">
        <f>+IF($E4="Precio de exportación (Ton/Kg)","Dólar USA",IF($E4="0","0","0"))</f>
        <v>Dólar USA</v>
      </c>
      <c r="Q4" s="13" t="str">
        <f>"Valor de la exportación en "&amp;P4&amp;" salida desde "&amp;I4</f>
        <v>Valor de la exportación en Dólar USA salida desde Atacama</v>
      </c>
      <c r="R4" s="13" t="str">
        <f>K4</f>
        <v>Valor en dólares Estadounidenses de las exportaciones salidas desde la Región de Atacama por Destino de recepción, durante el periodo 2012-2020</v>
      </c>
      <c r="S4" s="13" t="str">
        <f>+D4&amp;": "&amp;I4</f>
        <v>Región: Atacama</v>
      </c>
      <c r="T4" s="13" t="s">
        <v>46</v>
      </c>
      <c r="U4" s="16"/>
      <c r="V4" s="13" t="s">
        <v>47</v>
      </c>
      <c r="W4" s="13" t="str">
        <f>+IF($D4="Región","Regional",IF($D4="Comuna","Comunal","Nacional"))</f>
        <v>Regional</v>
      </c>
      <c r="X4" s="13" t="str">
        <f t="shared" ref="X4:X41" si="0">"Gráfico que muestra el "&amp;R4&amp;" según datos recopilados desde la ODEPA."</f>
        <v>Gráfico que muestra el Valor en dólares Estadounidenses de las exportaciones salidas desde la Región de Atacama por Destino de recepción, durante el periodo 2012-2020 según datos recopilados desde la ODEPA.</v>
      </c>
      <c r="Y4" s="17">
        <v>44311</v>
      </c>
      <c r="Z4" s="18" t="s">
        <v>48</v>
      </c>
      <c r="AA4" s="18" t="s">
        <v>49</v>
      </c>
      <c r="AB4" s="18" t="s">
        <v>50</v>
      </c>
      <c r="AC4" s="18" t="s">
        <v>50</v>
      </c>
      <c r="AD4" s="18" t="s">
        <v>50</v>
      </c>
      <c r="AE4" s="19">
        <f>+VLOOKUP($N4,[1]!Parametros[[nombre]:[Columna1]],5,0)</f>
        <v>38</v>
      </c>
      <c r="AF4" s="19">
        <v>1</v>
      </c>
      <c r="AG4" s="19">
        <f>+VLOOKUP($L4,[1]!Territorio[[nombre]:[Columna1]],7,0)</f>
        <v>242</v>
      </c>
      <c r="AH4" s="19">
        <f>+VLOOKUP(M4,[1]!Temporalidad[[nombre]:[Columna1]],7,0)</f>
        <v>1757</v>
      </c>
      <c r="AI4" s="19">
        <f>+VLOOKUP(LEFT($C4,3),[1]!Tipo_Gráfico[[id3]:[Tipo Gráfico]],2,0)</f>
        <v>1</v>
      </c>
      <c r="AJ4" s="20" t="s">
        <v>51</v>
      </c>
      <c r="AK4" s="18" t="s">
        <v>50</v>
      </c>
      <c r="AL4" s="18" t="s">
        <v>50</v>
      </c>
      <c r="AM4" s="18" t="s">
        <v>50</v>
      </c>
      <c r="AN4" s="10">
        <f>VLOOKUP($AA4,[1]!Responsables[#Data],3,0)</f>
        <v>3</v>
      </c>
      <c r="AO4" s="18">
        <f>VLOOKUP($P4,[1]!unidad_medida[[#All],[nombre]:[Columna1]],5,0)</f>
        <v>22</v>
      </c>
    </row>
    <row r="5" spans="1:41" s="10" customFormat="1" x14ac:dyDescent="0.35">
      <c r="A5" s="10" t="str">
        <f t="shared" ref="A5:A51" si="1">+C5&amp;"-"&amp;D5&amp;"-"&amp;F5&amp;" ||"&amp;E5</f>
        <v>Gráfico 2-Región-Producto ||Precio de exportación (Ton/Kg)</v>
      </c>
      <c r="B5" s="10">
        <v>14</v>
      </c>
      <c r="C5" s="11" t="s">
        <v>52</v>
      </c>
      <c r="D5" s="10" t="s">
        <v>42</v>
      </c>
      <c r="E5" s="10" t="s">
        <v>130</v>
      </c>
      <c r="F5" s="10" t="s">
        <v>53</v>
      </c>
      <c r="I5" s="12" t="str">
        <f>I4</f>
        <v>Atacama</v>
      </c>
      <c r="K5" s="13" t="str">
        <f>"Valor en dólares Estadounidenses de las exportaciones salidas desde la Región de "&amp;I5&amp;" por cultivo, durante el "&amp;M5</f>
        <v>Valor en dólares Estadounidenses de las exportaciones salidas desde la Región de Atacama por cultivo, durante el periodo 2012-2020</v>
      </c>
      <c r="L5" s="14" t="str">
        <f>IF(D5="Región",I5,IF(D5="Comuna",I5,"Chile"))</f>
        <v>Atacama</v>
      </c>
      <c r="M5" s="14" t="str">
        <f t="shared" ref="M5:M22" si="2">+M4</f>
        <v>periodo 2012-2020</v>
      </c>
      <c r="N5" s="14" t="str">
        <f>+IF($E5="Precio de exportación (Ton/Kg)","Exportaciones",IF($E5="0","0","0"))</f>
        <v>Exportaciones</v>
      </c>
      <c r="O5" s="15">
        <f>+IF($D5="PRODUCTO",VLOOKUP(I5,[1]!Categorias[[Producto]:[Columna1]],9,0)&amp;"000",IF($D5="CATEGORÍA",VLOOKUP(I5,[1]!Categorias[[Categoría]:[Columna2]],7,0),$O$1))</f>
        <v>100100000</v>
      </c>
      <c r="P5" s="14" t="str">
        <f>+IF($E5="Precio de exportación (Ton/Kg)","Dólar USA",IF($E5="0","0","0"))</f>
        <v>Dólar USA</v>
      </c>
      <c r="Q5" s="13" t="str">
        <f>"Valor de la exportación en "&amp;P5&amp;" salida desde "&amp;I5</f>
        <v>Valor de la exportación en Dólar USA salida desde Atacama</v>
      </c>
      <c r="R5" s="13" t="str">
        <f t="shared" ref="R5:R53" si="3">K5</f>
        <v>Valor en dólares Estadounidenses de las exportaciones salidas desde la Región de Atacama por cultivo, durante el periodo 2012-2020</v>
      </c>
      <c r="S5" s="13" t="str">
        <f>+D5&amp;": "&amp;I5</f>
        <v>Región: Atacama</v>
      </c>
      <c r="T5" s="13" t="str">
        <f>+T4</f>
        <v>exportación, fruta, plantaciones, comercio exterior, producción, dólar, valor</v>
      </c>
      <c r="U5" s="16"/>
      <c r="V5" s="13" t="str">
        <f>+V4</f>
        <v>CHL</v>
      </c>
      <c r="W5" s="13" t="str">
        <f t="shared" ref="W5:W53" si="4">+IF($D5="Región","Regional",IF($D5="Comuna","Comunal","Nacional"))</f>
        <v>Regional</v>
      </c>
      <c r="X5" s="13" t="str">
        <f t="shared" si="0"/>
        <v>Gráfico que muestra el Valor en dólares Estadounidenses de las exportaciones salidas desde la Región de Atacama por cultivo, durante el periodo 2012-2020 según datos recopilados desde la ODEPA.</v>
      </c>
      <c r="Y5" s="17">
        <f t="shared" ref="Y5:AD20" si="5">+Y4</f>
        <v>44311</v>
      </c>
      <c r="Z5" s="18" t="str">
        <f t="shared" si="5"/>
        <v>Español</v>
      </c>
      <c r="AA5" s="18" t="str">
        <f t="shared" si="5"/>
        <v>Clau</v>
      </c>
      <c r="AB5" s="18" t="str">
        <f t="shared" si="5"/>
        <v>No Aplica</v>
      </c>
      <c r="AC5" s="18" t="str">
        <f t="shared" si="5"/>
        <v>No Aplica</v>
      </c>
      <c r="AD5" s="18" t="str">
        <f t="shared" si="5"/>
        <v>No Aplica</v>
      </c>
      <c r="AE5" s="19">
        <f>+VLOOKUP($N5,[1]!Parametros[[nombre]:[Columna1]],5,0)</f>
        <v>38</v>
      </c>
      <c r="AF5" s="19">
        <f>AF4</f>
        <v>1</v>
      </c>
      <c r="AG5" s="19">
        <f>+VLOOKUP($L5,[1]!Territorio[[nombre]:[Columna1]],7,0)</f>
        <v>242</v>
      </c>
      <c r="AH5" s="19">
        <f>+VLOOKUP(M5,[1]!Temporalidad[[nombre]:[Columna1]],7,0)</f>
        <v>1757</v>
      </c>
      <c r="AI5" s="19">
        <f>+VLOOKUP(LEFT($C5,3),[1]!Tipo_Gráfico[[id3]:[Tipo Gráfico]],2,0)</f>
        <v>1</v>
      </c>
      <c r="AJ5" s="20" t="str">
        <f>+AJ4</f>
        <v>ODEPA</v>
      </c>
      <c r="AK5" s="18" t="str">
        <f>+AK4</f>
        <v>No Aplica</v>
      </c>
      <c r="AL5" s="18" t="str">
        <f>+AL4</f>
        <v>No Aplica</v>
      </c>
      <c r="AM5" s="18" t="str">
        <f>+AM4</f>
        <v>No Aplica</v>
      </c>
      <c r="AN5" s="10">
        <f>VLOOKUP($AA5,[1]!Responsables[#Data],3,0)</f>
        <v>3</v>
      </c>
      <c r="AO5" s="18">
        <f>VLOOKUP($P5,[1]!unidad_medida[[#All],[nombre]:[Columna1]],5,0)</f>
        <v>22</v>
      </c>
    </row>
    <row r="6" spans="1:41" s="10" customFormat="1" x14ac:dyDescent="0.35">
      <c r="A6" s="10" t="str">
        <f t="shared" si="1"/>
        <v>Gráfico 3-Región-Categoría ||Precio de exportación (Ton/Kg)</v>
      </c>
      <c r="B6" s="10">
        <v>14</v>
      </c>
      <c r="C6" s="11" t="s">
        <v>54</v>
      </c>
      <c r="D6" s="10" t="s">
        <v>42</v>
      </c>
      <c r="E6" s="10" t="s">
        <v>130</v>
      </c>
      <c r="F6" s="10" t="s">
        <v>55</v>
      </c>
      <c r="G6" s="10" t="s">
        <v>56</v>
      </c>
      <c r="I6" s="12" t="str">
        <f t="shared" ref="I6:I7" si="6">I5</f>
        <v>Atacama</v>
      </c>
      <c r="K6" s="13" t="str">
        <f>"Valor en dólares Estadounidenses de las exportaciones salidas desde la Región de "&amp;I6&amp;" por subcultivo, durante el "&amp;M6</f>
        <v>Valor en dólares Estadounidenses de las exportaciones salidas desde la Región de Atacama por subcultivo, durante el periodo 2012-2020</v>
      </c>
      <c r="L6" s="14" t="str">
        <f>IF(D6="Región",I6,IF(D6="Comuna",I6,"Chile"))</f>
        <v>Atacama</v>
      </c>
      <c r="M6" s="14" t="str">
        <f t="shared" si="2"/>
        <v>periodo 2012-2020</v>
      </c>
      <c r="N6" s="14" t="str">
        <f>+IF($E6="Precio de exportación (Ton/Kg)","Exportaciones",IF($E6="0","0","0"))</f>
        <v>Exportaciones</v>
      </c>
      <c r="O6" s="15">
        <f>+IF($D6="PRODUCTO",VLOOKUP(I6,[1]!Categorias[[Producto]:[Columna1]],9,0)&amp;"000",IF($D6="CATEGORÍA",VLOOKUP(I6,[1]!Categorias[[Categoría]:[Columna2]],7,0),$O$1))</f>
        <v>100100000</v>
      </c>
      <c r="P6" s="14" t="str">
        <f>+IF($E6="Precio de exportación (Ton/Kg)","Dólar USA",IF($E6="0","0","0"))</f>
        <v>Dólar USA</v>
      </c>
      <c r="Q6" s="13" t="str">
        <f>"Valor de la exportación en "&amp;P6&amp;" salida desde "&amp;I6</f>
        <v>Valor de la exportación en Dólar USA salida desde Atacama</v>
      </c>
      <c r="R6" s="13" t="str">
        <f t="shared" si="3"/>
        <v>Valor en dólares Estadounidenses de las exportaciones salidas desde la Región de Atacama por subcultivo, durante el periodo 2012-2020</v>
      </c>
      <c r="S6" s="13" t="str">
        <f>+D6&amp;": "&amp;I6</f>
        <v>Región: Atacama</v>
      </c>
      <c r="T6" s="13" t="str">
        <f t="shared" ref="T6:T53" si="7">+T5</f>
        <v>exportación, fruta, plantaciones, comercio exterior, producción, dólar, valor</v>
      </c>
      <c r="U6" s="16"/>
      <c r="V6" s="13" t="str">
        <f t="shared" ref="V6:V53" si="8">+V5</f>
        <v>CHL</v>
      </c>
      <c r="W6" s="13" t="str">
        <f t="shared" si="4"/>
        <v>Regional</v>
      </c>
      <c r="X6" s="13" t="str">
        <f t="shared" si="0"/>
        <v>Gráfico que muestra el Valor en dólares Estadounidenses de las exportaciones salidas desde la Región de Atacama por subcultivo, durante el periodo 2012-2020 según datos recopilados desde la ODEPA.</v>
      </c>
      <c r="Y6" s="17">
        <f t="shared" si="5"/>
        <v>44311</v>
      </c>
      <c r="Z6" s="18" t="str">
        <f t="shared" si="5"/>
        <v>Español</v>
      </c>
      <c r="AA6" s="18" t="str">
        <f t="shared" si="5"/>
        <v>Clau</v>
      </c>
      <c r="AB6" s="18" t="str">
        <f t="shared" si="5"/>
        <v>No Aplica</v>
      </c>
      <c r="AC6" s="18" t="str">
        <f t="shared" si="5"/>
        <v>No Aplica</v>
      </c>
      <c r="AD6" s="18" t="str">
        <f t="shared" si="5"/>
        <v>No Aplica</v>
      </c>
      <c r="AE6" s="19">
        <f>+VLOOKUP($N6,[1]!Parametros[[nombre]:[Columna1]],5,0)</f>
        <v>38</v>
      </c>
      <c r="AF6" s="19">
        <f t="shared" ref="AF6:AF53" si="9">AF5</f>
        <v>1</v>
      </c>
      <c r="AG6" s="19">
        <f>+VLOOKUP($L6,[1]!Territorio[[nombre]:[Columna1]],7,0)</f>
        <v>242</v>
      </c>
      <c r="AH6" s="19">
        <f>+VLOOKUP(M6,[1]!Temporalidad[[nombre]:[Columna1]],7,0)</f>
        <v>1757</v>
      </c>
      <c r="AI6" s="19">
        <f>+VLOOKUP(LEFT($C6,3),[1]!Tipo_Gráfico[[id3]:[Tipo Gráfico]],2,0)</f>
        <v>1</v>
      </c>
      <c r="AJ6" s="20" t="str">
        <f t="shared" ref="AJ6:AM21" si="10">+AJ5</f>
        <v>ODEPA</v>
      </c>
      <c r="AK6" s="18" t="str">
        <f t="shared" si="10"/>
        <v>No Aplica</v>
      </c>
      <c r="AL6" s="18" t="s">
        <v>50</v>
      </c>
      <c r="AM6" s="18" t="s">
        <v>50</v>
      </c>
      <c r="AN6" s="10">
        <f>VLOOKUP($AA6,[1]!Responsables[#Data],3,0)</f>
        <v>3</v>
      </c>
      <c r="AO6" s="18">
        <f>VLOOKUP($P6,[1]!unidad_medida[[#All],[nombre]:[Columna1]],5,0)</f>
        <v>22</v>
      </c>
    </row>
    <row r="7" spans="1:41" s="10" customFormat="1" x14ac:dyDescent="0.35">
      <c r="A7" s="10" t="str">
        <f t="shared" si="1"/>
        <v>Gráfico 4-Región-Procesamiento ||Precio de exportación (Ton/Kg)</v>
      </c>
      <c r="B7" s="10">
        <v>14</v>
      </c>
      <c r="C7" s="11" t="s">
        <v>57</v>
      </c>
      <c r="D7" s="10" t="s">
        <v>42</v>
      </c>
      <c r="E7" s="10" t="s">
        <v>130</v>
      </c>
      <c r="F7" s="10" t="s">
        <v>58</v>
      </c>
      <c r="I7" s="12" t="str">
        <f t="shared" si="6"/>
        <v>Atacama</v>
      </c>
      <c r="K7" s="13" t="str">
        <f>"Valor en dólares Estadounidenses de las exportaciones salidas desde la Región de "&amp;I7&amp;" por tipo de procesamiento, durante el "&amp;M7</f>
        <v>Valor en dólares Estadounidenses de las exportaciones salidas desde la Región de Atacama por tipo de procesamiento, durante el periodo 2012-2020</v>
      </c>
      <c r="L7" s="14" t="str">
        <f>IF(D7="Región",I7,IF(D7="Comuna",I7,"Chile"))</f>
        <v>Atacama</v>
      </c>
      <c r="M7" s="14" t="str">
        <f t="shared" si="2"/>
        <v>periodo 2012-2020</v>
      </c>
      <c r="N7" s="14" t="str">
        <f>+IF($E7="Precio de exportación (Ton/Kg)","Exportaciones",IF($E7="0","0","0"))</f>
        <v>Exportaciones</v>
      </c>
      <c r="O7" s="15">
        <f>+IF($D7="PRODUCTO",VLOOKUP(I7,[1]!Categorias[[Producto]:[Columna1]],9,0)&amp;"000",IF($D7="CATEGORÍA",VLOOKUP(I7,[1]!Categorias[[Categoría]:[Columna2]],7,0),$O$1))</f>
        <v>100100000</v>
      </c>
      <c r="P7" s="14" t="str">
        <f>+IF($E7="Precio de exportación (Ton/Kg)","Dólar USA",IF($E7="0","0","0"))</f>
        <v>Dólar USA</v>
      </c>
      <c r="Q7" s="13" t="str">
        <f>"Valor de la exportación en "&amp;P7&amp;" salida desde "&amp;I7</f>
        <v>Valor de la exportación en Dólar USA salida desde Atacama</v>
      </c>
      <c r="R7" s="13" t="str">
        <f t="shared" si="3"/>
        <v>Valor en dólares Estadounidenses de las exportaciones salidas desde la Región de Atacama por tipo de procesamiento, durante el periodo 2012-2020</v>
      </c>
      <c r="S7" s="13" t="str">
        <f>+D7&amp;": "&amp;I7</f>
        <v>Región: Atacama</v>
      </c>
      <c r="T7" s="13" t="str">
        <f t="shared" si="7"/>
        <v>exportación, fruta, plantaciones, comercio exterior, producción, dólar, valor</v>
      </c>
      <c r="U7" s="16"/>
      <c r="V7" s="13" t="str">
        <f t="shared" si="8"/>
        <v>CHL</v>
      </c>
      <c r="W7" s="13" t="str">
        <f t="shared" si="4"/>
        <v>Regional</v>
      </c>
      <c r="X7" s="13" t="str">
        <f t="shared" si="0"/>
        <v>Gráfico que muestra el Valor en dólares Estadounidenses de las exportaciones salidas desde la Región de Atacama por tipo de procesamiento, durante el periodo 2012-2020 según datos recopilados desde la ODEPA.</v>
      </c>
      <c r="Y7" s="17">
        <f t="shared" si="5"/>
        <v>44311</v>
      </c>
      <c r="Z7" s="18" t="str">
        <f t="shared" si="5"/>
        <v>Español</v>
      </c>
      <c r="AA7" s="18" t="str">
        <f t="shared" si="5"/>
        <v>Clau</v>
      </c>
      <c r="AB7" s="18" t="str">
        <f t="shared" si="5"/>
        <v>No Aplica</v>
      </c>
      <c r="AC7" s="18" t="str">
        <f t="shared" si="5"/>
        <v>No Aplica</v>
      </c>
      <c r="AD7" s="18" t="str">
        <f t="shared" si="5"/>
        <v>No Aplica</v>
      </c>
      <c r="AE7" s="19">
        <f>+VLOOKUP($N7,[1]!Parametros[[nombre]:[Columna1]],5,0)</f>
        <v>38</v>
      </c>
      <c r="AF7" s="19">
        <f t="shared" si="9"/>
        <v>1</v>
      </c>
      <c r="AG7" s="19">
        <f>+VLOOKUP($L7,[1]!Territorio[[nombre]:[Columna1]],7,0)</f>
        <v>242</v>
      </c>
      <c r="AH7" s="19">
        <f>+VLOOKUP(M7,[1]!Temporalidad[[nombre]:[Columna1]],7,0)</f>
        <v>1757</v>
      </c>
      <c r="AI7" s="19">
        <f>+VLOOKUP(LEFT($C7,3),[1]!Tipo_Gráfico[[id3]:[Tipo Gráfico]],2,0)</f>
        <v>1</v>
      </c>
      <c r="AJ7" s="20" t="str">
        <f t="shared" si="10"/>
        <v>ODEPA</v>
      </c>
      <c r="AK7" s="18" t="str">
        <f t="shared" si="10"/>
        <v>No Aplica</v>
      </c>
      <c r="AL7" s="18" t="str">
        <f t="shared" si="10"/>
        <v>No Aplica</v>
      </c>
      <c r="AM7" s="18" t="str">
        <f t="shared" si="10"/>
        <v>No Aplica</v>
      </c>
      <c r="AN7" s="10">
        <f>VLOOKUP($AA7,[1]!Responsables[#Data],3,0)</f>
        <v>3</v>
      </c>
      <c r="AO7" s="18">
        <f>VLOOKUP($P7,[1]!unidad_medida[[#All],[nombre]:[Columna1]],5,0)</f>
        <v>22</v>
      </c>
    </row>
    <row r="8" spans="1:41" s="10" customFormat="1" x14ac:dyDescent="0.35">
      <c r="A8" s="10" t="str">
        <f t="shared" si="1"/>
        <v>Gráfico 5-Destino-Región ||Precio de exportación (Ton/Kg)</v>
      </c>
      <c r="B8" s="10">
        <v>86</v>
      </c>
      <c r="C8" s="11" t="s">
        <v>59</v>
      </c>
      <c r="D8" s="10" t="s">
        <v>43</v>
      </c>
      <c r="E8" s="10" t="s">
        <v>130</v>
      </c>
      <c r="F8" s="10" t="s">
        <v>42</v>
      </c>
      <c r="I8" s="12" t="s">
        <v>60</v>
      </c>
      <c r="K8" s="13" t="str">
        <f>"Valor en dólares Estadounidenses de las exportaciones con destino a "&amp;I8&amp;" por Región de salida, durante el "&amp;M8</f>
        <v>Valor en dólares Estadounidenses de las exportaciones con destino a Australia por Región de salida, durante el periodo 2012-2020</v>
      </c>
      <c r="L8" s="14" t="str">
        <f>IF(D8="Región",I8,IF(D8="Comuna",I8,"Chile"))</f>
        <v>Chile</v>
      </c>
      <c r="M8" s="14" t="str">
        <f t="shared" si="2"/>
        <v>periodo 2012-2020</v>
      </c>
      <c r="N8" s="14" t="str">
        <f>+IF($E8="Precio de exportación (Ton/Kg)","Exportaciones",IF($E8="0","0","0"))</f>
        <v>Exportaciones</v>
      </c>
      <c r="O8" s="15">
        <f>+IF($D8="PRODUCTO",VLOOKUP(I8,[1]!Categorias[[Producto]:[Columna1]],9,0)&amp;"000",IF($D8="CATEGORÍA",VLOOKUP(I8,[1]!Categorias[[Categoría]:[Columna2]],7,0),$O$1))</f>
        <v>100100000</v>
      </c>
      <c r="P8" s="14" t="str">
        <f>+IF($E8="Precio de exportación (Ton/Kg)","Dólar USA",IF($E8="0","0","0"))</f>
        <v>Dólar USA</v>
      </c>
      <c r="Q8" s="13" t="str">
        <f>"Valor de la exportación en "&amp;P8&amp;" con destino a "&amp;I8</f>
        <v>Valor de la exportación en Dólar USA con destino a Australia</v>
      </c>
      <c r="R8" s="13" t="str">
        <f t="shared" si="3"/>
        <v>Valor en dólares Estadounidenses de las exportaciones con destino a Australia por Región de salida, durante el periodo 2012-2020</v>
      </c>
      <c r="S8" s="13" t="str">
        <f>+D8&amp;": "&amp;I8</f>
        <v>Destino: Australia</v>
      </c>
      <c r="T8" s="13" t="str">
        <f t="shared" si="7"/>
        <v>exportación, fruta, plantaciones, comercio exterior, producción, dólar, valor</v>
      </c>
      <c r="U8" s="16"/>
      <c r="V8" s="13" t="str">
        <f t="shared" si="8"/>
        <v>CHL</v>
      </c>
      <c r="W8" s="13" t="str">
        <f t="shared" si="4"/>
        <v>Nacional</v>
      </c>
      <c r="X8" s="13" t="str">
        <f t="shared" si="0"/>
        <v>Gráfico que muestra el Valor en dólares Estadounidenses de las exportaciones con destino a Australia por Región de salida, durante el periodo 2012-2020 según datos recopilados desde la ODEPA.</v>
      </c>
      <c r="Y8" s="17">
        <f t="shared" si="5"/>
        <v>44311</v>
      </c>
      <c r="Z8" s="18" t="str">
        <f t="shared" si="5"/>
        <v>Español</v>
      </c>
      <c r="AA8" s="18" t="str">
        <f t="shared" si="5"/>
        <v>Clau</v>
      </c>
      <c r="AB8" s="18" t="str">
        <f t="shared" si="5"/>
        <v>No Aplica</v>
      </c>
      <c r="AC8" s="18" t="str">
        <f t="shared" si="5"/>
        <v>No Aplica</v>
      </c>
      <c r="AD8" s="18" t="str">
        <f t="shared" si="5"/>
        <v>No Aplica</v>
      </c>
      <c r="AE8" s="19">
        <f>+VLOOKUP($N8,[1]!Parametros[[nombre]:[Columna1]],5,0)</f>
        <v>38</v>
      </c>
      <c r="AF8" s="19">
        <f t="shared" si="9"/>
        <v>1</v>
      </c>
      <c r="AG8" s="19">
        <f>+VLOOKUP($L8,[1]!Territorio[[nombre]:[Columna1]],7,0)</f>
        <v>38</v>
      </c>
      <c r="AH8" s="19">
        <f>+VLOOKUP(M8,[1]!Temporalidad[[nombre]:[Columna1]],7,0)</f>
        <v>1757</v>
      </c>
      <c r="AI8" s="19">
        <f>+VLOOKUP(LEFT($C8,3),[1]!Tipo_Gráfico[[id3]:[Tipo Gráfico]],2,0)</f>
        <v>1</v>
      </c>
      <c r="AJ8" s="20" t="str">
        <f t="shared" si="10"/>
        <v>ODEPA</v>
      </c>
      <c r="AK8" s="18" t="str">
        <f t="shared" si="10"/>
        <v>No Aplica</v>
      </c>
      <c r="AL8" s="18" t="s">
        <v>50</v>
      </c>
      <c r="AM8" s="18" t="s">
        <v>50</v>
      </c>
      <c r="AN8" s="10">
        <f>VLOOKUP($AA8,[1]!Responsables[#Data],3,0)</f>
        <v>3</v>
      </c>
      <c r="AO8" s="18">
        <f>VLOOKUP($P8,[1]!unidad_medida[[#All],[nombre]:[Columna1]],5,0)</f>
        <v>22</v>
      </c>
    </row>
    <row r="9" spans="1:41" s="10" customFormat="1" x14ac:dyDescent="0.35">
      <c r="A9" s="10" t="str">
        <f t="shared" si="1"/>
        <v>Gráfico 6-Destino-Producto ||Precio de exportación (Ton/Kg)</v>
      </c>
      <c r="B9" s="10">
        <v>86</v>
      </c>
      <c r="C9" s="11" t="s">
        <v>61</v>
      </c>
      <c r="D9" s="10" t="s">
        <v>43</v>
      </c>
      <c r="E9" s="10" t="s">
        <v>130</v>
      </c>
      <c r="F9" s="10" t="s">
        <v>53</v>
      </c>
      <c r="I9" s="12" t="str">
        <f>I8</f>
        <v>Australia</v>
      </c>
      <c r="K9" s="13" t="str">
        <f>"Valor en dólares Estadounidenses de las exportaciones con destino a "&amp;I9&amp;" por cultivo, durante el "&amp;M9</f>
        <v>Valor en dólares Estadounidenses de las exportaciones con destino a Australia por cultivo, durante el periodo 2012-2020</v>
      </c>
      <c r="L9" s="14" t="str">
        <f>IF(D9="Región",I9,IF(D9="Comuna",I9,"Chile"))</f>
        <v>Chile</v>
      </c>
      <c r="M9" s="14" t="str">
        <f t="shared" si="2"/>
        <v>periodo 2012-2020</v>
      </c>
      <c r="N9" s="14" t="str">
        <f>+IF($E9="Precio de exportación (Ton/Kg)","Exportaciones",IF($E9="0","0","0"))</f>
        <v>Exportaciones</v>
      </c>
      <c r="O9" s="15">
        <f>+IF($D9="PRODUCTO",VLOOKUP(I9,[1]!Categorias[[Producto]:[Columna1]],9,0)&amp;"000",IF($D9="CATEGORÍA",VLOOKUP(I9,[1]!Categorias[[Categoría]:[Columna2]],7,0),$O$1))</f>
        <v>100100000</v>
      </c>
      <c r="P9" s="14" t="str">
        <f>+IF($E9="Precio de exportación (Ton/Kg)","Dólar USA",IF($E9="0","0","0"))</f>
        <v>Dólar USA</v>
      </c>
      <c r="Q9" s="13" t="str">
        <f>"Valor de la exportación en "&amp;P9&amp;" con destino a "&amp;I9</f>
        <v>Valor de la exportación en Dólar USA con destino a Australia</v>
      </c>
      <c r="R9" s="13" t="str">
        <f t="shared" si="3"/>
        <v>Valor en dólares Estadounidenses de las exportaciones con destino a Australia por cultivo, durante el periodo 2012-2020</v>
      </c>
      <c r="S9" s="13" t="str">
        <f>+D9&amp;": "&amp;I9</f>
        <v>Destino: Australia</v>
      </c>
      <c r="T9" s="13" t="str">
        <f t="shared" si="7"/>
        <v>exportación, fruta, plantaciones, comercio exterior, producción, dólar, valor</v>
      </c>
      <c r="U9" s="16"/>
      <c r="V9" s="13" t="str">
        <f t="shared" si="8"/>
        <v>CHL</v>
      </c>
      <c r="W9" s="13" t="str">
        <f t="shared" si="4"/>
        <v>Nacional</v>
      </c>
      <c r="X9" s="13" t="str">
        <f t="shared" si="0"/>
        <v>Gráfico que muestra el Valor en dólares Estadounidenses de las exportaciones con destino a Australia por cultivo, durante el periodo 2012-2020 según datos recopilados desde la ODEPA.</v>
      </c>
      <c r="Y9" s="17">
        <f t="shared" si="5"/>
        <v>44311</v>
      </c>
      <c r="Z9" s="18" t="str">
        <f t="shared" si="5"/>
        <v>Español</v>
      </c>
      <c r="AA9" s="18" t="str">
        <f t="shared" si="5"/>
        <v>Clau</v>
      </c>
      <c r="AB9" s="18" t="str">
        <f t="shared" si="5"/>
        <v>No Aplica</v>
      </c>
      <c r="AC9" s="18" t="str">
        <f t="shared" si="5"/>
        <v>No Aplica</v>
      </c>
      <c r="AD9" s="18" t="str">
        <f t="shared" si="5"/>
        <v>No Aplica</v>
      </c>
      <c r="AE9" s="19">
        <f>+VLOOKUP($N9,[1]!Parametros[[nombre]:[Columna1]],5,0)</f>
        <v>38</v>
      </c>
      <c r="AF9" s="19">
        <f t="shared" si="9"/>
        <v>1</v>
      </c>
      <c r="AG9" s="19">
        <f>+VLOOKUP($L9,[1]!Territorio[[nombre]:[Columna1]],7,0)</f>
        <v>38</v>
      </c>
      <c r="AH9" s="19">
        <f>+VLOOKUP(M9,[1]!Temporalidad[[nombre]:[Columna1]],7,0)</f>
        <v>1757</v>
      </c>
      <c r="AI9" s="19">
        <f>+VLOOKUP(LEFT($C9,3),[1]!Tipo_Gráfico[[id3]:[Tipo Gráfico]],2,0)</f>
        <v>1</v>
      </c>
      <c r="AJ9" s="20" t="str">
        <f t="shared" si="10"/>
        <v>ODEPA</v>
      </c>
      <c r="AK9" s="18" t="str">
        <f t="shared" si="10"/>
        <v>No Aplica</v>
      </c>
      <c r="AL9" s="18" t="str">
        <f t="shared" si="10"/>
        <v>No Aplica</v>
      </c>
      <c r="AM9" s="18" t="str">
        <f t="shared" si="10"/>
        <v>No Aplica</v>
      </c>
      <c r="AN9" s="10">
        <f>VLOOKUP($AA9,[1]!Responsables[#Data],3,0)</f>
        <v>3</v>
      </c>
      <c r="AO9" s="18">
        <f>VLOOKUP($P9,[1]!unidad_medida[[#All],[nombre]:[Columna1]],5,0)</f>
        <v>22</v>
      </c>
    </row>
    <row r="10" spans="1:41" s="10" customFormat="1" x14ac:dyDescent="0.35">
      <c r="A10" s="10" t="str">
        <f t="shared" si="1"/>
        <v>Gráfico 7-Destino-Categoría ||Precio de exportación (Ton/Kg)</v>
      </c>
      <c r="B10" s="10">
        <v>86</v>
      </c>
      <c r="C10" s="11" t="s">
        <v>62</v>
      </c>
      <c r="D10" s="10" t="s">
        <v>43</v>
      </c>
      <c r="E10" s="10" t="s">
        <v>130</v>
      </c>
      <c r="F10" s="10" t="s">
        <v>55</v>
      </c>
      <c r="G10" s="10" t="s">
        <v>56</v>
      </c>
      <c r="I10" s="12" t="str">
        <f t="shared" ref="I10:I11" si="11">I9</f>
        <v>Australia</v>
      </c>
      <c r="K10" s="13" t="str">
        <f>"Valor en dólares Estadounidenses de las exportaciones con destino a "&amp;I10&amp;" por subcultivo, durante el "&amp;M10</f>
        <v>Valor en dólares Estadounidenses de las exportaciones con destino a Australia por subcultivo, durante el periodo 2012-2020</v>
      </c>
      <c r="L10" s="14" t="str">
        <f>IF(D10="Región",I10,IF(D10="Comuna",I10,"Chile"))</f>
        <v>Chile</v>
      </c>
      <c r="M10" s="14" t="str">
        <f t="shared" si="2"/>
        <v>periodo 2012-2020</v>
      </c>
      <c r="N10" s="14" t="str">
        <f>+IF($E10="Precio de exportación (Ton/Kg)","Exportaciones",IF($E10="0","0","0"))</f>
        <v>Exportaciones</v>
      </c>
      <c r="O10" s="15">
        <f>+IF($D10="PRODUCTO",VLOOKUP(I10,[1]!Categorias[[Producto]:[Columna1]],9,0)&amp;"000",IF($D10="CATEGORÍA",VLOOKUP(I10,[1]!Categorias[[Categoría]:[Columna2]],7,0),$O$1))</f>
        <v>100100000</v>
      </c>
      <c r="P10" s="14" t="str">
        <f>+IF($E10="Precio de exportación (Ton/Kg)","Dólar USA",IF($E10="0","0","0"))</f>
        <v>Dólar USA</v>
      </c>
      <c r="Q10" s="13" t="str">
        <f>"Valor de la exportación en "&amp;P10&amp;" con destino a "&amp;I10</f>
        <v>Valor de la exportación en Dólar USA con destino a Australia</v>
      </c>
      <c r="R10" s="13" t="str">
        <f t="shared" si="3"/>
        <v>Valor en dólares Estadounidenses de las exportaciones con destino a Australia por subcultivo, durante el periodo 2012-2020</v>
      </c>
      <c r="S10" s="13" t="str">
        <f>+D10&amp;": "&amp;I10</f>
        <v>Destino: Australia</v>
      </c>
      <c r="T10" s="13" t="str">
        <f t="shared" si="7"/>
        <v>exportación, fruta, plantaciones, comercio exterior, producción, dólar, valor</v>
      </c>
      <c r="U10" s="16"/>
      <c r="V10" s="13" t="str">
        <f t="shared" si="8"/>
        <v>CHL</v>
      </c>
      <c r="W10" s="13" t="str">
        <f t="shared" si="4"/>
        <v>Nacional</v>
      </c>
      <c r="X10" s="13" t="str">
        <f t="shared" si="0"/>
        <v>Gráfico que muestra el Valor en dólares Estadounidenses de las exportaciones con destino a Australia por subcultivo, durante el periodo 2012-2020 según datos recopilados desde la ODEPA.</v>
      </c>
      <c r="Y10" s="17">
        <f t="shared" si="5"/>
        <v>44311</v>
      </c>
      <c r="Z10" s="18" t="str">
        <f t="shared" si="5"/>
        <v>Español</v>
      </c>
      <c r="AA10" s="18" t="str">
        <f t="shared" si="5"/>
        <v>Clau</v>
      </c>
      <c r="AB10" s="18" t="str">
        <f t="shared" si="5"/>
        <v>No Aplica</v>
      </c>
      <c r="AC10" s="18" t="str">
        <f t="shared" si="5"/>
        <v>No Aplica</v>
      </c>
      <c r="AD10" s="18" t="str">
        <f t="shared" si="5"/>
        <v>No Aplica</v>
      </c>
      <c r="AE10" s="19">
        <f>+VLOOKUP($N10,[1]!Parametros[[nombre]:[Columna1]],5,0)</f>
        <v>38</v>
      </c>
      <c r="AF10" s="19">
        <f t="shared" si="9"/>
        <v>1</v>
      </c>
      <c r="AG10" s="19">
        <f>+VLOOKUP($L10,[1]!Territorio[[nombre]:[Columna1]],7,0)</f>
        <v>38</v>
      </c>
      <c r="AH10" s="19">
        <f>+VLOOKUP(M10,[1]!Temporalidad[[nombre]:[Columna1]],7,0)</f>
        <v>1757</v>
      </c>
      <c r="AI10" s="19">
        <f>+VLOOKUP(LEFT($C10,3),[1]!Tipo_Gráfico[[id3]:[Tipo Gráfico]],2,0)</f>
        <v>1</v>
      </c>
      <c r="AJ10" s="20" t="str">
        <f t="shared" si="10"/>
        <v>ODEPA</v>
      </c>
      <c r="AK10" s="18" t="str">
        <f t="shared" si="10"/>
        <v>No Aplica</v>
      </c>
      <c r="AL10" s="18" t="s">
        <v>50</v>
      </c>
      <c r="AM10" s="18" t="s">
        <v>50</v>
      </c>
      <c r="AN10" s="10">
        <f>VLOOKUP($AA10,[1]!Responsables[#Data],3,0)</f>
        <v>3</v>
      </c>
      <c r="AO10" s="18">
        <f>VLOOKUP($P10,[1]!unidad_medida[[#All],[nombre]:[Columna1]],5,0)</f>
        <v>22</v>
      </c>
    </row>
    <row r="11" spans="1:41" s="10" customFormat="1" x14ac:dyDescent="0.35">
      <c r="A11" s="10" t="str">
        <f t="shared" si="1"/>
        <v>Gráfico 8-Destino-Procesamiento ||Precio de exportación (Ton/Kg)</v>
      </c>
      <c r="B11" s="10">
        <v>86</v>
      </c>
      <c r="C11" s="11" t="s">
        <v>63</v>
      </c>
      <c r="D11" s="10" t="s">
        <v>43</v>
      </c>
      <c r="E11" s="10" t="s">
        <v>130</v>
      </c>
      <c r="F11" s="10" t="s">
        <v>58</v>
      </c>
      <c r="I11" s="12" t="str">
        <f t="shared" si="11"/>
        <v>Australia</v>
      </c>
      <c r="K11" s="13" t="str">
        <f>"Valor en dólares Estadounidenses de las exportaciones con destino a "&amp;I11&amp;" por tipo de procesamiento, durante el "&amp;M11</f>
        <v>Valor en dólares Estadounidenses de las exportaciones con destino a Australia por tipo de procesamiento, durante el periodo 2012-2020</v>
      </c>
      <c r="L11" s="14" t="str">
        <f>IF(D11="Región",I11,IF(D11="Comuna",I11,"Chile"))</f>
        <v>Chile</v>
      </c>
      <c r="M11" s="14" t="str">
        <f t="shared" si="2"/>
        <v>periodo 2012-2020</v>
      </c>
      <c r="N11" s="14" t="str">
        <f>+IF($E11="Precio de exportación (Ton/Kg)","Exportaciones",IF($E11="0","0","0"))</f>
        <v>Exportaciones</v>
      </c>
      <c r="O11" s="15">
        <f>+IF($D11="PRODUCTO",VLOOKUP(I11,[1]!Categorias[[Producto]:[Columna1]],9,0)&amp;"000",IF($D11="CATEGORÍA",VLOOKUP(I11,[1]!Categorias[[Categoría]:[Columna2]],7,0),$O$1))</f>
        <v>100100000</v>
      </c>
      <c r="P11" s="14" t="str">
        <f>+IF($E11="Precio de exportación (Ton/Kg)","Dólar USA",IF($E11="0","0","0"))</f>
        <v>Dólar USA</v>
      </c>
      <c r="Q11" s="13" t="str">
        <f>"Valor de la exportación en "&amp;P11&amp;" con destino a "&amp;I11</f>
        <v>Valor de la exportación en Dólar USA con destino a Australia</v>
      </c>
      <c r="R11" s="13" t="str">
        <f t="shared" si="3"/>
        <v>Valor en dólares Estadounidenses de las exportaciones con destino a Australia por tipo de procesamiento, durante el periodo 2012-2020</v>
      </c>
      <c r="S11" s="13" t="str">
        <f>+D11&amp;": "&amp;I11</f>
        <v>Destino: Australia</v>
      </c>
      <c r="T11" s="13" t="str">
        <f t="shared" si="7"/>
        <v>exportación, fruta, plantaciones, comercio exterior, producción, dólar, valor</v>
      </c>
      <c r="U11" s="16"/>
      <c r="V11" s="13" t="str">
        <f t="shared" si="8"/>
        <v>CHL</v>
      </c>
      <c r="W11" s="13" t="str">
        <f t="shared" si="4"/>
        <v>Nacional</v>
      </c>
      <c r="X11" s="13" t="str">
        <f t="shared" si="0"/>
        <v>Gráfico que muestra el Valor en dólares Estadounidenses de las exportaciones con destino a Australia por tipo de procesamiento, durante el periodo 2012-2020 según datos recopilados desde la ODEPA.</v>
      </c>
      <c r="Y11" s="17">
        <f t="shared" si="5"/>
        <v>44311</v>
      </c>
      <c r="Z11" s="18" t="str">
        <f t="shared" si="5"/>
        <v>Español</v>
      </c>
      <c r="AA11" s="18" t="str">
        <f t="shared" si="5"/>
        <v>Clau</v>
      </c>
      <c r="AB11" s="18" t="str">
        <f t="shared" si="5"/>
        <v>No Aplica</v>
      </c>
      <c r="AC11" s="18" t="str">
        <f t="shared" si="5"/>
        <v>No Aplica</v>
      </c>
      <c r="AD11" s="18" t="str">
        <f t="shared" si="5"/>
        <v>No Aplica</v>
      </c>
      <c r="AE11" s="19">
        <f>+VLOOKUP($N11,[1]!Parametros[[nombre]:[Columna1]],5,0)</f>
        <v>38</v>
      </c>
      <c r="AF11" s="19">
        <f t="shared" si="9"/>
        <v>1</v>
      </c>
      <c r="AG11" s="19">
        <f>+VLOOKUP($L11,[1]!Territorio[[nombre]:[Columna1]],7,0)</f>
        <v>38</v>
      </c>
      <c r="AH11" s="19">
        <f>+VLOOKUP(M11,[1]!Temporalidad[[nombre]:[Columna1]],7,0)</f>
        <v>1757</v>
      </c>
      <c r="AI11" s="19">
        <f>+VLOOKUP(LEFT($C11,3),[1]!Tipo_Gráfico[[id3]:[Tipo Gráfico]],2,0)</f>
        <v>1</v>
      </c>
      <c r="AJ11" s="20" t="str">
        <f t="shared" si="10"/>
        <v>ODEPA</v>
      </c>
      <c r="AK11" s="18" t="str">
        <f t="shared" si="10"/>
        <v>No Aplica</v>
      </c>
      <c r="AL11" s="18" t="str">
        <f t="shared" si="10"/>
        <v>No Aplica</v>
      </c>
      <c r="AM11" s="18" t="str">
        <f t="shared" si="10"/>
        <v>No Aplica</v>
      </c>
      <c r="AN11" s="10">
        <f>VLOOKUP($AA11,[1]!Responsables[#Data],3,0)</f>
        <v>3</v>
      </c>
      <c r="AO11" s="18">
        <f>VLOOKUP($P11,[1]!unidad_medida[[#All],[nombre]:[Columna1]],5,0)</f>
        <v>22</v>
      </c>
    </row>
    <row r="12" spans="1:41" s="10" customFormat="1" x14ac:dyDescent="0.35">
      <c r="A12" s="10" t="str">
        <f t="shared" si="1"/>
        <v>Gráfico 9-Producto-Región ||Precio de exportación (Ton/Kg)</v>
      </c>
      <c r="B12" s="10">
        <v>10</v>
      </c>
      <c r="C12" s="11" t="s">
        <v>64</v>
      </c>
      <c r="D12" s="10" t="s">
        <v>53</v>
      </c>
      <c r="E12" s="10" t="s">
        <v>130</v>
      </c>
      <c r="F12" s="10" t="s">
        <v>42</v>
      </c>
      <c r="I12" s="12" t="s">
        <v>65</v>
      </c>
      <c r="K12" s="13" t="str">
        <f>"Valor en dólares Estadounidenses de las exportaciones de "&amp;I12&amp;" por Región de salida, durante el "&amp;M12</f>
        <v>Valor en dólares Estadounidenses de las exportaciones de Cítricos por Región de salida, durante el periodo 2012-2020</v>
      </c>
      <c r="L12" s="14" t="str">
        <f>IF(D12="Región",I12,IF(D12="Comuna",I12,"Chile"))</f>
        <v>Chile</v>
      </c>
      <c r="M12" s="14" t="str">
        <f t="shared" si="2"/>
        <v>periodo 2012-2020</v>
      </c>
      <c r="N12" s="14" t="str">
        <f>+IF($E12="Precio de exportación (Ton/Kg)","Exportaciones",IF($E12="0","0","0"))</f>
        <v>Exportaciones</v>
      </c>
      <c r="O12" s="15" t="str">
        <f>+IF($D12="PRODUCTO",VLOOKUP(I12,[1]!Categorias[[Producto]:[Columna1]],9,0)&amp;"000",IF($D12="CATEGORÍA",VLOOKUP(I12,[1]!Categorias[[Categoría]:[Columna2]],7,0),$O$1))</f>
        <v>100102000</v>
      </c>
      <c r="P12" s="14" t="str">
        <f>+IF($E12="Precio de exportación (Ton/Kg)","Dólar USA",IF($E12="0","0","0"))</f>
        <v>Dólar USA</v>
      </c>
      <c r="Q12" s="13" t="str">
        <f>"Valor de la exportación en "&amp;P12&amp;" del cultivo tipo "&amp;I12</f>
        <v>Valor de la exportación en Dólar USA del cultivo tipo Cítricos</v>
      </c>
      <c r="R12" s="13" t="str">
        <f t="shared" si="3"/>
        <v>Valor en dólares Estadounidenses de las exportaciones de Cítricos por Región de salida, durante el periodo 2012-2020</v>
      </c>
      <c r="S12" s="13" t="str">
        <f>+D12&amp;": "&amp;I12</f>
        <v>Producto: Cítricos</v>
      </c>
      <c r="T12" s="13" t="str">
        <f t="shared" si="7"/>
        <v>exportación, fruta, plantaciones, comercio exterior, producción, dólar, valor</v>
      </c>
      <c r="U12" s="16"/>
      <c r="V12" s="13" t="str">
        <f t="shared" si="8"/>
        <v>CHL</v>
      </c>
      <c r="W12" s="13" t="str">
        <f t="shared" si="4"/>
        <v>Nacional</v>
      </c>
      <c r="X12" s="13" t="str">
        <f t="shared" si="0"/>
        <v>Gráfico que muestra el Valor en dólares Estadounidenses de las exportaciones de Cítricos por Región de salida, durante el periodo 2012-2020 según datos recopilados desde la ODEPA.</v>
      </c>
      <c r="Y12" s="17">
        <f t="shared" si="5"/>
        <v>44311</v>
      </c>
      <c r="Z12" s="18" t="str">
        <f t="shared" si="5"/>
        <v>Español</v>
      </c>
      <c r="AA12" s="18" t="str">
        <f t="shared" si="5"/>
        <v>Clau</v>
      </c>
      <c r="AB12" s="18" t="str">
        <f t="shared" si="5"/>
        <v>No Aplica</v>
      </c>
      <c r="AC12" s="18" t="str">
        <f t="shared" si="5"/>
        <v>No Aplica</v>
      </c>
      <c r="AD12" s="18" t="str">
        <f t="shared" si="5"/>
        <v>No Aplica</v>
      </c>
      <c r="AE12" s="19">
        <f>+VLOOKUP($N12,[1]!Parametros[[nombre]:[Columna1]],5,0)</f>
        <v>38</v>
      </c>
      <c r="AF12" s="19">
        <f t="shared" si="9"/>
        <v>1</v>
      </c>
      <c r="AG12" s="19">
        <f>+VLOOKUP($L12,[1]!Territorio[[nombre]:[Columna1]],7,0)</f>
        <v>38</v>
      </c>
      <c r="AH12" s="19">
        <f>+VLOOKUP(M12,[1]!Temporalidad[[nombre]:[Columna1]],7,0)</f>
        <v>1757</v>
      </c>
      <c r="AI12" s="19">
        <f>+VLOOKUP(LEFT($C12,3),[1]!Tipo_Gráfico[[id3]:[Tipo Gráfico]],2,0)</f>
        <v>1</v>
      </c>
      <c r="AJ12" s="20" t="str">
        <f t="shared" si="10"/>
        <v>ODEPA</v>
      </c>
      <c r="AK12" s="18" t="str">
        <f t="shared" si="10"/>
        <v>No Aplica</v>
      </c>
      <c r="AL12" s="18" t="s">
        <v>50</v>
      </c>
      <c r="AM12" s="18" t="s">
        <v>50</v>
      </c>
      <c r="AN12" s="10">
        <f>VLOOKUP($AA12,[1]!Responsables[#Data],3,0)</f>
        <v>3</v>
      </c>
      <c r="AO12" s="18">
        <f>VLOOKUP($P12,[1]!unidad_medida[[#All],[nombre]:[Columna1]],5,0)</f>
        <v>22</v>
      </c>
    </row>
    <row r="13" spans="1:41" s="10" customFormat="1" x14ac:dyDescent="0.35">
      <c r="A13" s="10" t="str">
        <f t="shared" si="1"/>
        <v>Gráfico 10-Producto-Destino ||Precio de exportación (Ton/Kg)</v>
      </c>
      <c r="B13" s="10">
        <v>10</v>
      </c>
      <c r="C13" s="11" t="s">
        <v>66</v>
      </c>
      <c r="D13" s="10" t="s">
        <v>53</v>
      </c>
      <c r="E13" s="10" t="s">
        <v>130</v>
      </c>
      <c r="F13" s="10" t="s">
        <v>43</v>
      </c>
      <c r="I13" s="12" t="str">
        <f>I12</f>
        <v>Cítricos</v>
      </c>
      <c r="K13" s="13" t="str">
        <f>"Valor en dólares Estadounidenses de las exportaciones de "&amp;I13&amp;" por Destino de recepción, durante el "&amp;M13</f>
        <v>Valor en dólares Estadounidenses de las exportaciones de Cítricos por Destino de recepción, durante el periodo 2012-2020</v>
      </c>
      <c r="L13" s="14" t="str">
        <f>IF(D13="Región",I13,IF(D13="Comuna",I13,"Chile"))</f>
        <v>Chile</v>
      </c>
      <c r="M13" s="14" t="str">
        <f t="shared" si="2"/>
        <v>periodo 2012-2020</v>
      </c>
      <c r="N13" s="14" t="str">
        <f>+IF($E13="Precio de exportación (Ton/Kg)","Exportaciones",IF($E13="0","0","0"))</f>
        <v>Exportaciones</v>
      </c>
      <c r="O13" s="15" t="str">
        <f>+IF($D13="PRODUCTO",VLOOKUP(I13,[1]!Categorias[[Producto]:[Columna1]],9,0)&amp;"000",IF($D13="CATEGORÍA",VLOOKUP(I13,[1]!Categorias[[Categoría]:[Columna2]],7,0),$O$1))</f>
        <v>100102000</v>
      </c>
      <c r="P13" s="14" t="str">
        <f>+IF($E13="Precio de exportación (Ton/Kg)","Dólar USA",IF($E13="0","0","0"))</f>
        <v>Dólar USA</v>
      </c>
      <c r="Q13" s="13" t="str">
        <f>"Valor de la exportación en "&amp;P13&amp;" del cultivo tipo "&amp;I13</f>
        <v>Valor de la exportación en Dólar USA del cultivo tipo Cítricos</v>
      </c>
      <c r="R13" s="13" t="str">
        <f t="shared" si="3"/>
        <v>Valor en dólares Estadounidenses de las exportaciones de Cítricos por Destino de recepción, durante el periodo 2012-2020</v>
      </c>
      <c r="S13" s="13" t="str">
        <f>+D13&amp;": "&amp;I13</f>
        <v>Producto: Cítricos</v>
      </c>
      <c r="T13" s="13" t="str">
        <f t="shared" si="7"/>
        <v>exportación, fruta, plantaciones, comercio exterior, producción, dólar, valor</v>
      </c>
      <c r="U13" s="16"/>
      <c r="V13" s="13" t="str">
        <f t="shared" si="8"/>
        <v>CHL</v>
      </c>
      <c r="W13" s="13" t="str">
        <f t="shared" si="4"/>
        <v>Nacional</v>
      </c>
      <c r="X13" s="13" t="str">
        <f t="shared" si="0"/>
        <v>Gráfico que muestra el Valor en dólares Estadounidenses de las exportaciones de Cítricos por Destino de recepción, durante el periodo 2012-2020 según datos recopilados desde la ODEPA.</v>
      </c>
      <c r="Y13" s="17">
        <f t="shared" si="5"/>
        <v>44311</v>
      </c>
      <c r="Z13" s="18" t="str">
        <f t="shared" si="5"/>
        <v>Español</v>
      </c>
      <c r="AA13" s="18" t="str">
        <f t="shared" si="5"/>
        <v>Clau</v>
      </c>
      <c r="AB13" s="18" t="str">
        <f t="shared" si="5"/>
        <v>No Aplica</v>
      </c>
      <c r="AC13" s="18" t="str">
        <f t="shared" si="5"/>
        <v>No Aplica</v>
      </c>
      <c r="AD13" s="18" t="str">
        <f t="shared" si="5"/>
        <v>No Aplica</v>
      </c>
      <c r="AE13" s="19">
        <f>+VLOOKUP($N13,[1]!Parametros[[nombre]:[Columna1]],5,0)</f>
        <v>38</v>
      </c>
      <c r="AF13" s="19">
        <f t="shared" si="9"/>
        <v>1</v>
      </c>
      <c r="AG13" s="19">
        <f>+VLOOKUP($L13,[1]!Territorio[[nombre]:[Columna1]],7,0)</f>
        <v>38</v>
      </c>
      <c r="AH13" s="19">
        <f>+VLOOKUP(M13,[1]!Temporalidad[[nombre]:[Columna1]],7,0)</f>
        <v>1757</v>
      </c>
      <c r="AI13" s="19">
        <f>+VLOOKUP(LEFT($C13,3),[1]!Tipo_Gráfico[[id3]:[Tipo Gráfico]],2,0)</f>
        <v>1</v>
      </c>
      <c r="AJ13" s="20" t="str">
        <f t="shared" si="10"/>
        <v>ODEPA</v>
      </c>
      <c r="AK13" s="18" t="str">
        <f t="shared" si="10"/>
        <v>No Aplica</v>
      </c>
      <c r="AL13" s="18" t="str">
        <f t="shared" si="10"/>
        <v>No Aplica</v>
      </c>
      <c r="AM13" s="18" t="str">
        <f t="shared" si="10"/>
        <v>No Aplica</v>
      </c>
      <c r="AN13" s="10">
        <f>VLOOKUP($AA13,[1]!Responsables[#Data],3,0)</f>
        <v>3</v>
      </c>
      <c r="AO13" s="18">
        <f>VLOOKUP($P13,[1]!unidad_medida[[#All],[nombre]:[Columna1]],5,0)</f>
        <v>22</v>
      </c>
    </row>
    <row r="14" spans="1:41" s="10" customFormat="1" x14ac:dyDescent="0.35">
      <c r="A14" s="10" t="str">
        <f t="shared" si="1"/>
        <v>Gráfico 11-Producto-Categoría ||Precio de exportación (Ton/Kg)</v>
      </c>
      <c r="B14" s="10">
        <v>10</v>
      </c>
      <c r="C14" s="11" t="s">
        <v>67</v>
      </c>
      <c r="D14" s="10" t="s">
        <v>53</v>
      </c>
      <c r="E14" s="10" t="s">
        <v>130</v>
      </c>
      <c r="F14" s="10" t="s">
        <v>55</v>
      </c>
      <c r="G14" s="10" t="s">
        <v>56</v>
      </c>
      <c r="I14" s="12" t="str">
        <f t="shared" ref="I14:I15" si="12">I13</f>
        <v>Cítricos</v>
      </c>
      <c r="K14" s="13" t="str">
        <f>"Valor en dólares Estadounidenses de las exportaciones de "&amp;I14&amp;" por subcultivo, durante el "&amp;M14</f>
        <v>Valor en dólares Estadounidenses de las exportaciones de Cítricos por subcultivo, durante el periodo 2012-2020</v>
      </c>
      <c r="L14" s="14" t="str">
        <f>IF(D14="Región",I14,IF(D14="Comuna",I14,"Chile"))</f>
        <v>Chile</v>
      </c>
      <c r="M14" s="14" t="str">
        <f t="shared" si="2"/>
        <v>periodo 2012-2020</v>
      </c>
      <c r="N14" s="14" t="str">
        <f>+IF($E14="Precio de exportación (Ton/Kg)","Exportaciones",IF($E14="0","0","0"))</f>
        <v>Exportaciones</v>
      </c>
      <c r="O14" s="15" t="str">
        <f>+IF($D14="PRODUCTO",VLOOKUP(I14,[1]!Categorias[[Producto]:[Columna1]],9,0)&amp;"000",IF($D14="CATEGORÍA",VLOOKUP(I14,[1]!Categorias[[Categoría]:[Columna2]],7,0),$O$1))</f>
        <v>100102000</v>
      </c>
      <c r="P14" s="14" t="str">
        <f>+IF($E14="Precio de exportación (Ton/Kg)","Dólar USA",IF($E14="0","0","0"))</f>
        <v>Dólar USA</v>
      </c>
      <c r="Q14" s="13" t="str">
        <f>"Valor de la exportación en "&amp;P14&amp;" del cultivo tipo "&amp;I14</f>
        <v>Valor de la exportación en Dólar USA del cultivo tipo Cítricos</v>
      </c>
      <c r="R14" s="13" t="str">
        <f t="shared" si="3"/>
        <v>Valor en dólares Estadounidenses de las exportaciones de Cítricos por subcultivo, durante el periodo 2012-2020</v>
      </c>
      <c r="S14" s="13" t="str">
        <f>+D14&amp;": "&amp;I14</f>
        <v>Producto: Cítricos</v>
      </c>
      <c r="T14" s="13" t="str">
        <f t="shared" si="7"/>
        <v>exportación, fruta, plantaciones, comercio exterior, producción, dólar, valor</v>
      </c>
      <c r="U14" s="16"/>
      <c r="V14" s="13" t="str">
        <f t="shared" si="8"/>
        <v>CHL</v>
      </c>
      <c r="W14" s="13" t="str">
        <f t="shared" si="4"/>
        <v>Nacional</v>
      </c>
      <c r="X14" s="13" t="str">
        <f t="shared" si="0"/>
        <v>Gráfico que muestra el Valor en dólares Estadounidenses de las exportaciones de Cítricos por subcultivo, durante el periodo 2012-2020 según datos recopilados desde la ODEPA.</v>
      </c>
      <c r="Y14" s="17">
        <f t="shared" si="5"/>
        <v>44311</v>
      </c>
      <c r="Z14" s="18" t="str">
        <f t="shared" si="5"/>
        <v>Español</v>
      </c>
      <c r="AA14" s="18" t="str">
        <f t="shared" si="5"/>
        <v>Clau</v>
      </c>
      <c r="AB14" s="18" t="str">
        <f t="shared" si="5"/>
        <v>No Aplica</v>
      </c>
      <c r="AC14" s="18" t="str">
        <f t="shared" si="5"/>
        <v>No Aplica</v>
      </c>
      <c r="AD14" s="18" t="str">
        <f t="shared" si="5"/>
        <v>No Aplica</v>
      </c>
      <c r="AE14" s="19">
        <f>+VLOOKUP($N14,[1]!Parametros[[nombre]:[Columna1]],5,0)</f>
        <v>38</v>
      </c>
      <c r="AF14" s="19">
        <f t="shared" si="9"/>
        <v>1</v>
      </c>
      <c r="AG14" s="19">
        <f>+VLOOKUP($L14,[1]!Territorio[[nombre]:[Columna1]],7,0)</f>
        <v>38</v>
      </c>
      <c r="AH14" s="19">
        <f>+VLOOKUP(M14,[1]!Temporalidad[[nombre]:[Columna1]],7,0)</f>
        <v>1757</v>
      </c>
      <c r="AI14" s="19">
        <f>+VLOOKUP(LEFT($C14,3),[1]!Tipo_Gráfico[[id3]:[Tipo Gráfico]],2,0)</f>
        <v>1</v>
      </c>
      <c r="AJ14" s="20" t="str">
        <f t="shared" si="10"/>
        <v>ODEPA</v>
      </c>
      <c r="AK14" s="18" t="str">
        <f t="shared" si="10"/>
        <v>No Aplica</v>
      </c>
      <c r="AL14" s="18" t="s">
        <v>50</v>
      </c>
      <c r="AM14" s="18" t="s">
        <v>50</v>
      </c>
      <c r="AN14" s="10">
        <f>VLOOKUP($AA14,[1]!Responsables[#Data],3,0)</f>
        <v>3</v>
      </c>
      <c r="AO14" s="18">
        <f>VLOOKUP($P14,[1]!unidad_medida[[#All],[nombre]:[Columna1]],5,0)</f>
        <v>22</v>
      </c>
    </row>
    <row r="15" spans="1:41" s="10" customFormat="1" x14ac:dyDescent="0.35">
      <c r="A15" s="10" t="str">
        <f t="shared" si="1"/>
        <v>Gráfico 12-Producto-Procesamiento ||Precio de exportación (Ton/Kg)</v>
      </c>
      <c r="B15" s="10">
        <v>10</v>
      </c>
      <c r="C15" s="11" t="s">
        <v>68</v>
      </c>
      <c r="D15" s="10" t="s">
        <v>53</v>
      </c>
      <c r="E15" s="10" t="s">
        <v>130</v>
      </c>
      <c r="F15" s="10" t="s">
        <v>58</v>
      </c>
      <c r="I15" s="12" t="str">
        <f t="shared" si="12"/>
        <v>Cítricos</v>
      </c>
      <c r="K15" s="13" t="str">
        <f>"Valor en dólares Estadounidenses de las exportaciones de "&amp;I15&amp;" por tipo de procesamiento, durante el "&amp;M15</f>
        <v>Valor en dólares Estadounidenses de las exportaciones de Cítricos por tipo de procesamiento, durante el periodo 2012-2020</v>
      </c>
      <c r="L15" s="14" t="str">
        <f>IF(D15="Región",I15,IF(D15="Comuna",I15,"Chile"))</f>
        <v>Chile</v>
      </c>
      <c r="M15" s="14" t="str">
        <f t="shared" si="2"/>
        <v>periodo 2012-2020</v>
      </c>
      <c r="N15" s="14" t="str">
        <f>+IF($E15="Precio de exportación (Ton/Kg)","Exportaciones",IF($E15="0","0","0"))</f>
        <v>Exportaciones</v>
      </c>
      <c r="O15" s="15" t="str">
        <f>+IF($D15="PRODUCTO",VLOOKUP(I15,[1]!Categorias[[Producto]:[Columna1]],9,0)&amp;"000",IF($D15="CATEGORÍA",VLOOKUP(I15,[1]!Categorias[[Categoría]:[Columna2]],7,0),$O$1))</f>
        <v>100102000</v>
      </c>
      <c r="P15" s="14" t="str">
        <f>+IF($E15="Precio de exportación (Ton/Kg)","Dólar USA",IF($E15="0","0","0"))</f>
        <v>Dólar USA</v>
      </c>
      <c r="Q15" s="13" t="str">
        <f>"Valor de la exportación en "&amp;P15&amp;" del cultivo tipo "&amp;I15</f>
        <v>Valor de la exportación en Dólar USA del cultivo tipo Cítricos</v>
      </c>
      <c r="R15" s="13" t="str">
        <f t="shared" si="3"/>
        <v>Valor en dólares Estadounidenses de las exportaciones de Cítricos por tipo de procesamiento, durante el periodo 2012-2020</v>
      </c>
      <c r="S15" s="13" t="str">
        <f>+D15&amp;": "&amp;I15</f>
        <v>Producto: Cítricos</v>
      </c>
      <c r="T15" s="13" t="str">
        <f t="shared" si="7"/>
        <v>exportación, fruta, plantaciones, comercio exterior, producción, dólar, valor</v>
      </c>
      <c r="U15" s="16"/>
      <c r="V15" s="13" t="str">
        <f t="shared" si="8"/>
        <v>CHL</v>
      </c>
      <c r="W15" s="13" t="str">
        <f t="shared" si="4"/>
        <v>Nacional</v>
      </c>
      <c r="X15" s="13" t="str">
        <f t="shared" si="0"/>
        <v>Gráfico que muestra el Valor en dólares Estadounidenses de las exportaciones de Cítricos por tipo de procesamiento, durante el periodo 2012-2020 según datos recopilados desde la ODEPA.</v>
      </c>
      <c r="Y15" s="17">
        <f t="shared" si="5"/>
        <v>44311</v>
      </c>
      <c r="Z15" s="18" t="str">
        <f t="shared" si="5"/>
        <v>Español</v>
      </c>
      <c r="AA15" s="18" t="str">
        <f t="shared" si="5"/>
        <v>Clau</v>
      </c>
      <c r="AB15" s="18" t="str">
        <f t="shared" si="5"/>
        <v>No Aplica</v>
      </c>
      <c r="AC15" s="18" t="str">
        <f t="shared" si="5"/>
        <v>No Aplica</v>
      </c>
      <c r="AD15" s="18" t="str">
        <f t="shared" si="5"/>
        <v>No Aplica</v>
      </c>
      <c r="AE15" s="19">
        <f>+VLOOKUP($N15,[1]!Parametros[[nombre]:[Columna1]],5,0)</f>
        <v>38</v>
      </c>
      <c r="AF15" s="19">
        <f t="shared" si="9"/>
        <v>1</v>
      </c>
      <c r="AG15" s="19">
        <f>+VLOOKUP($L15,[1]!Territorio[[nombre]:[Columna1]],7,0)</f>
        <v>38</v>
      </c>
      <c r="AH15" s="19">
        <f>+VLOOKUP(M15,[1]!Temporalidad[[nombre]:[Columna1]],7,0)</f>
        <v>1757</v>
      </c>
      <c r="AI15" s="19">
        <f>+VLOOKUP(LEFT($C15,3),[1]!Tipo_Gráfico[[id3]:[Tipo Gráfico]],2,0)</f>
        <v>1</v>
      </c>
      <c r="AJ15" s="20" t="str">
        <f t="shared" si="10"/>
        <v>ODEPA</v>
      </c>
      <c r="AK15" s="18" t="str">
        <f t="shared" si="10"/>
        <v>No Aplica</v>
      </c>
      <c r="AL15" s="18" t="str">
        <f t="shared" si="10"/>
        <v>No Aplica</v>
      </c>
      <c r="AM15" s="18" t="str">
        <f t="shared" si="10"/>
        <v>No Aplica</v>
      </c>
      <c r="AN15" s="10">
        <f>VLOOKUP($AA15,[1]!Responsables[#Data],3,0)</f>
        <v>3</v>
      </c>
      <c r="AO15" s="18">
        <f>VLOOKUP($P15,[1]!unidad_medida[[#All],[nombre]:[Columna1]],5,0)</f>
        <v>22</v>
      </c>
    </row>
    <row r="16" spans="1:41" s="10" customFormat="1" x14ac:dyDescent="0.35">
      <c r="A16" s="10" t="str">
        <f t="shared" si="1"/>
        <v>Gráfico 13-Categoría-Región ||Precio de exportación (Ton/Kg)</v>
      </c>
      <c r="B16" s="10">
        <v>37</v>
      </c>
      <c r="C16" s="11" t="s">
        <v>69</v>
      </c>
      <c r="D16" s="10" t="s">
        <v>55</v>
      </c>
      <c r="E16" s="10" t="s">
        <v>130</v>
      </c>
      <c r="F16" s="10" t="s">
        <v>42</v>
      </c>
      <c r="I16" s="12" t="s">
        <v>70</v>
      </c>
      <c r="K16" s="13" t="str">
        <f>"Valor en dólares Estadounidenses de las exportaciones de "&amp;I16&amp;" por Región de salida, durante el "&amp;M16</f>
        <v>Valor en dólares Estadounidenses de las exportaciones de Limón por Región de salida, durante el periodo 2012-2020</v>
      </c>
      <c r="L16" s="14" t="str">
        <f>IF(D16="Región",I16,IF(D16="Comuna",I16,"Chile"))</f>
        <v>Chile</v>
      </c>
      <c r="M16" s="14" t="str">
        <f t="shared" si="2"/>
        <v>periodo 2012-2020</v>
      </c>
      <c r="N16" s="14" t="str">
        <f>+IF($E16="Precio de exportación (Ton/Kg)","Exportaciones",IF($E16="0","0","0"))</f>
        <v>Exportaciones</v>
      </c>
      <c r="O16" s="15">
        <f>+IF($D16="PRODUCTO",VLOOKUP(I16,[1]!Categorias[[Producto]:[Columna1]],9,0)&amp;"000",IF($D16="CATEGORÍA",VLOOKUP(I16,[1]!Categorias[[Categoría]:[Columna2]],7,0),$O$1))</f>
        <v>100102003</v>
      </c>
      <c r="P16" s="14" t="str">
        <f>+IF($E16="Precio de exportación (Ton/Kg)","Dólar USA",IF($E16="0","0","0"))</f>
        <v>Dólar USA</v>
      </c>
      <c r="Q16" s="13" t="str">
        <f>"Valor de la exportación en "&amp;P16&amp;" del subcultivo tipo "&amp;I16</f>
        <v>Valor de la exportación en Dólar USA del subcultivo tipo Limón</v>
      </c>
      <c r="R16" s="13" t="str">
        <f t="shared" si="3"/>
        <v>Valor en dólares Estadounidenses de las exportaciones de Limón por Región de salida, durante el periodo 2012-2020</v>
      </c>
      <c r="S16" s="13" t="str">
        <f>+D16&amp;": "&amp;I16</f>
        <v>Categoría: Limón</v>
      </c>
      <c r="T16" s="13" t="str">
        <f t="shared" si="7"/>
        <v>exportación, fruta, plantaciones, comercio exterior, producción, dólar, valor</v>
      </c>
      <c r="U16" s="16"/>
      <c r="V16" s="13" t="str">
        <f t="shared" si="8"/>
        <v>CHL</v>
      </c>
      <c r="W16" s="13" t="str">
        <f t="shared" si="4"/>
        <v>Nacional</v>
      </c>
      <c r="X16" s="13" t="str">
        <f t="shared" si="0"/>
        <v>Gráfico que muestra el Valor en dólares Estadounidenses de las exportaciones de Limón por Región de salida, durante el periodo 2012-2020 según datos recopilados desde la ODEPA.</v>
      </c>
      <c r="Y16" s="17">
        <f t="shared" si="5"/>
        <v>44311</v>
      </c>
      <c r="Z16" s="18" t="str">
        <f t="shared" si="5"/>
        <v>Español</v>
      </c>
      <c r="AA16" s="18" t="str">
        <f t="shared" si="5"/>
        <v>Clau</v>
      </c>
      <c r="AB16" s="18" t="str">
        <f t="shared" si="5"/>
        <v>No Aplica</v>
      </c>
      <c r="AC16" s="18" t="str">
        <f t="shared" si="5"/>
        <v>No Aplica</v>
      </c>
      <c r="AD16" s="18" t="str">
        <f t="shared" si="5"/>
        <v>No Aplica</v>
      </c>
      <c r="AE16" s="19">
        <f>+VLOOKUP($N16,[1]!Parametros[[nombre]:[Columna1]],5,0)</f>
        <v>38</v>
      </c>
      <c r="AF16" s="19">
        <f t="shared" si="9"/>
        <v>1</v>
      </c>
      <c r="AG16" s="19">
        <f>+VLOOKUP($L16,[1]!Territorio[[nombre]:[Columna1]],7,0)</f>
        <v>38</v>
      </c>
      <c r="AH16" s="19">
        <f>+VLOOKUP(M16,[1]!Temporalidad[[nombre]:[Columna1]],7,0)</f>
        <v>1757</v>
      </c>
      <c r="AI16" s="19">
        <f>+VLOOKUP(LEFT($C16,3),[1]!Tipo_Gráfico[[id3]:[Tipo Gráfico]],2,0)</f>
        <v>1</v>
      </c>
      <c r="AJ16" s="20" t="str">
        <f t="shared" si="10"/>
        <v>ODEPA</v>
      </c>
      <c r="AK16" s="18" t="str">
        <f t="shared" si="10"/>
        <v>No Aplica</v>
      </c>
      <c r="AL16" s="18" t="s">
        <v>50</v>
      </c>
      <c r="AM16" s="18" t="s">
        <v>50</v>
      </c>
      <c r="AN16" s="10">
        <f>VLOOKUP($AA16,[1]!Responsables[#Data],3,0)</f>
        <v>3</v>
      </c>
      <c r="AO16" s="18">
        <f>VLOOKUP($P16,[1]!unidad_medida[[#All],[nombre]:[Columna1]],5,0)</f>
        <v>22</v>
      </c>
    </row>
    <row r="17" spans="1:41" s="10" customFormat="1" x14ac:dyDescent="0.35">
      <c r="A17" s="10" t="str">
        <f t="shared" si="1"/>
        <v>Gráfico 14-Categoría-Destino ||Precio de exportación (Ton/Kg)</v>
      </c>
      <c r="B17" s="10">
        <v>37</v>
      </c>
      <c r="C17" s="11" t="s">
        <v>71</v>
      </c>
      <c r="D17" s="10" t="s">
        <v>55</v>
      </c>
      <c r="E17" s="10" t="s">
        <v>130</v>
      </c>
      <c r="F17" s="10" t="s">
        <v>43</v>
      </c>
      <c r="I17" s="12" t="str">
        <f>I16</f>
        <v>Limón</v>
      </c>
      <c r="K17" s="13" t="str">
        <f>"Valor en dólares Estadounidenses de las exportaciones de "&amp;I17&amp;" por Destino de recepción, durante el "&amp;M17</f>
        <v>Valor en dólares Estadounidenses de las exportaciones de Limón por Destino de recepción, durante el periodo 2012-2020</v>
      </c>
      <c r="L17" s="14" t="str">
        <f>IF(D17="Región",I17,IF(D17="Comuna",I17,"Chile"))</f>
        <v>Chile</v>
      </c>
      <c r="M17" s="14" t="str">
        <f t="shared" si="2"/>
        <v>periodo 2012-2020</v>
      </c>
      <c r="N17" s="14" t="str">
        <f>+IF($E17="Precio de exportación (Ton/Kg)","Exportaciones",IF($E17="0","0","0"))</f>
        <v>Exportaciones</v>
      </c>
      <c r="O17" s="15">
        <f>+IF($D17="PRODUCTO",VLOOKUP(I17,[1]!Categorias[[Producto]:[Columna1]],9,0)&amp;"000",IF($D17="CATEGORÍA",VLOOKUP(I17,[1]!Categorias[[Categoría]:[Columna2]],7,0),$O$1))</f>
        <v>100102003</v>
      </c>
      <c r="P17" s="14" t="str">
        <f>+IF($E17="Precio de exportación (Ton/Kg)","Dólar USA",IF($E17="0","0","0"))</f>
        <v>Dólar USA</v>
      </c>
      <c r="Q17" s="13" t="str">
        <f>"Valor de la exportación en "&amp;P17&amp;" del subcultivo tipo "&amp;I17</f>
        <v>Valor de la exportación en Dólar USA del subcultivo tipo Limón</v>
      </c>
      <c r="R17" s="13" t="str">
        <f t="shared" si="3"/>
        <v>Valor en dólares Estadounidenses de las exportaciones de Limón por Destino de recepción, durante el periodo 2012-2020</v>
      </c>
      <c r="S17" s="13" t="str">
        <f>+D17&amp;": "&amp;I17</f>
        <v>Categoría: Limón</v>
      </c>
      <c r="T17" s="13" t="str">
        <f t="shared" si="7"/>
        <v>exportación, fruta, plantaciones, comercio exterior, producción, dólar, valor</v>
      </c>
      <c r="U17" s="16"/>
      <c r="V17" s="13" t="str">
        <f t="shared" si="8"/>
        <v>CHL</v>
      </c>
      <c r="W17" s="13" t="str">
        <f t="shared" si="4"/>
        <v>Nacional</v>
      </c>
      <c r="X17" s="13" t="str">
        <f t="shared" si="0"/>
        <v>Gráfico que muestra el Valor en dólares Estadounidenses de las exportaciones de Limón por Destino de recepción, durante el periodo 2012-2020 según datos recopilados desde la ODEPA.</v>
      </c>
      <c r="Y17" s="17">
        <f t="shared" si="5"/>
        <v>44311</v>
      </c>
      <c r="Z17" s="18" t="str">
        <f t="shared" si="5"/>
        <v>Español</v>
      </c>
      <c r="AA17" s="18" t="str">
        <f t="shared" si="5"/>
        <v>Clau</v>
      </c>
      <c r="AB17" s="18" t="str">
        <f t="shared" si="5"/>
        <v>No Aplica</v>
      </c>
      <c r="AC17" s="18" t="str">
        <f t="shared" si="5"/>
        <v>No Aplica</v>
      </c>
      <c r="AD17" s="18" t="str">
        <f t="shared" si="5"/>
        <v>No Aplica</v>
      </c>
      <c r="AE17" s="19">
        <f>+VLOOKUP($N17,[1]!Parametros[[nombre]:[Columna1]],5,0)</f>
        <v>38</v>
      </c>
      <c r="AF17" s="19">
        <f t="shared" si="9"/>
        <v>1</v>
      </c>
      <c r="AG17" s="19">
        <f>+VLOOKUP($L17,[1]!Territorio[[nombre]:[Columna1]],7,0)</f>
        <v>38</v>
      </c>
      <c r="AH17" s="19">
        <f>+VLOOKUP(M17,[1]!Temporalidad[[nombre]:[Columna1]],7,0)</f>
        <v>1757</v>
      </c>
      <c r="AI17" s="19">
        <f>+VLOOKUP(LEFT($C17,3),[1]!Tipo_Gráfico[[id3]:[Tipo Gráfico]],2,0)</f>
        <v>1</v>
      </c>
      <c r="AJ17" s="20" t="str">
        <f t="shared" si="10"/>
        <v>ODEPA</v>
      </c>
      <c r="AK17" s="18" t="str">
        <f t="shared" si="10"/>
        <v>No Aplica</v>
      </c>
      <c r="AL17" s="18" t="str">
        <f t="shared" si="10"/>
        <v>No Aplica</v>
      </c>
      <c r="AM17" s="18" t="str">
        <f t="shared" si="10"/>
        <v>No Aplica</v>
      </c>
      <c r="AN17" s="10">
        <f>VLOOKUP($AA17,[1]!Responsables[#Data],3,0)</f>
        <v>3</v>
      </c>
      <c r="AO17" s="18">
        <f>VLOOKUP($P17,[1]!unidad_medida[[#All],[nombre]:[Columna1]],5,0)</f>
        <v>22</v>
      </c>
    </row>
    <row r="18" spans="1:41" s="10" customFormat="1" x14ac:dyDescent="0.35">
      <c r="A18" s="10" t="str">
        <f t="shared" si="1"/>
        <v>Gráfico 15-Categoría-Procesamiento ||Precio de exportación (Ton/Kg)</v>
      </c>
      <c r="B18" s="10">
        <v>37</v>
      </c>
      <c r="C18" s="11" t="s">
        <v>72</v>
      </c>
      <c r="D18" s="10" t="s">
        <v>55</v>
      </c>
      <c r="E18" s="10" t="s">
        <v>130</v>
      </c>
      <c r="F18" s="10" t="s">
        <v>58</v>
      </c>
      <c r="I18" s="12" t="str">
        <f>I17</f>
        <v>Limón</v>
      </c>
      <c r="K18" s="13" t="str">
        <f>"Valor en dólares Estadounidenses de las exportaciones de "&amp;I18&amp;" por tipo de procesamiento, durante el "&amp;M18</f>
        <v>Valor en dólares Estadounidenses de las exportaciones de Limón por tipo de procesamiento, durante el periodo 2012-2020</v>
      </c>
      <c r="L18" s="14" t="str">
        <f>IF(D18="Región",I18,IF(D18="Comuna",I18,"Chile"))</f>
        <v>Chile</v>
      </c>
      <c r="M18" s="14" t="str">
        <f t="shared" si="2"/>
        <v>periodo 2012-2020</v>
      </c>
      <c r="N18" s="14" t="str">
        <f>+IF($E18="Precio de exportación (Ton/Kg)","Exportaciones",IF($E18="0","0","0"))</f>
        <v>Exportaciones</v>
      </c>
      <c r="O18" s="15">
        <f>+IF($D18="PRODUCTO",VLOOKUP(I18,[1]!Categorias[[Producto]:[Columna1]],9,0)&amp;"000",IF($D18="CATEGORÍA",VLOOKUP(I18,[1]!Categorias[[Categoría]:[Columna2]],7,0),$O$1))</f>
        <v>100102003</v>
      </c>
      <c r="P18" s="14" t="str">
        <f>+IF($E18="Precio de exportación (Ton/Kg)","Dólar USA",IF($E18="0","0","0"))</f>
        <v>Dólar USA</v>
      </c>
      <c r="Q18" s="13" t="str">
        <f>"Valor de la exportación en "&amp;P18&amp;" del subcultivo tipo "&amp;I18</f>
        <v>Valor de la exportación en Dólar USA del subcultivo tipo Limón</v>
      </c>
      <c r="R18" s="13" t="str">
        <f t="shared" si="3"/>
        <v>Valor en dólares Estadounidenses de las exportaciones de Limón por tipo de procesamiento, durante el periodo 2012-2020</v>
      </c>
      <c r="S18" s="13" t="str">
        <f>+D18&amp;": "&amp;I18</f>
        <v>Categoría: Limón</v>
      </c>
      <c r="T18" s="13" t="str">
        <f t="shared" si="7"/>
        <v>exportación, fruta, plantaciones, comercio exterior, producción, dólar, valor</v>
      </c>
      <c r="U18" s="16"/>
      <c r="V18" s="13" t="str">
        <f t="shared" si="8"/>
        <v>CHL</v>
      </c>
      <c r="W18" s="13" t="str">
        <f t="shared" si="4"/>
        <v>Nacional</v>
      </c>
      <c r="X18" s="13" t="str">
        <f t="shared" si="0"/>
        <v>Gráfico que muestra el Valor en dólares Estadounidenses de las exportaciones de Limón por tipo de procesamiento, durante el periodo 2012-2020 según datos recopilados desde la ODEPA.</v>
      </c>
      <c r="Y18" s="17">
        <f t="shared" si="5"/>
        <v>44311</v>
      </c>
      <c r="Z18" s="18" t="str">
        <f t="shared" si="5"/>
        <v>Español</v>
      </c>
      <c r="AA18" s="18" t="str">
        <f t="shared" si="5"/>
        <v>Clau</v>
      </c>
      <c r="AB18" s="18" t="str">
        <f t="shared" si="5"/>
        <v>No Aplica</v>
      </c>
      <c r="AC18" s="18" t="str">
        <f t="shared" si="5"/>
        <v>No Aplica</v>
      </c>
      <c r="AD18" s="18" t="str">
        <f t="shared" si="5"/>
        <v>No Aplica</v>
      </c>
      <c r="AE18" s="19">
        <f>+VLOOKUP($N18,[1]!Parametros[[nombre]:[Columna1]],5,0)</f>
        <v>38</v>
      </c>
      <c r="AF18" s="19">
        <f t="shared" si="9"/>
        <v>1</v>
      </c>
      <c r="AG18" s="19">
        <f>+VLOOKUP($L18,[1]!Territorio[[nombre]:[Columna1]],7,0)</f>
        <v>38</v>
      </c>
      <c r="AH18" s="19">
        <f>+VLOOKUP(M18,[1]!Temporalidad[[nombre]:[Columna1]],7,0)</f>
        <v>1757</v>
      </c>
      <c r="AI18" s="19">
        <f>+VLOOKUP(LEFT($C18,3),[1]!Tipo_Gráfico[[id3]:[Tipo Gráfico]],2,0)</f>
        <v>1</v>
      </c>
      <c r="AJ18" s="20" t="str">
        <f t="shared" si="10"/>
        <v>ODEPA</v>
      </c>
      <c r="AK18" s="18" t="str">
        <f t="shared" si="10"/>
        <v>No Aplica</v>
      </c>
      <c r="AL18" s="18" t="s">
        <v>50</v>
      </c>
      <c r="AM18" s="18" t="s">
        <v>50</v>
      </c>
      <c r="AN18" s="10">
        <f>VLOOKUP($AA18,[1]!Responsables[#Data],3,0)</f>
        <v>3</v>
      </c>
      <c r="AO18" s="18">
        <f>VLOOKUP($P18,[1]!unidad_medida[[#All],[nombre]:[Columna1]],5,0)</f>
        <v>22</v>
      </c>
    </row>
    <row r="19" spans="1:41" s="10" customFormat="1" x14ac:dyDescent="0.35">
      <c r="A19" s="10" t="str">
        <f t="shared" si="1"/>
        <v>Gráfico 16-Procesamiento-Región ||Precio de exportación (Ton/Kg)</v>
      </c>
      <c r="B19" s="10">
        <v>7</v>
      </c>
      <c r="C19" s="11" t="s">
        <v>73</v>
      </c>
      <c r="D19" s="10" t="s">
        <v>58</v>
      </c>
      <c r="E19" s="10" t="s">
        <v>130</v>
      </c>
      <c r="F19" s="10" t="s">
        <v>42</v>
      </c>
      <c r="I19" s="12" t="s">
        <v>74</v>
      </c>
      <c r="K19" s="13" t="str">
        <f>"Valor en dólares Estadounidenses de las exportaciones de fruta procesada como "&amp;I19&amp;" por Región de salida, durante el "&amp;M19</f>
        <v>Valor en dólares Estadounidenses de las exportaciones de fruta procesada como Jugos por Región de salida, durante el periodo 2012-2020</v>
      </c>
      <c r="L19" s="14" t="str">
        <f>IF(D19="Región",I19,IF(D19="Comuna",I19,"Chile"))</f>
        <v>Chile</v>
      </c>
      <c r="M19" s="14" t="str">
        <f t="shared" si="2"/>
        <v>periodo 2012-2020</v>
      </c>
      <c r="N19" s="14" t="str">
        <f>+IF($E19="Precio de exportación (Ton/Kg)","Exportaciones",IF($E19="0","0","0"))</f>
        <v>Exportaciones</v>
      </c>
      <c r="O19" s="15">
        <f>+IF($D19="PRODUCTO",VLOOKUP(I19,[1]!Categorias[[Producto]:[Columna1]],9,0)&amp;"000",IF($D19="CATEGORÍA",VLOOKUP(I19,[1]!Categorias[[Categoría]:[Columna2]],7,0),$O$1))</f>
        <v>100100000</v>
      </c>
      <c r="P19" s="14" t="str">
        <f>+IF($E19="Precio de exportación (Ton/Kg)","Dólar USA",IF($E19="0","0","0"))</f>
        <v>Dólar USA</v>
      </c>
      <c r="Q19" s="13" t="str">
        <f>"Valor de la exportación en "&amp;P19&amp;" de fruta procesada como "&amp;I19</f>
        <v>Valor de la exportación en Dólar USA de fruta procesada como Jugos</v>
      </c>
      <c r="R19" s="13" t="str">
        <f t="shared" si="3"/>
        <v>Valor en dólares Estadounidenses de las exportaciones de fruta procesada como Jugos por Región de salida, durante el periodo 2012-2020</v>
      </c>
      <c r="S19" s="13" t="str">
        <f>+D19&amp;": "&amp;I19</f>
        <v>Procesamiento: Jugos</v>
      </c>
      <c r="T19" s="13" t="str">
        <f t="shared" si="7"/>
        <v>exportación, fruta, plantaciones, comercio exterior, producción, dólar, valor</v>
      </c>
      <c r="U19" s="16"/>
      <c r="V19" s="13" t="str">
        <f t="shared" si="8"/>
        <v>CHL</v>
      </c>
      <c r="W19" s="13" t="str">
        <f t="shared" si="4"/>
        <v>Nacional</v>
      </c>
      <c r="X19" s="13" t="str">
        <f t="shared" si="0"/>
        <v>Gráfico que muestra el Valor en dólares Estadounidenses de las exportaciones de fruta procesada como Jugos por Región de salida, durante el periodo 2012-2020 según datos recopilados desde la ODEPA.</v>
      </c>
      <c r="Y19" s="17">
        <f t="shared" si="5"/>
        <v>44311</v>
      </c>
      <c r="Z19" s="18" t="str">
        <f t="shared" si="5"/>
        <v>Español</v>
      </c>
      <c r="AA19" s="18" t="str">
        <f t="shared" si="5"/>
        <v>Clau</v>
      </c>
      <c r="AB19" s="18" t="str">
        <f t="shared" si="5"/>
        <v>No Aplica</v>
      </c>
      <c r="AC19" s="18" t="str">
        <f t="shared" si="5"/>
        <v>No Aplica</v>
      </c>
      <c r="AD19" s="18" t="str">
        <f t="shared" si="5"/>
        <v>No Aplica</v>
      </c>
      <c r="AE19" s="19">
        <f>+VLOOKUP($N19,[1]!Parametros[[nombre]:[Columna1]],5,0)</f>
        <v>38</v>
      </c>
      <c r="AF19" s="19">
        <f t="shared" si="9"/>
        <v>1</v>
      </c>
      <c r="AG19" s="19">
        <f>+VLOOKUP($L19,[1]!Territorio[[nombre]:[Columna1]],7,0)</f>
        <v>38</v>
      </c>
      <c r="AH19" s="19">
        <f>+VLOOKUP(M19,[1]!Temporalidad[[nombre]:[Columna1]],7,0)</f>
        <v>1757</v>
      </c>
      <c r="AI19" s="19">
        <f>+VLOOKUP(LEFT($C19,3),[1]!Tipo_Gráfico[[id3]:[Tipo Gráfico]],2,0)</f>
        <v>1</v>
      </c>
      <c r="AJ19" s="20" t="str">
        <f t="shared" si="10"/>
        <v>ODEPA</v>
      </c>
      <c r="AK19" s="18" t="str">
        <f t="shared" si="10"/>
        <v>No Aplica</v>
      </c>
      <c r="AL19" s="18" t="str">
        <f t="shared" si="10"/>
        <v>No Aplica</v>
      </c>
      <c r="AM19" s="18" t="str">
        <f t="shared" si="10"/>
        <v>No Aplica</v>
      </c>
      <c r="AN19" s="10">
        <f>VLOOKUP($AA19,[1]!Responsables[#Data],3,0)</f>
        <v>3</v>
      </c>
      <c r="AO19" s="18">
        <f>VLOOKUP($P19,[1]!unidad_medida[[#All],[nombre]:[Columna1]],5,0)</f>
        <v>22</v>
      </c>
    </row>
    <row r="20" spans="1:41" s="10" customFormat="1" x14ac:dyDescent="0.35">
      <c r="A20" s="10" t="str">
        <f t="shared" si="1"/>
        <v>Gráfico 17-Procesamiento-Destino ||Precio de exportación (Ton/Kg)</v>
      </c>
      <c r="B20" s="10">
        <v>7</v>
      </c>
      <c r="C20" s="11" t="s">
        <v>75</v>
      </c>
      <c r="D20" s="10" t="s">
        <v>58</v>
      </c>
      <c r="E20" s="10" t="s">
        <v>130</v>
      </c>
      <c r="F20" s="10" t="s">
        <v>43</v>
      </c>
      <c r="I20" s="12" t="str">
        <f>I19</f>
        <v>Jugos</v>
      </c>
      <c r="K20" s="13" t="str">
        <f>"Valor en dólares Estadounidenses de las exportaciones de fruta procesada como "&amp;I20&amp;" por Destino de recepción, durante el "&amp;M20</f>
        <v>Valor en dólares Estadounidenses de las exportaciones de fruta procesada como Jugos por Destino de recepción, durante el periodo 2012-2020</v>
      </c>
      <c r="L20" s="14" t="str">
        <f>IF(D20="Región",I20,IF(D20="Comuna",I20,"Chile"))</f>
        <v>Chile</v>
      </c>
      <c r="M20" s="14" t="str">
        <f t="shared" si="2"/>
        <v>periodo 2012-2020</v>
      </c>
      <c r="N20" s="14" t="str">
        <f>+IF($E20="Precio de exportación (Ton/Kg)","Exportaciones",IF($E20="0","0","0"))</f>
        <v>Exportaciones</v>
      </c>
      <c r="O20" s="15">
        <f>+IF($D20="PRODUCTO",VLOOKUP(I20,[1]!Categorias[[Producto]:[Columna1]],9,0)&amp;"000",IF($D20="CATEGORÍA",VLOOKUP(I20,[1]!Categorias[[Categoría]:[Columna2]],7,0),$O$1))</f>
        <v>100100000</v>
      </c>
      <c r="P20" s="14" t="str">
        <f>+IF($E20="Precio de exportación (Ton/Kg)","Dólar USA",IF($E20="0","0","0"))</f>
        <v>Dólar USA</v>
      </c>
      <c r="Q20" s="13" t="str">
        <f>"Valor de la exportación en "&amp;P20&amp;" de fruta procesada como "&amp;I20</f>
        <v>Valor de la exportación en Dólar USA de fruta procesada como Jugos</v>
      </c>
      <c r="R20" s="13" t="str">
        <f t="shared" si="3"/>
        <v>Valor en dólares Estadounidenses de las exportaciones de fruta procesada como Jugos por Destino de recepción, durante el periodo 2012-2020</v>
      </c>
      <c r="S20" s="13" t="str">
        <f>+D20&amp;": "&amp;I20</f>
        <v>Procesamiento: Jugos</v>
      </c>
      <c r="T20" s="13" t="str">
        <f t="shared" si="7"/>
        <v>exportación, fruta, plantaciones, comercio exterior, producción, dólar, valor</v>
      </c>
      <c r="U20" s="16"/>
      <c r="V20" s="13" t="str">
        <f t="shared" si="8"/>
        <v>CHL</v>
      </c>
      <c r="W20" s="13" t="str">
        <f t="shared" si="4"/>
        <v>Nacional</v>
      </c>
      <c r="X20" s="13" t="str">
        <f t="shared" si="0"/>
        <v>Gráfico que muestra el Valor en dólares Estadounidenses de las exportaciones de fruta procesada como Jugos por Destino de recepción, durante el periodo 2012-2020 según datos recopilados desde la ODEPA.</v>
      </c>
      <c r="Y20" s="17">
        <f t="shared" si="5"/>
        <v>44311</v>
      </c>
      <c r="Z20" s="18" t="str">
        <f t="shared" si="5"/>
        <v>Español</v>
      </c>
      <c r="AA20" s="18" t="str">
        <f t="shared" si="5"/>
        <v>Clau</v>
      </c>
      <c r="AB20" s="18" t="str">
        <f t="shared" si="5"/>
        <v>No Aplica</v>
      </c>
      <c r="AC20" s="18" t="str">
        <f t="shared" si="5"/>
        <v>No Aplica</v>
      </c>
      <c r="AD20" s="18" t="str">
        <f t="shared" si="5"/>
        <v>No Aplica</v>
      </c>
      <c r="AE20" s="19">
        <f>+VLOOKUP($N20,[1]!Parametros[[nombre]:[Columna1]],5,0)</f>
        <v>38</v>
      </c>
      <c r="AF20" s="19">
        <f t="shared" si="9"/>
        <v>1</v>
      </c>
      <c r="AG20" s="19">
        <f>+VLOOKUP($L20,[1]!Territorio[[nombre]:[Columna1]],7,0)</f>
        <v>38</v>
      </c>
      <c r="AH20" s="19">
        <f>+VLOOKUP(M20,[1]!Temporalidad[[nombre]:[Columna1]],7,0)</f>
        <v>1757</v>
      </c>
      <c r="AI20" s="19">
        <f>+VLOOKUP(LEFT($C20,3),[1]!Tipo_Gráfico[[id3]:[Tipo Gráfico]],2,0)</f>
        <v>1</v>
      </c>
      <c r="AJ20" s="20" t="str">
        <f t="shared" si="10"/>
        <v>ODEPA</v>
      </c>
      <c r="AK20" s="18" t="str">
        <f t="shared" si="10"/>
        <v>No Aplica</v>
      </c>
      <c r="AL20" s="18" t="s">
        <v>50</v>
      </c>
      <c r="AM20" s="18" t="s">
        <v>50</v>
      </c>
      <c r="AN20" s="10">
        <f>VLOOKUP($AA20,[1]!Responsables[#Data],3,0)</f>
        <v>3</v>
      </c>
      <c r="AO20" s="18">
        <f>VLOOKUP($P20,[1]!unidad_medida[[#All],[nombre]:[Columna1]],5,0)</f>
        <v>22</v>
      </c>
    </row>
    <row r="21" spans="1:41" s="10" customFormat="1" x14ac:dyDescent="0.35">
      <c r="A21" s="10" t="str">
        <f t="shared" si="1"/>
        <v>Gráfico 18-Procesamiento-Producto ||Precio de exportación (Ton/Kg)</v>
      </c>
      <c r="B21" s="10">
        <v>7</v>
      </c>
      <c r="C21" s="11" t="s">
        <v>76</v>
      </c>
      <c r="D21" s="10" t="s">
        <v>58</v>
      </c>
      <c r="E21" s="10" t="s">
        <v>130</v>
      </c>
      <c r="F21" s="10" t="s">
        <v>53</v>
      </c>
      <c r="I21" s="12" t="str">
        <f t="shared" ref="I21:I22" si="13">I20</f>
        <v>Jugos</v>
      </c>
      <c r="K21" s="13" t="str">
        <f>"Valor en dólares Estadounidenses de las exportaciones de fruta procesada como "&amp;I21&amp;" por cultivo, durante el "&amp;M21</f>
        <v>Valor en dólares Estadounidenses de las exportaciones de fruta procesada como Jugos por cultivo, durante el periodo 2012-2020</v>
      </c>
      <c r="L21" s="14" t="str">
        <f>IF(D21="Región",I21,IF(D21="Comuna",I21,"Chile"))</f>
        <v>Chile</v>
      </c>
      <c r="M21" s="14" t="str">
        <f t="shared" si="2"/>
        <v>periodo 2012-2020</v>
      </c>
      <c r="N21" s="14" t="str">
        <f>+IF($E21="Precio de exportación (Ton/Kg)","Exportaciones",IF($E21="0","0","0"))</f>
        <v>Exportaciones</v>
      </c>
      <c r="O21" s="15">
        <f>+IF($D21="PRODUCTO",VLOOKUP(I21,[1]!Categorias[[Producto]:[Columna1]],9,0)&amp;"000",IF($D21="CATEGORÍA",VLOOKUP(I21,[1]!Categorias[[Categoría]:[Columna2]],7,0),$O$1))</f>
        <v>100100000</v>
      </c>
      <c r="P21" s="14" t="str">
        <f>+IF($E21="Precio de exportación (Ton/Kg)","Dólar USA",IF($E21="0","0","0"))</f>
        <v>Dólar USA</v>
      </c>
      <c r="Q21" s="13" t="str">
        <f>"Valor de la exportación en "&amp;P21&amp;" de fruta procesada como "&amp;I21</f>
        <v>Valor de la exportación en Dólar USA de fruta procesada como Jugos</v>
      </c>
      <c r="R21" s="13" t="str">
        <f t="shared" si="3"/>
        <v>Valor en dólares Estadounidenses de las exportaciones de fruta procesada como Jugos por cultivo, durante el periodo 2012-2020</v>
      </c>
      <c r="S21" s="13" t="str">
        <f>+D21&amp;": "&amp;I21</f>
        <v>Procesamiento: Jugos</v>
      </c>
      <c r="T21" s="13" t="str">
        <f t="shared" si="7"/>
        <v>exportación, fruta, plantaciones, comercio exterior, producción, dólar, valor</v>
      </c>
      <c r="U21" s="16"/>
      <c r="V21" s="13" t="str">
        <f t="shared" si="8"/>
        <v>CHL</v>
      </c>
      <c r="W21" s="13" t="str">
        <f t="shared" si="4"/>
        <v>Nacional</v>
      </c>
      <c r="X21" s="13" t="str">
        <f t="shared" si="0"/>
        <v>Gráfico que muestra el Valor en dólares Estadounidenses de las exportaciones de fruta procesada como Jugos por cultivo, durante el periodo 2012-2020 según datos recopilados desde la ODEPA.</v>
      </c>
      <c r="Y21" s="17">
        <f t="shared" ref="Y21:AD36" si="14">+Y20</f>
        <v>44311</v>
      </c>
      <c r="Z21" s="18" t="str">
        <f t="shared" si="14"/>
        <v>Español</v>
      </c>
      <c r="AA21" s="18" t="str">
        <f t="shared" si="14"/>
        <v>Clau</v>
      </c>
      <c r="AB21" s="18" t="str">
        <f t="shared" si="14"/>
        <v>No Aplica</v>
      </c>
      <c r="AC21" s="18" t="str">
        <f t="shared" si="14"/>
        <v>No Aplica</v>
      </c>
      <c r="AD21" s="18" t="str">
        <f t="shared" si="14"/>
        <v>No Aplica</v>
      </c>
      <c r="AE21" s="19">
        <f>+VLOOKUP($N21,[1]!Parametros[[nombre]:[Columna1]],5,0)</f>
        <v>38</v>
      </c>
      <c r="AF21" s="19">
        <f t="shared" si="9"/>
        <v>1</v>
      </c>
      <c r="AG21" s="19">
        <f>+VLOOKUP($L21,[1]!Territorio[[nombre]:[Columna1]],7,0)</f>
        <v>38</v>
      </c>
      <c r="AH21" s="19">
        <f>+VLOOKUP(M21,[1]!Temporalidad[[nombre]:[Columna1]],7,0)</f>
        <v>1757</v>
      </c>
      <c r="AI21" s="19">
        <f>+VLOOKUP(LEFT($C21,3),[1]!Tipo_Gráfico[[id3]:[Tipo Gráfico]],2,0)</f>
        <v>1</v>
      </c>
      <c r="AJ21" s="20" t="str">
        <f t="shared" si="10"/>
        <v>ODEPA</v>
      </c>
      <c r="AK21" s="18" t="str">
        <f t="shared" si="10"/>
        <v>No Aplica</v>
      </c>
      <c r="AL21" s="18" t="str">
        <f t="shared" si="10"/>
        <v>No Aplica</v>
      </c>
      <c r="AM21" s="18" t="str">
        <f t="shared" si="10"/>
        <v>No Aplica</v>
      </c>
      <c r="AN21" s="10">
        <f>VLOOKUP($AA21,[1]!Responsables[#Data],3,0)</f>
        <v>3</v>
      </c>
      <c r="AO21" s="18">
        <f>VLOOKUP($P21,[1]!unidad_medida[[#All],[nombre]:[Columna1]],5,0)</f>
        <v>22</v>
      </c>
    </row>
    <row r="22" spans="1:41" s="10" customFormat="1" x14ac:dyDescent="0.35">
      <c r="A22" s="10" t="str">
        <f t="shared" si="1"/>
        <v>Gráfico 19-Procesamiento-Categoría ||Precio de exportación (Ton/Kg)</v>
      </c>
      <c r="B22" s="10">
        <v>7</v>
      </c>
      <c r="C22" s="11" t="s">
        <v>77</v>
      </c>
      <c r="D22" s="10" t="s">
        <v>58</v>
      </c>
      <c r="E22" s="10" t="s">
        <v>130</v>
      </c>
      <c r="F22" s="10" t="s">
        <v>55</v>
      </c>
      <c r="G22" s="10" t="s">
        <v>56</v>
      </c>
      <c r="I22" s="12" t="str">
        <f t="shared" si="13"/>
        <v>Jugos</v>
      </c>
      <c r="K22" s="13" t="str">
        <f>"Valor en dólares Estadounidenses de las exportaciones de fruta procesada como "&amp;I22&amp;" por subcultivo, durante el "&amp;M22</f>
        <v>Valor en dólares Estadounidenses de las exportaciones de fruta procesada como Jugos por subcultivo, durante el periodo 2012-2020</v>
      </c>
      <c r="L22" s="14" t="str">
        <f>IF(D22="Región",I22,IF(D22="Comuna",I22,"Chile"))</f>
        <v>Chile</v>
      </c>
      <c r="M22" s="14" t="str">
        <f t="shared" si="2"/>
        <v>periodo 2012-2020</v>
      </c>
      <c r="N22" s="14" t="str">
        <f>+IF($E22="Precio de exportación (Ton/Kg)","Exportaciones",IF($E22="0","0","0"))</f>
        <v>Exportaciones</v>
      </c>
      <c r="O22" s="15">
        <f>+IF($D22="PRODUCTO",VLOOKUP(I22,[1]!Categorias[[Producto]:[Columna1]],9,0)&amp;"000",IF($D22="CATEGORÍA",VLOOKUP(I22,[1]!Categorias[[Categoría]:[Columna2]],7,0),$O$1))</f>
        <v>100100000</v>
      </c>
      <c r="P22" s="14" t="str">
        <f>+IF($E22="Precio de exportación (Ton/Kg)","Dólar USA",IF($E22="0","0","0"))</f>
        <v>Dólar USA</v>
      </c>
      <c r="Q22" s="13" t="str">
        <f>"Valor de la exportación en "&amp;P22&amp;" de fruta procesada como "&amp;I22</f>
        <v>Valor de la exportación en Dólar USA de fruta procesada como Jugos</v>
      </c>
      <c r="R22" s="13" t="str">
        <f t="shared" si="3"/>
        <v>Valor en dólares Estadounidenses de las exportaciones de fruta procesada como Jugos por subcultivo, durante el periodo 2012-2020</v>
      </c>
      <c r="S22" s="13" t="str">
        <f>+D22&amp;": "&amp;I22</f>
        <v>Procesamiento: Jugos</v>
      </c>
      <c r="T22" s="13" t="str">
        <f t="shared" si="7"/>
        <v>exportación, fruta, plantaciones, comercio exterior, producción, dólar, valor</v>
      </c>
      <c r="U22" s="16"/>
      <c r="V22" s="13" t="str">
        <f t="shared" si="8"/>
        <v>CHL</v>
      </c>
      <c r="W22" s="13" t="str">
        <f t="shared" si="4"/>
        <v>Nacional</v>
      </c>
      <c r="X22" s="13" t="str">
        <f t="shared" si="0"/>
        <v>Gráfico que muestra el Valor en dólares Estadounidenses de las exportaciones de fruta procesada como Jugos por subcultivo, durante el periodo 2012-2020 según datos recopilados desde la ODEPA.</v>
      </c>
      <c r="Y22" s="17">
        <f t="shared" si="14"/>
        <v>44311</v>
      </c>
      <c r="Z22" s="18" t="str">
        <f t="shared" si="14"/>
        <v>Español</v>
      </c>
      <c r="AA22" s="18" t="str">
        <f t="shared" si="14"/>
        <v>Clau</v>
      </c>
      <c r="AB22" s="18" t="str">
        <f t="shared" si="14"/>
        <v>No Aplica</v>
      </c>
      <c r="AC22" s="18" t="str">
        <f t="shared" si="14"/>
        <v>No Aplica</v>
      </c>
      <c r="AD22" s="18" t="str">
        <f t="shared" si="14"/>
        <v>No Aplica</v>
      </c>
      <c r="AE22" s="19">
        <f>+VLOOKUP($N22,[1]!Parametros[[nombre]:[Columna1]],5,0)</f>
        <v>38</v>
      </c>
      <c r="AF22" s="19">
        <f t="shared" si="9"/>
        <v>1</v>
      </c>
      <c r="AG22" s="19">
        <f>+VLOOKUP($L22,[1]!Territorio[[nombre]:[Columna1]],7,0)</f>
        <v>38</v>
      </c>
      <c r="AH22" s="19">
        <f>+VLOOKUP(M22,[1]!Temporalidad[[nombre]:[Columna1]],7,0)</f>
        <v>1757</v>
      </c>
      <c r="AI22" s="19">
        <f>+VLOOKUP(LEFT($C22,3),[1]!Tipo_Gráfico[[id3]:[Tipo Gráfico]],2,0)</f>
        <v>1</v>
      </c>
      <c r="AJ22" s="20" t="str">
        <f t="shared" ref="AJ22:AM37" si="15">+AJ21</f>
        <v>ODEPA</v>
      </c>
      <c r="AK22" s="18" t="str">
        <f t="shared" si="15"/>
        <v>No Aplica</v>
      </c>
      <c r="AL22" s="18" t="s">
        <v>50</v>
      </c>
      <c r="AM22" s="18" t="s">
        <v>50</v>
      </c>
      <c r="AN22" s="10">
        <f>VLOOKUP($AA22,[1]!Responsables[#Data],3,0)</f>
        <v>3</v>
      </c>
      <c r="AO22" s="18">
        <f>VLOOKUP($P22,[1]!unidad_medida[[#All],[nombre]:[Columna1]],5,0)</f>
        <v>22</v>
      </c>
    </row>
    <row r="23" spans="1:41" s="22" customFormat="1" x14ac:dyDescent="0.35">
      <c r="A23" s="22" t="str">
        <f t="shared" si="1"/>
        <v>Gráfico 20-Región-Destino ||Precio de exportación (Ton/Kg)</v>
      </c>
      <c r="B23" s="22">
        <v>14</v>
      </c>
      <c r="C23" s="23" t="s">
        <v>78</v>
      </c>
      <c r="D23" s="22" t="s">
        <v>42</v>
      </c>
      <c r="E23" s="22" t="s">
        <v>130</v>
      </c>
      <c r="F23" s="22" t="s">
        <v>43</v>
      </c>
      <c r="I23" s="24" t="str">
        <f>I7</f>
        <v>Atacama</v>
      </c>
      <c r="K23" s="25" t="str">
        <f>"Valor en dólares Estadounidenses de las exportaciones salidas desde la Región de "&amp;I23&amp;" por Destino de recepción, durante el "&amp;M23</f>
        <v>Valor en dólares Estadounidenses de las exportaciones salidas desde la Región de Atacama por Destino de recepción, durante el año 2020</v>
      </c>
      <c r="L23" s="26" t="str">
        <f>IF(D23="Región",I23,IF(D23="Comuna",I23,"Chile"))</f>
        <v>Atacama</v>
      </c>
      <c r="M23" s="26" t="s">
        <v>79</v>
      </c>
      <c r="N23" s="26" t="str">
        <f>+IF($E23="Precio de exportación (Ton/Kg)","Exportaciones",IF($E23="0","0","0"))</f>
        <v>Exportaciones</v>
      </c>
      <c r="O23" s="27">
        <f>+IF($D23="PRODUCTO",VLOOKUP(I23,[1]!Categorias[[Producto]:[Columna1]],9,0)&amp;"000",IF($D23="CATEGORÍA",VLOOKUP(I23,[1]!Categorias[[Categoría]:[Columna2]],7,0),$O$1))</f>
        <v>100100000</v>
      </c>
      <c r="P23" s="26" t="str">
        <f>+IF($E23="Precio de exportación (Ton/Kg)","Dólar USA",IF($E23="0","0","0"))</f>
        <v>Dólar USA</v>
      </c>
      <c r="Q23" s="25" t="str">
        <f>"Valor de la exportación en "&amp;P23&amp;" salida desde "&amp;I23</f>
        <v>Valor de la exportación en Dólar USA salida desde Atacama</v>
      </c>
      <c r="R23" s="25" t="str">
        <f t="shared" si="3"/>
        <v>Valor en dólares Estadounidenses de las exportaciones salidas desde la Región de Atacama por Destino de recepción, durante el año 2020</v>
      </c>
      <c r="S23" s="25" t="str">
        <f>+D23&amp;": "&amp;I23</f>
        <v>Región: Atacama</v>
      </c>
      <c r="T23" s="25" t="str">
        <f t="shared" si="7"/>
        <v>exportación, fruta, plantaciones, comercio exterior, producción, dólar, valor</v>
      </c>
      <c r="U23" s="28"/>
      <c r="V23" s="25" t="str">
        <f t="shared" si="8"/>
        <v>CHL</v>
      </c>
      <c r="W23" s="25" t="str">
        <f t="shared" si="4"/>
        <v>Regional</v>
      </c>
      <c r="X23" s="25" t="str">
        <f t="shared" si="0"/>
        <v>Gráfico que muestra el Valor en dólares Estadounidenses de las exportaciones salidas desde la Región de Atacama por Destino de recepción, durante el año 2020 según datos recopilados desde la ODEPA.</v>
      </c>
      <c r="Y23" s="29">
        <f t="shared" si="14"/>
        <v>44311</v>
      </c>
      <c r="Z23" s="30" t="str">
        <f t="shared" si="14"/>
        <v>Español</v>
      </c>
      <c r="AA23" s="30" t="str">
        <f t="shared" si="14"/>
        <v>Clau</v>
      </c>
      <c r="AB23" s="30" t="str">
        <f t="shared" si="14"/>
        <v>No Aplica</v>
      </c>
      <c r="AC23" s="30" t="str">
        <f t="shared" si="14"/>
        <v>No Aplica</v>
      </c>
      <c r="AD23" s="30" t="str">
        <f t="shared" si="14"/>
        <v>No Aplica</v>
      </c>
      <c r="AE23" s="31">
        <f>+VLOOKUP($N23,[1]!Parametros[[nombre]:[Columna1]],5,0)</f>
        <v>38</v>
      </c>
      <c r="AF23" s="31">
        <f t="shared" si="9"/>
        <v>1</v>
      </c>
      <c r="AG23" s="31">
        <f>+VLOOKUP($L23,[1]!Territorio[[nombre]:[Columna1]],7,0)</f>
        <v>242</v>
      </c>
      <c r="AH23" s="31">
        <f>+VLOOKUP(M23,[1]!Temporalidad[[nombre]:[Columna1]],7,0)</f>
        <v>31</v>
      </c>
      <c r="AI23" s="31">
        <f>+VLOOKUP(LEFT($C23,3),[1]!Tipo_Gráfico[[id3]:[Tipo Gráfico]],2,0)</f>
        <v>1</v>
      </c>
      <c r="AJ23" s="32" t="str">
        <f t="shared" si="15"/>
        <v>ODEPA</v>
      </c>
      <c r="AK23" s="30" t="str">
        <f t="shared" si="15"/>
        <v>No Aplica</v>
      </c>
      <c r="AL23" s="30" t="str">
        <f t="shared" si="15"/>
        <v>No Aplica</v>
      </c>
      <c r="AM23" s="30" t="str">
        <f t="shared" si="15"/>
        <v>No Aplica</v>
      </c>
      <c r="AN23" s="22">
        <f>VLOOKUP($AA23,[1]!Responsables[#Data],3,0)</f>
        <v>3</v>
      </c>
      <c r="AO23" s="30">
        <f>VLOOKUP($P23,[1]!unidad_medida[[#All],[nombre]:[Columna1]],5,0)</f>
        <v>22</v>
      </c>
    </row>
    <row r="24" spans="1:41" s="22" customFormat="1" x14ac:dyDescent="0.35">
      <c r="A24" s="22" t="str">
        <f t="shared" si="1"/>
        <v>Gráfico 21-Región-Producto ||Precio de exportación (Ton/Kg)</v>
      </c>
      <c r="B24" s="22">
        <v>14</v>
      </c>
      <c r="C24" s="23" t="s">
        <v>80</v>
      </c>
      <c r="D24" s="22" t="s">
        <v>42</v>
      </c>
      <c r="E24" s="22" t="s">
        <v>130</v>
      </c>
      <c r="F24" s="22" t="s">
        <v>53</v>
      </c>
      <c r="I24" s="24" t="str">
        <f>I23</f>
        <v>Atacama</v>
      </c>
      <c r="K24" s="21" t="str">
        <f>"Valor en dólares Estadounidenses de las exportaciones salidas desde la Región de "&amp;I24&amp;" por cultivo, durante el "&amp;M24</f>
        <v>Valor en dólares Estadounidenses de las exportaciones salidas desde la Región de Atacama por cultivo, durante el año 2020</v>
      </c>
      <c r="L24" s="26" t="str">
        <f>IF(D24="Región",I24,IF(D24="Comuna",I24,"Chile"))</f>
        <v>Atacama</v>
      </c>
      <c r="M24" s="26" t="str">
        <f t="shared" ref="M24:M41" si="16">+M23</f>
        <v>año 2020</v>
      </c>
      <c r="N24" s="26" t="str">
        <f>+IF($E24="Precio de exportación (Ton/Kg)","Exportaciones",IF($E24="0","0","0"))</f>
        <v>Exportaciones</v>
      </c>
      <c r="O24" s="27">
        <f>+IF($D24="PRODUCTO",VLOOKUP(I24,[1]!Categorias[[Producto]:[Columna1]],9,0)&amp;"000",IF($D24="CATEGORÍA",VLOOKUP(I24,[1]!Categorias[[Categoría]:[Columna2]],7,0),$O$1))</f>
        <v>100100000</v>
      </c>
      <c r="P24" s="26" t="str">
        <f>+IF($E24="Precio de exportación (Ton/Kg)","Dólar USA",IF($E24="0","0","0"))</f>
        <v>Dólar USA</v>
      </c>
      <c r="Q24" s="25" t="str">
        <f>"Valor de la exportación en "&amp;P24&amp;" salida desde "&amp;I24</f>
        <v>Valor de la exportación en Dólar USA salida desde Atacama</v>
      </c>
      <c r="R24" s="25" t="str">
        <f t="shared" si="3"/>
        <v>Valor en dólares Estadounidenses de las exportaciones salidas desde la Región de Atacama por cultivo, durante el año 2020</v>
      </c>
      <c r="S24" s="25" t="str">
        <f>+D24&amp;": "&amp;I24</f>
        <v>Región: Atacama</v>
      </c>
      <c r="T24" s="25" t="str">
        <f t="shared" si="7"/>
        <v>exportación, fruta, plantaciones, comercio exterior, producción, dólar, valor</v>
      </c>
      <c r="U24" s="28"/>
      <c r="V24" s="25" t="str">
        <f t="shared" si="8"/>
        <v>CHL</v>
      </c>
      <c r="W24" s="25" t="str">
        <f t="shared" si="4"/>
        <v>Regional</v>
      </c>
      <c r="X24" s="25" t="str">
        <f t="shared" si="0"/>
        <v>Gráfico que muestra el Valor en dólares Estadounidenses de las exportaciones salidas desde la Región de Atacama por cultivo, durante el año 2020 según datos recopilados desde la ODEPA.</v>
      </c>
      <c r="Y24" s="29">
        <f t="shared" si="14"/>
        <v>44311</v>
      </c>
      <c r="Z24" s="30" t="str">
        <f t="shared" si="14"/>
        <v>Español</v>
      </c>
      <c r="AA24" s="30" t="str">
        <f t="shared" si="14"/>
        <v>Clau</v>
      </c>
      <c r="AB24" s="30" t="str">
        <f t="shared" si="14"/>
        <v>No Aplica</v>
      </c>
      <c r="AC24" s="30" t="str">
        <f t="shared" si="14"/>
        <v>No Aplica</v>
      </c>
      <c r="AD24" s="30" t="str">
        <f t="shared" si="14"/>
        <v>No Aplica</v>
      </c>
      <c r="AE24" s="31">
        <f>+VLOOKUP($N24,[1]!Parametros[[nombre]:[Columna1]],5,0)</f>
        <v>38</v>
      </c>
      <c r="AF24" s="31">
        <f t="shared" si="9"/>
        <v>1</v>
      </c>
      <c r="AG24" s="31">
        <f>+VLOOKUP($L24,[1]!Territorio[[nombre]:[Columna1]],7,0)</f>
        <v>242</v>
      </c>
      <c r="AH24" s="31">
        <f>+VLOOKUP(M24,[1]!Temporalidad[[nombre]:[Columna1]],7,0)</f>
        <v>31</v>
      </c>
      <c r="AI24" s="31">
        <f>+VLOOKUP(LEFT($C24,3),[1]!Tipo_Gráfico[[id3]:[Tipo Gráfico]],2,0)</f>
        <v>1</v>
      </c>
      <c r="AJ24" s="32" t="str">
        <f t="shared" si="15"/>
        <v>ODEPA</v>
      </c>
      <c r="AK24" s="30" t="str">
        <f t="shared" si="15"/>
        <v>No Aplica</v>
      </c>
      <c r="AL24" s="30" t="s">
        <v>50</v>
      </c>
      <c r="AM24" s="30" t="s">
        <v>50</v>
      </c>
      <c r="AN24" s="22">
        <f>VLOOKUP($AA24,[1]!Responsables[#Data],3,0)</f>
        <v>3</v>
      </c>
      <c r="AO24" s="30">
        <f>VLOOKUP($P24,[1]!unidad_medida[[#All],[nombre]:[Columna1]],5,0)</f>
        <v>22</v>
      </c>
    </row>
    <row r="25" spans="1:41" s="22" customFormat="1" x14ac:dyDescent="0.35">
      <c r="A25" s="22" t="str">
        <f t="shared" si="1"/>
        <v>Gráfico 22-Región-Categoría ||Precio de exportación (Ton/Kg)</v>
      </c>
      <c r="B25" s="22">
        <v>14</v>
      </c>
      <c r="C25" s="23" t="s">
        <v>81</v>
      </c>
      <c r="D25" s="22" t="s">
        <v>42</v>
      </c>
      <c r="E25" s="22" t="s">
        <v>130</v>
      </c>
      <c r="F25" s="22" t="s">
        <v>55</v>
      </c>
      <c r="G25" s="22" t="s">
        <v>56</v>
      </c>
      <c r="I25" s="24" t="str">
        <f t="shared" ref="I25:I26" si="17">I24</f>
        <v>Atacama</v>
      </c>
      <c r="K25" s="21" t="str">
        <f>"Valor en dólares Estadounidenses de las exportaciones salidas desde la Región de "&amp;I25&amp;" por subcultivo, durante el "&amp;M25</f>
        <v>Valor en dólares Estadounidenses de las exportaciones salidas desde la Región de Atacama por subcultivo, durante el año 2020</v>
      </c>
      <c r="L25" s="26" t="str">
        <f>IF(D25="Región",I25,IF(D25="Comuna",I25,"Chile"))</f>
        <v>Atacama</v>
      </c>
      <c r="M25" s="26" t="str">
        <f t="shared" si="16"/>
        <v>año 2020</v>
      </c>
      <c r="N25" s="26" t="str">
        <f>+IF($E25="Precio de exportación (Ton/Kg)","Exportaciones",IF($E25="0","0","0"))</f>
        <v>Exportaciones</v>
      </c>
      <c r="O25" s="27">
        <f>+IF($D25="PRODUCTO",VLOOKUP(I25,[1]!Categorias[[Producto]:[Columna1]],9,0)&amp;"000",IF($D25="CATEGORÍA",VLOOKUP(I25,[1]!Categorias[[Categoría]:[Columna2]],7,0),$O$1))</f>
        <v>100100000</v>
      </c>
      <c r="P25" s="26" t="str">
        <f>+IF($E25="Precio de exportación (Ton/Kg)","Dólar USA",IF($E25="0","0","0"))</f>
        <v>Dólar USA</v>
      </c>
      <c r="Q25" s="25" t="str">
        <f>"Valor de la exportación en "&amp;P25&amp;" salida desde "&amp;I25</f>
        <v>Valor de la exportación en Dólar USA salida desde Atacama</v>
      </c>
      <c r="R25" s="25" t="str">
        <f t="shared" si="3"/>
        <v>Valor en dólares Estadounidenses de las exportaciones salidas desde la Región de Atacama por subcultivo, durante el año 2020</v>
      </c>
      <c r="S25" s="25" t="str">
        <f>+D25&amp;": "&amp;I25</f>
        <v>Región: Atacama</v>
      </c>
      <c r="T25" s="25" t="str">
        <f t="shared" si="7"/>
        <v>exportación, fruta, plantaciones, comercio exterior, producción, dólar, valor</v>
      </c>
      <c r="U25" s="28"/>
      <c r="V25" s="25" t="str">
        <f t="shared" si="8"/>
        <v>CHL</v>
      </c>
      <c r="W25" s="25" t="str">
        <f t="shared" si="4"/>
        <v>Regional</v>
      </c>
      <c r="X25" s="25" t="str">
        <f t="shared" si="0"/>
        <v>Gráfico que muestra el Valor en dólares Estadounidenses de las exportaciones salidas desde la Región de Atacama por subcultivo, durante el año 2020 según datos recopilados desde la ODEPA.</v>
      </c>
      <c r="Y25" s="29">
        <f t="shared" si="14"/>
        <v>44311</v>
      </c>
      <c r="Z25" s="30" t="str">
        <f t="shared" si="14"/>
        <v>Español</v>
      </c>
      <c r="AA25" s="30" t="str">
        <f t="shared" si="14"/>
        <v>Clau</v>
      </c>
      <c r="AB25" s="30" t="str">
        <f t="shared" si="14"/>
        <v>No Aplica</v>
      </c>
      <c r="AC25" s="30" t="str">
        <f t="shared" si="14"/>
        <v>No Aplica</v>
      </c>
      <c r="AD25" s="30" t="str">
        <f t="shared" si="14"/>
        <v>No Aplica</v>
      </c>
      <c r="AE25" s="31">
        <f>+VLOOKUP($N25,[1]!Parametros[[nombre]:[Columna1]],5,0)</f>
        <v>38</v>
      </c>
      <c r="AF25" s="31">
        <f t="shared" si="9"/>
        <v>1</v>
      </c>
      <c r="AG25" s="31">
        <f>+VLOOKUP($L25,[1]!Territorio[[nombre]:[Columna1]],7,0)</f>
        <v>242</v>
      </c>
      <c r="AH25" s="31">
        <f>+VLOOKUP(M25,[1]!Temporalidad[[nombre]:[Columna1]],7,0)</f>
        <v>31</v>
      </c>
      <c r="AI25" s="31">
        <f>+VLOOKUP(LEFT($C25,3),[1]!Tipo_Gráfico[[id3]:[Tipo Gráfico]],2,0)</f>
        <v>1</v>
      </c>
      <c r="AJ25" s="32" t="str">
        <f t="shared" si="15"/>
        <v>ODEPA</v>
      </c>
      <c r="AK25" s="30" t="str">
        <f t="shared" si="15"/>
        <v>No Aplica</v>
      </c>
      <c r="AL25" s="30" t="str">
        <f t="shared" si="15"/>
        <v>No Aplica</v>
      </c>
      <c r="AM25" s="30" t="str">
        <f t="shared" si="15"/>
        <v>No Aplica</v>
      </c>
      <c r="AN25" s="22">
        <f>VLOOKUP($AA25,[1]!Responsables[#Data],3,0)</f>
        <v>3</v>
      </c>
      <c r="AO25" s="30">
        <f>VLOOKUP($P25,[1]!unidad_medida[[#All],[nombre]:[Columna1]],5,0)</f>
        <v>22</v>
      </c>
    </row>
    <row r="26" spans="1:41" s="22" customFormat="1" x14ac:dyDescent="0.35">
      <c r="A26" s="22" t="str">
        <f t="shared" si="1"/>
        <v>Gráfico 23-Región-Procesamiento ||Precio de exportación (Ton/Kg)</v>
      </c>
      <c r="B26" s="22">
        <v>14</v>
      </c>
      <c r="C26" s="23" t="s">
        <v>82</v>
      </c>
      <c r="D26" s="22" t="s">
        <v>42</v>
      </c>
      <c r="E26" s="22" t="s">
        <v>130</v>
      </c>
      <c r="F26" s="22" t="s">
        <v>58</v>
      </c>
      <c r="I26" s="24" t="str">
        <f t="shared" si="17"/>
        <v>Atacama</v>
      </c>
      <c r="K26" s="25" t="str">
        <f>"Valor en dólares Estadounidenses de las exportaciones salidas desde la Región de "&amp;I26&amp;" por tipo de procesamiento, durante el "&amp;M26</f>
        <v>Valor en dólares Estadounidenses de las exportaciones salidas desde la Región de Atacama por tipo de procesamiento, durante el año 2020</v>
      </c>
      <c r="L26" s="26" t="str">
        <f>IF(D26="Región",I26,IF(D26="Comuna",I26,"Chile"))</f>
        <v>Atacama</v>
      </c>
      <c r="M26" s="26" t="str">
        <f t="shared" si="16"/>
        <v>año 2020</v>
      </c>
      <c r="N26" s="26" t="str">
        <f>+IF($E26="Precio de exportación (Ton/Kg)","Exportaciones",IF($E26="0","0","0"))</f>
        <v>Exportaciones</v>
      </c>
      <c r="O26" s="27">
        <f>+IF($D26="PRODUCTO",VLOOKUP(I26,[1]!Categorias[[Producto]:[Columna1]],9,0)&amp;"000",IF($D26="CATEGORÍA",VLOOKUP(I26,[1]!Categorias[[Categoría]:[Columna2]],7,0),$O$1))</f>
        <v>100100000</v>
      </c>
      <c r="P26" s="26" t="str">
        <f>+IF($E26="Precio de exportación (Ton/Kg)","Dólar USA",IF($E26="0","0","0"))</f>
        <v>Dólar USA</v>
      </c>
      <c r="Q26" s="25" t="str">
        <f>"Valor de la exportación en "&amp;P26&amp;" salida desde "&amp;I26</f>
        <v>Valor de la exportación en Dólar USA salida desde Atacama</v>
      </c>
      <c r="R26" s="25" t="str">
        <f t="shared" si="3"/>
        <v>Valor en dólares Estadounidenses de las exportaciones salidas desde la Región de Atacama por tipo de procesamiento, durante el año 2020</v>
      </c>
      <c r="S26" s="25" t="str">
        <f>+D26&amp;": "&amp;I26</f>
        <v>Región: Atacama</v>
      </c>
      <c r="T26" s="25" t="str">
        <f t="shared" si="7"/>
        <v>exportación, fruta, plantaciones, comercio exterior, producción, dólar, valor</v>
      </c>
      <c r="U26" s="28"/>
      <c r="V26" s="25" t="str">
        <f t="shared" si="8"/>
        <v>CHL</v>
      </c>
      <c r="W26" s="25" t="str">
        <f t="shared" si="4"/>
        <v>Regional</v>
      </c>
      <c r="X26" s="25" t="str">
        <f t="shared" si="0"/>
        <v>Gráfico que muestra el Valor en dólares Estadounidenses de las exportaciones salidas desde la Región de Atacama por tipo de procesamiento, durante el año 2020 según datos recopilados desde la ODEPA.</v>
      </c>
      <c r="Y26" s="29">
        <f t="shared" si="14"/>
        <v>44311</v>
      </c>
      <c r="Z26" s="30" t="str">
        <f t="shared" si="14"/>
        <v>Español</v>
      </c>
      <c r="AA26" s="30" t="str">
        <f t="shared" si="14"/>
        <v>Clau</v>
      </c>
      <c r="AB26" s="30" t="str">
        <f t="shared" si="14"/>
        <v>No Aplica</v>
      </c>
      <c r="AC26" s="30" t="str">
        <f t="shared" si="14"/>
        <v>No Aplica</v>
      </c>
      <c r="AD26" s="30" t="str">
        <f t="shared" si="14"/>
        <v>No Aplica</v>
      </c>
      <c r="AE26" s="31">
        <f>+VLOOKUP($N26,[1]!Parametros[[nombre]:[Columna1]],5,0)</f>
        <v>38</v>
      </c>
      <c r="AF26" s="31">
        <f t="shared" si="9"/>
        <v>1</v>
      </c>
      <c r="AG26" s="31">
        <f>+VLOOKUP($L26,[1]!Territorio[[nombre]:[Columna1]],7,0)</f>
        <v>242</v>
      </c>
      <c r="AH26" s="31">
        <f>+VLOOKUP(M26,[1]!Temporalidad[[nombre]:[Columna1]],7,0)</f>
        <v>31</v>
      </c>
      <c r="AI26" s="31">
        <f>+VLOOKUP(LEFT($C26,3),[1]!Tipo_Gráfico[[id3]:[Tipo Gráfico]],2,0)</f>
        <v>1</v>
      </c>
      <c r="AJ26" s="32" t="str">
        <f t="shared" si="15"/>
        <v>ODEPA</v>
      </c>
      <c r="AK26" s="30" t="str">
        <f t="shared" si="15"/>
        <v>No Aplica</v>
      </c>
      <c r="AL26" s="30" t="s">
        <v>50</v>
      </c>
      <c r="AM26" s="30" t="s">
        <v>50</v>
      </c>
      <c r="AN26" s="22">
        <f>VLOOKUP($AA26,[1]!Responsables[#Data],3,0)</f>
        <v>3</v>
      </c>
      <c r="AO26" s="30">
        <f>VLOOKUP($P26,[1]!unidad_medida[[#All],[nombre]:[Columna1]],5,0)</f>
        <v>22</v>
      </c>
    </row>
    <row r="27" spans="1:41" s="22" customFormat="1" x14ac:dyDescent="0.35">
      <c r="A27" s="22" t="str">
        <f t="shared" si="1"/>
        <v>Gráfico 24-Destino-Región ||Precio de exportación (Ton/Kg)</v>
      </c>
      <c r="B27" s="22">
        <v>86</v>
      </c>
      <c r="C27" s="23" t="s">
        <v>83</v>
      </c>
      <c r="D27" s="22" t="s">
        <v>43</v>
      </c>
      <c r="E27" s="22" t="s">
        <v>130</v>
      </c>
      <c r="F27" s="22" t="s">
        <v>42</v>
      </c>
      <c r="I27" s="24" t="str">
        <f>I11</f>
        <v>Australia</v>
      </c>
      <c r="K27" s="25" t="str">
        <f>"Valor en dólares Estadounidenses de las exportaciones con destino a "&amp;I27&amp;" por Región de salida, durante el "&amp;M27</f>
        <v>Valor en dólares Estadounidenses de las exportaciones con destino a Australia por Región de salida, durante el año 2020</v>
      </c>
      <c r="L27" s="26" t="str">
        <f>IF(D27="Región",I27,IF(D27="Comuna",I27,"Chile"))</f>
        <v>Chile</v>
      </c>
      <c r="M27" s="26" t="str">
        <f t="shared" si="16"/>
        <v>año 2020</v>
      </c>
      <c r="N27" s="26" t="str">
        <f>+IF($E27="Precio de exportación (Ton/Kg)","Exportaciones",IF($E27="0","0","0"))</f>
        <v>Exportaciones</v>
      </c>
      <c r="O27" s="27">
        <f>+IF($D27="PRODUCTO",VLOOKUP(I27,[1]!Categorias[[Producto]:[Columna1]],9,0)&amp;"000",IF($D27="CATEGORÍA",VLOOKUP(I27,[1]!Categorias[[Categoría]:[Columna2]],7,0),$O$1))</f>
        <v>100100000</v>
      </c>
      <c r="P27" s="26" t="str">
        <f>+IF($E27="Precio de exportación (Ton/Kg)","Dólar USA",IF($E27="0","0","0"))</f>
        <v>Dólar USA</v>
      </c>
      <c r="Q27" s="25" t="str">
        <f>"Valor de la exportación en "&amp;P27&amp;" con destino a "&amp;I27</f>
        <v>Valor de la exportación en Dólar USA con destino a Australia</v>
      </c>
      <c r="R27" s="25" t="str">
        <f t="shared" si="3"/>
        <v>Valor en dólares Estadounidenses de las exportaciones con destino a Australia por Región de salida, durante el año 2020</v>
      </c>
      <c r="S27" s="25" t="str">
        <f>+D27&amp;": "&amp;I27</f>
        <v>Destino: Australia</v>
      </c>
      <c r="T27" s="25" t="str">
        <f t="shared" si="7"/>
        <v>exportación, fruta, plantaciones, comercio exterior, producción, dólar, valor</v>
      </c>
      <c r="U27" s="28"/>
      <c r="V27" s="25" t="str">
        <f t="shared" si="8"/>
        <v>CHL</v>
      </c>
      <c r="W27" s="25" t="str">
        <f t="shared" si="4"/>
        <v>Nacional</v>
      </c>
      <c r="X27" s="25" t="str">
        <f t="shared" si="0"/>
        <v>Gráfico que muestra el Valor en dólares Estadounidenses de las exportaciones con destino a Australia por Región de salida, durante el año 2020 según datos recopilados desde la ODEPA.</v>
      </c>
      <c r="Y27" s="29">
        <f t="shared" si="14"/>
        <v>44311</v>
      </c>
      <c r="Z27" s="30" t="str">
        <f t="shared" si="14"/>
        <v>Español</v>
      </c>
      <c r="AA27" s="30" t="str">
        <f t="shared" si="14"/>
        <v>Clau</v>
      </c>
      <c r="AB27" s="30" t="str">
        <f t="shared" si="14"/>
        <v>No Aplica</v>
      </c>
      <c r="AC27" s="30" t="str">
        <f t="shared" si="14"/>
        <v>No Aplica</v>
      </c>
      <c r="AD27" s="30" t="str">
        <f t="shared" si="14"/>
        <v>No Aplica</v>
      </c>
      <c r="AE27" s="31">
        <f>+VLOOKUP($N27,[1]!Parametros[[nombre]:[Columna1]],5,0)</f>
        <v>38</v>
      </c>
      <c r="AF27" s="31">
        <f t="shared" si="9"/>
        <v>1</v>
      </c>
      <c r="AG27" s="31">
        <f>+VLOOKUP($L27,[1]!Territorio[[nombre]:[Columna1]],7,0)</f>
        <v>38</v>
      </c>
      <c r="AH27" s="31">
        <f>+VLOOKUP(M27,[1]!Temporalidad[[nombre]:[Columna1]],7,0)</f>
        <v>31</v>
      </c>
      <c r="AI27" s="31">
        <f>+VLOOKUP(LEFT($C27,3),[1]!Tipo_Gráfico[[id3]:[Tipo Gráfico]],2,0)</f>
        <v>1</v>
      </c>
      <c r="AJ27" s="32" t="str">
        <f t="shared" si="15"/>
        <v>ODEPA</v>
      </c>
      <c r="AK27" s="30" t="str">
        <f t="shared" si="15"/>
        <v>No Aplica</v>
      </c>
      <c r="AL27" s="30" t="str">
        <f t="shared" si="15"/>
        <v>No Aplica</v>
      </c>
      <c r="AM27" s="30" t="str">
        <f t="shared" si="15"/>
        <v>No Aplica</v>
      </c>
      <c r="AN27" s="22">
        <f>VLOOKUP($AA27,[1]!Responsables[#Data],3,0)</f>
        <v>3</v>
      </c>
      <c r="AO27" s="30">
        <f>VLOOKUP($P27,[1]!unidad_medida[[#All],[nombre]:[Columna1]],5,0)</f>
        <v>22</v>
      </c>
    </row>
    <row r="28" spans="1:41" s="22" customFormat="1" x14ac:dyDescent="0.35">
      <c r="A28" s="22" t="str">
        <f t="shared" si="1"/>
        <v>Gráfico 25-Destino-Producto ||Precio de exportación (Ton/Kg)</v>
      </c>
      <c r="B28" s="22">
        <v>86</v>
      </c>
      <c r="C28" s="23" t="s">
        <v>84</v>
      </c>
      <c r="D28" s="22" t="s">
        <v>43</v>
      </c>
      <c r="E28" s="22" t="s">
        <v>130</v>
      </c>
      <c r="F28" s="22" t="s">
        <v>53</v>
      </c>
      <c r="I28" s="24" t="str">
        <f>I27</f>
        <v>Australia</v>
      </c>
      <c r="K28" s="21" t="str">
        <f>"Valor en dólares Estadounidenses de las exportaciones con destino a "&amp;I28&amp;" por cultivo, durante el "&amp;M28</f>
        <v>Valor en dólares Estadounidenses de las exportaciones con destino a Australia por cultivo, durante el año 2020</v>
      </c>
      <c r="L28" s="26" t="str">
        <f>IF(D28="Región",I28,IF(D28="Comuna",I28,"Chile"))</f>
        <v>Chile</v>
      </c>
      <c r="M28" s="26" t="str">
        <f t="shared" si="16"/>
        <v>año 2020</v>
      </c>
      <c r="N28" s="26" t="str">
        <f>+IF($E28="Precio de exportación (Ton/Kg)","Exportaciones",IF($E28="0","0","0"))</f>
        <v>Exportaciones</v>
      </c>
      <c r="O28" s="27">
        <f>+IF($D28="PRODUCTO",VLOOKUP(I28,[1]!Categorias[[Producto]:[Columna1]],9,0)&amp;"000",IF($D28="CATEGORÍA",VLOOKUP(I28,[1]!Categorias[[Categoría]:[Columna2]],7,0),$O$1))</f>
        <v>100100000</v>
      </c>
      <c r="P28" s="26" t="str">
        <f>+IF($E28="Precio de exportación (Ton/Kg)","Dólar USA",IF($E28="0","0","0"))</f>
        <v>Dólar USA</v>
      </c>
      <c r="Q28" s="25" t="str">
        <f>"Valor de la exportación en "&amp;P28&amp;" con destino a "&amp;I28</f>
        <v>Valor de la exportación en Dólar USA con destino a Australia</v>
      </c>
      <c r="R28" s="25" t="str">
        <f t="shared" si="3"/>
        <v>Valor en dólares Estadounidenses de las exportaciones con destino a Australia por cultivo, durante el año 2020</v>
      </c>
      <c r="S28" s="25" t="str">
        <f>+D28&amp;": "&amp;I28</f>
        <v>Destino: Australia</v>
      </c>
      <c r="T28" s="25" t="str">
        <f t="shared" si="7"/>
        <v>exportación, fruta, plantaciones, comercio exterior, producción, dólar, valor</v>
      </c>
      <c r="U28" s="33"/>
      <c r="V28" s="25" t="str">
        <f t="shared" si="8"/>
        <v>CHL</v>
      </c>
      <c r="W28" s="25" t="str">
        <f t="shared" si="4"/>
        <v>Nacional</v>
      </c>
      <c r="X28" s="25" t="str">
        <f t="shared" si="0"/>
        <v>Gráfico que muestra el Valor en dólares Estadounidenses de las exportaciones con destino a Australia por cultivo, durante el año 2020 según datos recopilados desde la ODEPA.</v>
      </c>
      <c r="Y28" s="29">
        <f t="shared" si="14"/>
        <v>44311</v>
      </c>
      <c r="Z28" s="30" t="str">
        <f t="shared" si="14"/>
        <v>Español</v>
      </c>
      <c r="AA28" s="30" t="str">
        <f t="shared" si="14"/>
        <v>Clau</v>
      </c>
      <c r="AB28" s="30" t="str">
        <f t="shared" si="14"/>
        <v>No Aplica</v>
      </c>
      <c r="AC28" s="30" t="str">
        <f t="shared" si="14"/>
        <v>No Aplica</v>
      </c>
      <c r="AD28" s="30" t="str">
        <f t="shared" si="14"/>
        <v>No Aplica</v>
      </c>
      <c r="AE28" s="31">
        <f>+VLOOKUP($N28,[1]!Parametros[[nombre]:[Columna1]],5,0)</f>
        <v>38</v>
      </c>
      <c r="AF28" s="31">
        <f t="shared" si="9"/>
        <v>1</v>
      </c>
      <c r="AG28" s="31">
        <f>+VLOOKUP($L28,[1]!Territorio[[nombre]:[Columna1]],7,0)</f>
        <v>38</v>
      </c>
      <c r="AH28" s="31">
        <f>+VLOOKUP(M28,[1]!Temporalidad[[nombre]:[Columna1]],7,0)</f>
        <v>31</v>
      </c>
      <c r="AI28" s="31">
        <f>+VLOOKUP(LEFT($C28,3),[1]!Tipo_Gráfico[[id3]:[Tipo Gráfico]],2,0)</f>
        <v>1</v>
      </c>
      <c r="AJ28" s="32" t="str">
        <f t="shared" si="15"/>
        <v>ODEPA</v>
      </c>
      <c r="AK28" s="30" t="str">
        <f t="shared" si="15"/>
        <v>No Aplica</v>
      </c>
      <c r="AL28" s="30" t="s">
        <v>50</v>
      </c>
      <c r="AM28" s="30" t="s">
        <v>50</v>
      </c>
      <c r="AN28" s="22">
        <f>VLOOKUP($AA28,[1]!Responsables[#Data],3,0)</f>
        <v>3</v>
      </c>
      <c r="AO28" s="30">
        <f>VLOOKUP($P28,[1]!unidad_medida[[#All],[nombre]:[Columna1]],5,0)</f>
        <v>22</v>
      </c>
    </row>
    <row r="29" spans="1:41" s="22" customFormat="1" x14ac:dyDescent="0.35">
      <c r="A29" s="22" t="str">
        <f t="shared" si="1"/>
        <v>Gráfico 26-Destino-Categoría ||Precio de exportación (Ton/Kg)</v>
      </c>
      <c r="B29" s="22">
        <v>86</v>
      </c>
      <c r="C29" s="23" t="s">
        <v>85</v>
      </c>
      <c r="D29" s="22" t="s">
        <v>43</v>
      </c>
      <c r="E29" s="22" t="s">
        <v>130</v>
      </c>
      <c r="F29" s="22" t="s">
        <v>55</v>
      </c>
      <c r="G29" s="22" t="s">
        <v>56</v>
      </c>
      <c r="I29" s="24" t="str">
        <f t="shared" ref="I29:I30" si="18">I28</f>
        <v>Australia</v>
      </c>
      <c r="K29" s="21" t="str">
        <f>"Valor en dólares Estadounidenses de las exportaciones con destino a "&amp;I29&amp;" por subcultivo, durante el "&amp;M29</f>
        <v>Valor en dólares Estadounidenses de las exportaciones con destino a Australia por subcultivo, durante el año 2020</v>
      </c>
      <c r="L29" s="26" t="str">
        <f>IF(D29="Región",I29,IF(D29="Comuna",I29,"Chile"))</f>
        <v>Chile</v>
      </c>
      <c r="M29" s="26" t="str">
        <f t="shared" si="16"/>
        <v>año 2020</v>
      </c>
      <c r="N29" s="26" t="str">
        <f>+IF($E29="Precio de exportación (Ton/Kg)","Exportaciones",IF($E29="0","0","0"))</f>
        <v>Exportaciones</v>
      </c>
      <c r="O29" s="27">
        <f>+IF($D29="PRODUCTO",VLOOKUP(I29,[1]!Categorias[[Producto]:[Columna1]],9,0)&amp;"000",IF($D29="CATEGORÍA",VLOOKUP(I29,[1]!Categorias[[Categoría]:[Columna2]],7,0),$O$1))</f>
        <v>100100000</v>
      </c>
      <c r="P29" s="26" t="str">
        <f>+IF($E29="Precio de exportación (Ton/Kg)","Dólar USA",IF($E29="0","0","0"))</f>
        <v>Dólar USA</v>
      </c>
      <c r="Q29" s="25" t="str">
        <f>"Valor de la exportación en "&amp;P29&amp;" con destino a "&amp;I29</f>
        <v>Valor de la exportación en Dólar USA con destino a Australia</v>
      </c>
      <c r="R29" s="25" t="str">
        <f t="shared" si="3"/>
        <v>Valor en dólares Estadounidenses de las exportaciones con destino a Australia por subcultivo, durante el año 2020</v>
      </c>
      <c r="S29" s="25" t="str">
        <f>+D29&amp;": "&amp;I29</f>
        <v>Destino: Australia</v>
      </c>
      <c r="T29" s="25" t="str">
        <f t="shared" si="7"/>
        <v>exportación, fruta, plantaciones, comercio exterior, producción, dólar, valor</v>
      </c>
      <c r="U29" s="28"/>
      <c r="V29" s="25" t="str">
        <f t="shared" si="8"/>
        <v>CHL</v>
      </c>
      <c r="W29" s="25" t="str">
        <f t="shared" si="4"/>
        <v>Nacional</v>
      </c>
      <c r="X29" s="25" t="str">
        <f t="shared" si="0"/>
        <v>Gráfico que muestra el Valor en dólares Estadounidenses de las exportaciones con destino a Australia por subcultivo, durante el año 2020 según datos recopilados desde la ODEPA.</v>
      </c>
      <c r="Y29" s="29">
        <f t="shared" si="14"/>
        <v>44311</v>
      </c>
      <c r="Z29" s="30" t="str">
        <f t="shared" si="14"/>
        <v>Español</v>
      </c>
      <c r="AA29" s="30" t="str">
        <f t="shared" si="14"/>
        <v>Clau</v>
      </c>
      <c r="AB29" s="30" t="str">
        <f t="shared" si="14"/>
        <v>No Aplica</v>
      </c>
      <c r="AC29" s="30" t="str">
        <f t="shared" si="14"/>
        <v>No Aplica</v>
      </c>
      <c r="AD29" s="30" t="str">
        <f t="shared" si="14"/>
        <v>No Aplica</v>
      </c>
      <c r="AE29" s="31">
        <f>+VLOOKUP($N29,[1]!Parametros[[nombre]:[Columna1]],5,0)</f>
        <v>38</v>
      </c>
      <c r="AF29" s="31">
        <f t="shared" si="9"/>
        <v>1</v>
      </c>
      <c r="AG29" s="31">
        <f>+VLOOKUP($L29,[1]!Territorio[[nombre]:[Columna1]],7,0)</f>
        <v>38</v>
      </c>
      <c r="AH29" s="31">
        <f>+VLOOKUP(M29,[1]!Temporalidad[[nombre]:[Columna1]],7,0)</f>
        <v>31</v>
      </c>
      <c r="AI29" s="31">
        <f>+VLOOKUP(LEFT($C29,3),[1]!Tipo_Gráfico[[id3]:[Tipo Gráfico]],2,0)</f>
        <v>1</v>
      </c>
      <c r="AJ29" s="32" t="str">
        <f t="shared" si="15"/>
        <v>ODEPA</v>
      </c>
      <c r="AK29" s="30" t="str">
        <f t="shared" si="15"/>
        <v>No Aplica</v>
      </c>
      <c r="AL29" s="30" t="str">
        <f t="shared" si="15"/>
        <v>No Aplica</v>
      </c>
      <c r="AM29" s="30" t="str">
        <f t="shared" si="15"/>
        <v>No Aplica</v>
      </c>
      <c r="AN29" s="22">
        <f>VLOOKUP($AA29,[1]!Responsables[#Data],3,0)</f>
        <v>3</v>
      </c>
      <c r="AO29" s="30">
        <f>VLOOKUP($P29,[1]!unidad_medida[[#All],[nombre]:[Columna1]],5,0)</f>
        <v>22</v>
      </c>
    </row>
    <row r="30" spans="1:41" s="22" customFormat="1" x14ac:dyDescent="0.35">
      <c r="A30" s="22" t="str">
        <f t="shared" si="1"/>
        <v>Gráfico 27-Destino-Procesamiento ||Precio de exportación (Ton/Kg)</v>
      </c>
      <c r="B30" s="22">
        <v>86</v>
      </c>
      <c r="C30" s="23" t="s">
        <v>86</v>
      </c>
      <c r="D30" s="22" t="s">
        <v>43</v>
      </c>
      <c r="E30" s="22" t="s">
        <v>130</v>
      </c>
      <c r="F30" s="22" t="s">
        <v>58</v>
      </c>
      <c r="I30" s="24" t="str">
        <f t="shared" si="18"/>
        <v>Australia</v>
      </c>
      <c r="K30" s="25" t="str">
        <f>"Valor en dólares Estadounidenses de las exportaciones con destino a "&amp;I30&amp;" por tipo de procesamiento, durante el "&amp;M30</f>
        <v>Valor en dólares Estadounidenses de las exportaciones con destino a Australia por tipo de procesamiento, durante el año 2020</v>
      </c>
      <c r="L30" s="26" t="str">
        <f>IF(D30="Región",I30,IF(D30="Comuna",I30,"Chile"))</f>
        <v>Chile</v>
      </c>
      <c r="M30" s="26" t="str">
        <f t="shared" si="16"/>
        <v>año 2020</v>
      </c>
      <c r="N30" s="26" t="str">
        <f>+IF($E30="Precio de exportación (Ton/Kg)","Exportaciones",IF($E30="0","0","0"))</f>
        <v>Exportaciones</v>
      </c>
      <c r="O30" s="27">
        <f>+IF($D30="PRODUCTO",VLOOKUP(I30,[1]!Categorias[[Producto]:[Columna1]],9,0)&amp;"000",IF($D30="CATEGORÍA",VLOOKUP(I30,[1]!Categorias[[Categoría]:[Columna2]],7,0),$O$1))</f>
        <v>100100000</v>
      </c>
      <c r="P30" s="26" t="str">
        <f>+IF($E30="Precio de exportación (Ton/Kg)","Dólar USA",IF($E30="0","0","0"))</f>
        <v>Dólar USA</v>
      </c>
      <c r="Q30" s="25" t="str">
        <f>"Valor de la exportación en "&amp;P30&amp;" con destino a "&amp;I30</f>
        <v>Valor de la exportación en Dólar USA con destino a Australia</v>
      </c>
      <c r="R30" s="25" t="str">
        <f t="shared" si="3"/>
        <v>Valor en dólares Estadounidenses de las exportaciones con destino a Australia por tipo de procesamiento, durante el año 2020</v>
      </c>
      <c r="S30" s="25" t="str">
        <f>+D30&amp;": "&amp;I30</f>
        <v>Destino: Australia</v>
      </c>
      <c r="T30" s="25" t="str">
        <f t="shared" si="7"/>
        <v>exportación, fruta, plantaciones, comercio exterior, producción, dólar, valor</v>
      </c>
      <c r="U30" s="28"/>
      <c r="V30" s="25" t="str">
        <f t="shared" si="8"/>
        <v>CHL</v>
      </c>
      <c r="W30" s="25" t="str">
        <f t="shared" si="4"/>
        <v>Nacional</v>
      </c>
      <c r="X30" s="25" t="str">
        <f t="shared" si="0"/>
        <v>Gráfico que muestra el Valor en dólares Estadounidenses de las exportaciones con destino a Australia por tipo de procesamiento, durante el año 2020 según datos recopilados desde la ODEPA.</v>
      </c>
      <c r="Y30" s="29">
        <f t="shared" si="14"/>
        <v>44311</v>
      </c>
      <c r="Z30" s="30" t="str">
        <f t="shared" si="14"/>
        <v>Español</v>
      </c>
      <c r="AA30" s="30" t="str">
        <f t="shared" si="14"/>
        <v>Clau</v>
      </c>
      <c r="AB30" s="30" t="str">
        <f t="shared" si="14"/>
        <v>No Aplica</v>
      </c>
      <c r="AC30" s="30" t="str">
        <f t="shared" si="14"/>
        <v>No Aplica</v>
      </c>
      <c r="AD30" s="30" t="str">
        <f t="shared" si="14"/>
        <v>No Aplica</v>
      </c>
      <c r="AE30" s="31">
        <f>+VLOOKUP($N30,[1]!Parametros[[nombre]:[Columna1]],5,0)</f>
        <v>38</v>
      </c>
      <c r="AF30" s="31">
        <f t="shared" si="9"/>
        <v>1</v>
      </c>
      <c r="AG30" s="31">
        <f>+VLOOKUP($L30,[1]!Territorio[[nombre]:[Columna1]],7,0)</f>
        <v>38</v>
      </c>
      <c r="AH30" s="31">
        <f>+VLOOKUP(M30,[1]!Temporalidad[[nombre]:[Columna1]],7,0)</f>
        <v>31</v>
      </c>
      <c r="AI30" s="31">
        <f>+VLOOKUP(LEFT($C30,3),[1]!Tipo_Gráfico[[id3]:[Tipo Gráfico]],2,0)</f>
        <v>1</v>
      </c>
      <c r="AJ30" s="32" t="str">
        <f t="shared" si="15"/>
        <v>ODEPA</v>
      </c>
      <c r="AK30" s="30" t="str">
        <f t="shared" si="15"/>
        <v>No Aplica</v>
      </c>
      <c r="AL30" s="30" t="s">
        <v>50</v>
      </c>
      <c r="AM30" s="30" t="s">
        <v>50</v>
      </c>
      <c r="AN30" s="22">
        <f>VLOOKUP($AA30,[1]!Responsables[#Data],3,0)</f>
        <v>3</v>
      </c>
      <c r="AO30" s="30">
        <f>VLOOKUP($P30,[1]!unidad_medida[[#All],[nombre]:[Columna1]],5,0)</f>
        <v>22</v>
      </c>
    </row>
    <row r="31" spans="1:41" s="22" customFormat="1" x14ac:dyDescent="0.35">
      <c r="A31" s="22" t="str">
        <f t="shared" si="1"/>
        <v>Gráfico 28-Producto-Región ||Precio de exportación (Ton/Kg)</v>
      </c>
      <c r="B31" s="22">
        <v>10</v>
      </c>
      <c r="C31" s="23" t="s">
        <v>87</v>
      </c>
      <c r="D31" s="22" t="s">
        <v>53</v>
      </c>
      <c r="E31" s="22" t="s">
        <v>130</v>
      </c>
      <c r="F31" s="22" t="s">
        <v>42</v>
      </c>
      <c r="I31" s="24" t="str">
        <f>I15</f>
        <v>Cítricos</v>
      </c>
      <c r="K31" s="25" t="str">
        <f>"Valor en dólares Estadounidenses de las exportaciones de "&amp;I31&amp;" por Región de salida, durante el "&amp;M31</f>
        <v>Valor en dólares Estadounidenses de las exportaciones de Cítricos por Región de salida, durante el año 2020</v>
      </c>
      <c r="L31" s="26" t="str">
        <f>IF(D31="Región",I31,IF(D31="Comuna",I31,"Chile"))</f>
        <v>Chile</v>
      </c>
      <c r="M31" s="26" t="str">
        <f t="shared" si="16"/>
        <v>año 2020</v>
      </c>
      <c r="N31" s="26" t="str">
        <f>+IF($E31="Precio de exportación (Ton/Kg)","Exportaciones",IF($E31="0","0","0"))</f>
        <v>Exportaciones</v>
      </c>
      <c r="O31" s="27" t="str">
        <f>+IF($D31="PRODUCTO",VLOOKUP(I31,[1]!Categorias[[Producto]:[Columna1]],9,0)&amp;"000",IF($D31="CATEGORÍA",VLOOKUP(I31,[1]!Categorias[[Categoría]:[Columna2]],7,0),$O$1))</f>
        <v>100102000</v>
      </c>
      <c r="P31" s="26" t="str">
        <f>+IF($E31="Precio de exportación (Ton/Kg)","Dólar USA",IF($E31="0","0","0"))</f>
        <v>Dólar USA</v>
      </c>
      <c r="Q31" s="25" t="str">
        <f>"Valor de la exportación en "&amp;P31&amp;" del cultivo tipo "&amp;I31</f>
        <v>Valor de la exportación en Dólar USA del cultivo tipo Cítricos</v>
      </c>
      <c r="R31" s="25" t="str">
        <f t="shared" si="3"/>
        <v>Valor en dólares Estadounidenses de las exportaciones de Cítricos por Región de salida, durante el año 2020</v>
      </c>
      <c r="S31" s="25" t="str">
        <f>+D31&amp;": "&amp;I31</f>
        <v>Producto: Cítricos</v>
      </c>
      <c r="T31" s="25" t="str">
        <f t="shared" si="7"/>
        <v>exportación, fruta, plantaciones, comercio exterior, producción, dólar, valor</v>
      </c>
      <c r="U31" s="28"/>
      <c r="V31" s="25" t="str">
        <f t="shared" si="8"/>
        <v>CHL</v>
      </c>
      <c r="W31" s="25" t="str">
        <f t="shared" si="4"/>
        <v>Nacional</v>
      </c>
      <c r="X31" s="25" t="str">
        <f t="shared" si="0"/>
        <v>Gráfico que muestra el Valor en dólares Estadounidenses de las exportaciones de Cítricos por Región de salida, durante el año 2020 según datos recopilados desde la ODEPA.</v>
      </c>
      <c r="Y31" s="29">
        <f t="shared" si="14"/>
        <v>44311</v>
      </c>
      <c r="Z31" s="30" t="str">
        <f t="shared" si="14"/>
        <v>Español</v>
      </c>
      <c r="AA31" s="30" t="str">
        <f t="shared" si="14"/>
        <v>Clau</v>
      </c>
      <c r="AB31" s="30" t="str">
        <f t="shared" si="14"/>
        <v>No Aplica</v>
      </c>
      <c r="AC31" s="30" t="str">
        <f t="shared" si="14"/>
        <v>No Aplica</v>
      </c>
      <c r="AD31" s="30" t="str">
        <f t="shared" si="14"/>
        <v>No Aplica</v>
      </c>
      <c r="AE31" s="31">
        <f>+VLOOKUP($N31,[1]!Parametros[[nombre]:[Columna1]],5,0)</f>
        <v>38</v>
      </c>
      <c r="AF31" s="31">
        <f t="shared" si="9"/>
        <v>1</v>
      </c>
      <c r="AG31" s="31">
        <f>+VLOOKUP($L31,[1]!Territorio[[nombre]:[Columna1]],7,0)</f>
        <v>38</v>
      </c>
      <c r="AH31" s="31">
        <f>+VLOOKUP(M31,[1]!Temporalidad[[nombre]:[Columna1]],7,0)</f>
        <v>31</v>
      </c>
      <c r="AI31" s="31">
        <f>+VLOOKUP(LEFT($C31,3),[1]!Tipo_Gráfico[[id3]:[Tipo Gráfico]],2,0)</f>
        <v>1</v>
      </c>
      <c r="AJ31" s="32" t="str">
        <f t="shared" si="15"/>
        <v>ODEPA</v>
      </c>
      <c r="AK31" s="30" t="str">
        <f t="shared" si="15"/>
        <v>No Aplica</v>
      </c>
      <c r="AL31" s="30" t="str">
        <f t="shared" si="15"/>
        <v>No Aplica</v>
      </c>
      <c r="AM31" s="30" t="str">
        <f t="shared" si="15"/>
        <v>No Aplica</v>
      </c>
      <c r="AN31" s="22">
        <f>VLOOKUP($AA31,[1]!Responsables[#Data],3,0)</f>
        <v>3</v>
      </c>
      <c r="AO31" s="30">
        <f>VLOOKUP($P31,[1]!unidad_medida[[#All],[nombre]:[Columna1]],5,0)</f>
        <v>22</v>
      </c>
    </row>
    <row r="32" spans="1:41" s="22" customFormat="1" x14ac:dyDescent="0.35">
      <c r="A32" s="22" t="str">
        <f t="shared" si="1"/>
        <v>Gráfico 29-Producto-Destino ||Precio de exportación (Ton/Kg)</v>
      </c>
      <c r="B32" s="22">
        <v>10</v>
      </c>
      <c r="C32" s="23" t="s">
        <v>88</v>
      </c>
      <c r="D32" s="22" t="s">
        <v>53</v>
      </c>
      <c r="E32" s="22" t="s">
        <v>130</v>
      </c>
      <c r="F32" s="22" t="s">
        <v>43</v>
      </c>
      <c r="I32" s="24" t="str">
        <f>I31</f>
        <v>Cítricos</v>
      </c>
      <c r="K32" s="25" t="str">
        <f>"Valor en dólares Estadounidenses de las exportaciones de "&amp;I32&amp;" por Destino de recepción, durante el "&amp;M32</f>
        <v>Valor en dólares Estadounidenses de las exportaciones de Cítricos por Destino de recepción, durante el año 2020</v>
      </c>
      <c r="L32" s="26" t="str">
        <f>IF(D32="Región",I32,IF(D32="Comuna",I32,"Chile"))</f>
        <v>Chile</v>
      </c>
      <c r="M32" s="26" t="str">
        <f t="shared" si="16"/>
        <v>año 2020</v>
      </c>
      <c r="N32" s="26" t="str">
        <f>+IF($E32="Precio de exportación (Ton/Kg)","Exportaciones",IF($E32="0","0","0"))</f>
        <v>Exportaciones</v>
      </c>
      <c r="O32" s="27" t="str">
        <f>+IF($D32="PRODUCTO",VLOOKUP(I32,[1]!Categorias[[Producto]:[Columna1]],9,0)&amp;"000",IF($D32="CATEGORÍA",VLOOKUP(I32,[1]!Categorias[[Categoría]:[Columna2]],7,0),$O$1))</f>
        <v>100102000</v>
      </c>
      <c r="P32" s="26" t="str">
        <f>+IF($E32="Precio de exportación (Ton/Kg)","Dólar USA",IF($E32="0","0","0"))</f>
        <v>Dólar USA</v>
      </c>
      <c r="Q32" s="25" t="str">
        <f>"Valor de la exportación en "&amp;P32&amp;" del cultivo tipo "&amp;I32</f>
        <v>Valor de la exportación en Dólar USA del cultivo tipo Cítricos</v>
      </c>
      <c r="R32" s="25" t="str">
        <f t="shared" si="3"/>
        <v>Valor en dólares Estadounidenses de las exportaciones de Cítricos por Destino de recepción, durante el año 2020</v>
      </c>
      <c r="S32" s="25" t="str">
        <f>+D32&amp;": "&amp;I32</f>
        <v>Producto: Cítricos</v>
      </c>
      <c r="T32" s="25" t="str">
        <f t="shared" si="7"/>
        <v>exportación, fruta, plantaciones, comercio exterior, producción, dólar, valor</v>
      </c>
      <c r="U32" s="28"/>
      <c r="V32" s="25" t="str">
        <f t="shared" si="8"/>
        <v>CHL</v>
      </c>
      <c r="W32" s="25" t="str">
        <f t="shared" si="4"/>
        <v>Nacional</v>
      </c>
      <c r="X32" s="25" t="str">
        <f t="shared" si="0"/>
        <v>Gráfico que muestra el Valor en dólares Estadounidenses de las exportaciones de Cítricos por Destino de recepción, durante el año 2020 según datos recopilados desde la ODEPA.</v>
      </c>
      <c r="Y32" s="29">
        <f t="shared" si="14"/>
        <v>44311</v>
      </c>
      <c r="Z32" s="30" t="str">
        <f t="shared" si="14"/>
        <v>Español</v>
      </c>
      <c r="AA32" s="30" t="str">
        <f t="shared" si="14"/>
        <v>Clau</v>
      </c>
      <c r="AB32" s="30" t="str">
        <f t="shared" si="14"/>
        <v>No Aplica</v>
      </c>
      <c r="AC32" s="30" t="str">
        <f t="shared" si="14"/>
        <v>No Aplica</v>
      </c>
      <c r="AD32" s="30" t="str">
        <f t="shared" si="14"/>
        <v>No Aplica</v>
      </c>
      <c r="AE32" s="31">
        <f>+VLOOKUP($N32,[1]!Parametros[[nombre]:[Columna1]],5,0)</f>
        <v>38</v>
      </c>
      <c r="AF32" s="31">
        <f t="shared" si="9"/>
        <v>1</v>
      </c>
      <c r="AG32" s="31">
        <f>+VLOOKUP($L32,[1]!Territorio[[nombre]:[Columna1]],7,0)</f>
        <v>38</v>
      </c>
      <c r="AH32" s="31">
        <f>+VLOOKUP(M32,[1]!Temporalidad[[nombre]:[Columna1]],7,0)</f>
        <v>31</v>
      </c>
      <c r="AI32" s="31">
        <f>+VLOOKUP(LEFT($C32,3),[1]!Tipo_Gráfico[[id3]:[Tipo Gráfico]],2,0)</f>
        <v>1</v>
      </c>
      <c r="AJ32" s="32" t="str">
        <f t="shared" si="15"/>
        <v>ODEPA</v>
      </c>
      <c r="AK32" s="30" t="str">
        <f t="shared" si="15"/>
        <v>No Aplica</v>
      </c>
      <c r="AL32" s="30" t="s">
        <v>50</v>
      </c>
      <c r="AM32" s="30" t="s">
        <v>50</v>
      </c>
      <c r="AN32" s="22">
        <f>VLOOKUP($AA32,[1]!Responsables[#Data],3,0)</f>
        <v>3</v>
      </c>
      <c r="AO32" s="30">
        <f>VLOOKUP($P32,[1]!unidad_medida[[#All],[nombre]:[Columna1]],5,0)</f>
        <v>22</v>
      </c>
    </row>
    <row r="33" spans="1:41" s="22" customFormat="1" x14ac:dyDescent="0.35">
      <c r="A33" s="22" t="str">
        <f t="shared" si="1"/>
        <v>Gráfico 30-Producto-Categoría ||Precio de exportación (Ton/Kg)</v>
      </c>
      <c r="B33" s="22">
        <v>10</v>
      </c>
      <c r="C33" s="23" t="s">
        <v>89</v>
      </c>
      <c r="D33" s="22" t="s">
        <v>53</v>
      </c>
      <c r="E33" s="22" t="s">
        <v>130</v>
      </c>
      <c r="F33" s="22" t="s">
        <v>55</v>
      </c>
      <c r="G33" s="22" t="s">
        <v>56</v>
      </c>
      <c r="I33" s="24" t="str">
        <f t="shared" ref="I33:I34" si="19">I32</f>
        <v>Cítricos</v>
      </c>
      <c r="K33" s="21" t="str">
        <f>"Valor en dólares Estadounidenses de las exportaciones de "&amp;I33&amp;" por subcultivo, durante el "&amp;M33</f>
        <v>Valor en dólares Estadounidenses de las exportaciones de Cítricos por subcultivo, durante el año 2020</v>
      </c>
      <c r="L33" s="26" t="str">
        <f>IF(D33="Región",I33,IF(D33="Comuna",I33,"Chile"))</f>
        <v>Chile</v>
      </c>
      <c r="M33" s="26" t="str">
        <f t="shared" si="16"/>
        <v>año 2020</v>
      </c>
      <c r="N33" s="26" t="str">
        <f>+IF($E33="Precio de exportación (Ton/Kg)","Exportaciones",IF($E33="0","0","0"))</f>
        <v>Exportaciones</v>
      </c>
      <c r="O33" s="27" t="str">
        <f>+IF($D33="PRODUCTO",VLOOKUP(I33,[1]!Categorias[[Producto]:[Columna1]],9,0)&amp;"000",IF($D33="CATEGORÍA",VLOOKUP(I33,[1]!Categorias[[Categoría]:[Columna2]],7,0),$O$1))</f>
        <v>100102000</v>
      </c>
      <c r="P33" s="26" t="str">
        <f>+IF($E33="Precio de exportación (Ton/Kg)","Dólar USA",IF($E33="0","0","0"))</f>
        <v>Dólar USA</v>
      </c>
      <c r="Q33" s="25" t="str">
        <f>"Valor de la exportación en "&amp;P33&amp;" del cultivo tipo "&amp;I33</f>
        <v>Valor de la exportación en Dólar USA del cultivo tipo Cítricos</v>
      </c>
      <c r="R33" s="25" t="str">
        <f t="shared" si="3"/>
        <v>Valor en dólares Estadounidenses de las exportaciones de Cítricos por subcultivo, durante el año 2020</v>
      </c>
      <c r="S33" s="25" t="str">
        <f>+D33&amp;": "&amp;I33</f>
        <v>Producto: Cítricos</v>
      </c>
      <c r="T33" s="25" t="str">
        <f t="shared" si="7"/>
        <v>exportación, fruta, plantaciones, comercio exterior, producción, dólar, valor</v>
      </c>
      <c r="U33" s="28"/>
      <c r="V33" s="25" t="str">
        <f t="shared" si="8"/>
        <v>CHL</v>
      </c>
      <c r="W33" s="25" t="str">
        <f t="shared" si="4"/>
        <v>Nacional</v>
      </c>
      <c r="X33" s="25" t="str">
        <f t="shared" si="0"/>
        <v>Gráfico que muestra el Valor en dólares Estadounidenses de las exportaciones de Cítricos por subcultivo, durante el año 2020 según datos recopilados desde la ODEPA.</v>
      </c>
      <c r="Y33" s="29">
        <f t="shared" si="14"/>
        <v>44311</v>
      </c>
      <c r="Z33" s="30" t="str">
        <f t="shared" si="14"/>
        <v>Español</v>
      </c>
      <c r="AA33" s="30" t="str">
        <f t="shared" si="14"/>
        <v>Clau</v>
      </c>
      <c r="AB33" s="30" t="str">
        <f t="shared" si="14"/>
        <v>No Aplica</v>
      </c>
      <c r="AC33" s="30" t="str">
        <f t="shared" si="14"/>
        <v>No Aplica</v>
      </c>
      <c r="AD33" s="30" t="str">
        <f t="shared" si="14"/>
        <v>No Aplica</v>
      </c>
      <c r="AE33" s="31">
        <f>+VLOOKUP($N33,[1]!Parametros[[nombre]:[Columna1]],5,0)</f>
        <v>38</v>
      </c>
      <c r="AF33" s="31">
        <f t="shared" si="9"/>
        <v>1</v>
      </c>
      <c r="AG33" s="31">
        <f>+VLOOKUP($L33,[1]!Territorio[[nombre]:[Columna1]],7,0)</f>
        <v>38</v>
      </c>
      <c r="AH33" s="31">
        <f>+VLOOKUP(M33,[1]!Temporalidad[[nombre]:[Columna1]],7,0)</f>
        <v>31</v>
      </c>
      <c r="AI33" s="31">
        <f>+VLOOKUP(LEFT($C33,3),[1]!Tipo_Gráfico[[id3]:[Tipo Gráfico]],2,0)</f>
        <v>1</v>
      </c>
      <c r="AJ33" s="32" t="str">
        <f t="shared" si="15"/>
        <v>ODEPA</v>
      </c>
      <c r="AK33" s="30" t="str">
        <f t="shared" si="15"/>
        <v>No Aplica</v>
      </c>
      <c r="AL33" s="30" t="str">
        <f t="shared" si="15"/>
        <v>No Aplica</v>
      </c>
      <c r="AM33" s="30" t="str">
        <f t="shared" si="15"/>
        <v>No Aplica</v>
      </c>
      <c r="AN33" s="22">
        <f>VLOOKUP($AA33,[1]!Responsables[#Data],3,0)</f>
        <v>3</v>
      </c>
      <c r="AO33" s="30">
        <f>VLOOKUP($P33,[1]!unidad_medida[[#All],[nombre]:[Columna1]],5,0)</f>
        <v>22</v>
      </c>
    </row>
    <row r="34" spans="1:41" s="22" customFormat="1" x14ac:dyDescent="0.35">
      <c r="A34" s="22" t="str">
        <f t="shared" si="1"/>
        <v>Gráfico 31-Producto-Procesamiento ||Precio de exportación (Ton/Kg)</v>
      </c>
      <c r="B34" s="22">
        <v>10</v>
      </c>
      <c r="C34" s="23" t="s">
        <v>90</v>
      </c>
      <c r="D34" s="22" t="s">
        <v>53</v>
      </c>
      <c r="E34" s="22" t="s">
        <v>130</v>
      </c>
      <c r="F34" s="22" t="s">
        <v>58</v>
      </c>
      <c r="I34" s="24" t="str">
        <f t="shared" si="19"/>
        <v>Cítricos</v>
      </c>
      <c r="K34" s="25" t="str">
        <f>"Valor en dólares Estadounidenses de las exportaciones de "&amp;I34&amp;" por tipo de procesamiento, durante el "&amp;M34</f>
        <v>Valor en dólares Estadounidenses de las exportaciones de Cítricos por tipo de procesamiento, durante el año 2020</v>
      </c>
      <c r="L34" s="26" t="str">
        <f>IF(D34="Región",I34,IF(D34="Comuna",I34,"Chile"))</f>
        <v>Chile</v>
      </c>
      <c r="M34" s="26" t="str">
        <f t="shared" si="16"/>
        <v>año 2020</v>
      </c>
      <c r="N34" s="26" t="str">
        <f>+IF($E34="Precio de exportación (Ton/Kg)","Exportaciones",IF($E34="0","0","0"))</f>
        <v>Exportaciones</v>
      </c>
      <c r="O34" s="27" t="str">
        <f>+IF($D34="PRODUCTO",VLOOKUP(I34,[1]!Categorias[[Producto]:[Columna1]],9,0)&amp;"000",IF($D34="CATEGORÍA",VLOOKUP(I34,[1]!Categorias[[Categoría]:[Columna2]],7,0),$O$1))</f>
        <v>100102000</v>
      </c>
      <c r="P34" s="26" t="str">
        <f>+IF($E34="Precio de exportación (Ton/Kg)","Dólar USA",IF($E34="0","0","0"))</f>
        <v>Dólar USA</v>
      </c>
      <c r="Q34" s="25" t="str">
        <f>"Valor de la exportación en "&amp;P34&amp;" del cultivo tipo "&amp;I34</f>
        <v>Valor de la exportación en Dólar USA del cultivo tipo Cítricos</v>
      </c>
      <c r="R34" s="25" t="str">
        <f t="shared" si="3"/>
        <v>Valor en dólares Estadounidenses de las exportaciones de Cítricos por tipo de procesamiento, durante el año 2020</v>
      </c>
      <c r="S34" s="25" t="str">
        <f>+D34&amp;": "&amp;I34</f>
        <v>Producto: Cítricos</v>
      </c>
      <c r="T34" s="25" t="str">
        <f t="shared" si="7"/>
        <v>exportación, fruta, plantaciones, comercio exterior, producción, dólar, valor</v>
      </c>
      <c r="U34" s="28"/>
      <c r="V34" s="25" t="str">
        <f t="shared" si="8"/>
        <v>CHL</v>
      </c>
      <c r="W34" s="25" t="str">
        <f t="shared" si="4"/>
        <v>Nacional</v>
      </c>
      <c r="X34" s="25" t="str">
        <f t="shared" si="0"/>
        <v>Gráfico que muestra el Valor en dólares Estadounidenses de las exportaciones de Cítricos por tipo de procesamiento, durante el año 2020 según datos recopilados desde la ODEPA.</v>
      </c>
      <c r="Y34" s="29">
        <f t="shared" si="14"/>
        <v>44311</v>
      </c>
      <c r="Z34" s="30" t="str">
        <f t="shared" si="14"/>
        <v>Español</v>
      </c>
      <c r="AA34" s="30" t="str">
        <f t="shared" si="14"/>
        <v>Clau</v>
      </c>
      <c r="AB34" s="30" t="str">
        <f t="shared" si="14"/>
        <v>No Aplica</v>
      </c>
      <c r="AC34" s="30" t="str">
        <f t="shared" si="14"/>
        <v>No Aplica</v>
      </c>
      <c r="AD34" s="30" t="str">
        <f t="shared" si="14"/>
        <v>No Aplica</v>
      </c>
      <c r="AE34" s="31">
        <f>+VLOOKUP($N34,[1]!Parametros[[nombre]:[Columna1]],5,0)</f>
        <v>38</v>
      </c>
      <c r="AF34" s="31">
        <f t="shared" si="9"/>
        <v>1</v>
      </c>
      <c r="AG34" s="31">
        <f>+VLOOKUP($L34,[1]!Territorio[[nombre]:[Columna1]],7,0)</f>
        <v>38</v>
      </c>
      <c r="AH34" s="31">
        <f>+VLOOKUP(M34,[1]!Temporalidad[[nombre]:[Columna1]],7,0)</f>
        <v>31</v>
      </c>
      <c r="AI34" s="31">
        <f>+VLOOKUP(LEFT($C34,3),[1]!Tipo_Gráfico[[id3]:[Tipo Gráfico]],2,0)</f>
        <v>1</v>
      </c>
      <c r="AJ34" s="32" t="str">
        <f t="shared" si="15"/>
        <v>ODEPA</v>
      </c>
      <c r="AK34" s="30" t="str">
        <f t="shared" si="15"/>
        <v>No Aplica</v>
      </c>
      <c r="AL34" s="30" t="s">
        <v>50</v>
      </c>
      <c r="AM34" s="30" t="s">
        <v>50</v>
      </c>
      <c r="AN34" s="22">
        <f>VLOOKUP($AA34,[1]!Responsables[#Data],3,0)</f>
        <v>3</v>
      </c>
      <c r="AO34" s="30">
        <f>VLOOKUP($P34,[1]!unidad_medida[[#All],[nombre]:[Columna1]],5,0)</f>
        <v>22</v>
      </c>
    </row>
    <row r="35" spans="1:41" s="22" customFormat="1" x14ac:dyDescent="0.35">
      <c r="A35" s="22" t="str">
        <f t="shared" si="1"/>
        <v>Gráfico 32-Categoría-Región ||Precio de exportación (Ton/Kg)</v>
      </c>
      <c r="B35" s="22">
        <v>37</v>
      </c>
      <c r="C35" s="23" t="s">
        <v>91</v>
      </c>
      <c r="D35" s="22" t="s">
        <v>55</v>
      </c>
      <c r="E35" s="22" t="s">
        <v>130</v>
      </c>
      <c r="F35" s="22" t="s">
        <v>42</v>
      </c>
      <c r="I35" s="24" t="str">
        <f>I18</f>
        <v>Limón</v>
      </c>
      <c r="K35" s="25" t="str">
        <f>"Valor en dólares Estadounidenses de las exportaciones de "&amp;I35&amp;" por Región de salida, durante el "&amp;M35</f>
        <v>Valor en dólares Estadounidenses de las exportaciones de Limón por Región de salida, durante el año 2020</v>
      </c>
      <c r="L35" s="26" t="str">
        <f>IF(D35="Región",I35,IF(D35="Comuna",I35,"Chile"))</f>
        <v>Chile</v>
      </c>
      <c r="M35" s="26" t="str">
        <f t="shared" si="16"/>
        <v>año 2020</v>
      </c>
      <c r="N35" s="26" t="str">
        <f>+IF($E35="Precio de exportación (Ton/Kg)","Exportaciones",IF($E35="0","0","0"))</f>
        <v>Exportaciones</v>
      </c>
      <c r="O35" s="27">
        <f>+IF($D35="PRODUCTO",VLOOKUP(I35,[1]!Categorias[[Producto]:[Columna1]],9,0)&amp;"000",IF($D35="CATEGORÍA",VLOOKUP(I35,[1]!Categorias[[Categoría]:[Columna2]],7,0),$O$1))</f>
        <v>100102003</v>
      </c>
      <c r="P35" s="26" t="str">
        <f>+IF($E35="Precio de exportación (Ton/Kg)","Dólar USA",IF($E35="0","0","0"))</f>
        <v>Dólar USA</v>
      </c>
      <c r="Q35" s="25" t="str">
        <f>"Valor de la exportación en "&amp;P35&amp;" del subcultivo tipo "&amp;I35</f>
        <v>Valor de la exportación en Dólar USA del subcultivo tipo Limón</v>
      </c>
      <c r="R35" s="25" t="str">
        <f t="shared" si="3"/>
        <v>Valor en dólares Estadounidenses de las exportaciones de Limón por Región de salida, durante el año 2020</v>
      </c>
      <c r="S35" s="25" t="str">
        <f>+D35&amp;": "&amp;I35</f>
        <v>Categoría: Limón</v>
      </c>
      <c r="T35" s="25" t="str">
        <f t="shared" si="7"/>
        <v>exportación, fruta, plantaciones, comercio exterior, producción, dólar, valor</v>
      </c>
      <c r="U35" s="28"/>
      <c r="V35" s="25" t="str">
        <f t="shared" si="8"/>
        <v>CHL</v>
      </c>
      <c r="W35" s="25" t="str">
        <f t="shared" si="4"/>
        <v>Nacional</v>
      </c>
      <c r="X35" s="25" t="str">
        <f t="shared" si="0"/>
        <v>Gráfico que muestra el Valor en dólares Estadounidenses de las exportaciones de Limón por Región de salida, durante el año 2020 según datos recopilados desde la ODEPA.</v>
      </c>
      <c r="Y35" s="29">
        <f t="shared" si="14"/>
        <v>44311</v>
      </c>
      <c r="Z35" s="30" t="str">
        <f t="shared" si="14"/>
        <v>Español</v>
      </c>
      <c r="AA35" s="30" t="str">
        <f t="shared" si="14"/>
        <v>Clau</v>
      </c>
      <c r="AB35" s="30" t="str">
        <f t="shared" si="14"/>
        <v>No Aplica</v>
      </c>
      <c r="AC35" s="30" t="str">
        <f t="shared" si="14"/>
        <v>No Aplica</v>
      </c>
      <c r="AD35" s="30" t="str">
        <f t="shared" si="14"/>
        <v>No Aplica</v>
      </c>
      <c r="AE35" s="31">
        <f>+VLOOKUP($N35,[1]!Parametros[[nombre]:[Columna1]],5,0)</f>
        <v>38</v>
      </c>
      <c r="AF35" s="31">
        <f t="shared" si="9"/>
        <v>1</v>
      </c>
      <c r="AG35" s="31">
        <f>+VLOOKUP($L35,[1]!Territorio[[nombre]:[Columna1]],7,0)</f>
        <v>38</v>
      </c>
      <c r="AH35" s="31">
        <f>+VLOOKUP(M35,[1]!Temporalidad[[nombre]:[Columna1]],7,0)</f>
        <v>31</v>
      </c>
      <c r="AI35" s="31">
        <f>+VLOOKUP(LEFT($C35,3),[1]!Tipo_Gráfico[[id3]:[Tipo Gráfico]],2,0)</f>
        <v>1</v>
      </c>
      <c r="AJ35" s="32" t="str">
        <f t="shared" si="15"/>
        <v>ODEPA</v>
      </c>
      <c r="AK35" s="30" t="str">
        <f t="shared" si="15"/>
        <v>No Aplica</v>
      </c>
      <c r="AL35" s="30" t="str">
        <f t="shared" si="15"/>
        <v>No Aplica</v>
      </c>
      <c r="AM35" s="30" t="str">
        <f t="shared" si="15"/>
        <v>No Aplica</v>
      </c>
      <c r="AN35" s="22">
        <f>VLOOKUP($AA35,[1]!Responsables[#Data],3,0)</f>
        <v>3</v>
      </c>
      <c r="AO35" s="30">
        <f>VLOOKUP($P35,[1]!unidad_medida[[#All],[nombre]:[Columna1]],5,0)</f>
        <v>22</v>
      </c>
    </row>
    <row r="36" spans="1:41" s="22" customFormat="1" x14ac:dyDescent="0.35">
      <c r="A36" s="22" t="str">
        <f t="shared" si="1"/>
        <v>Gráfico 33-Categoría-Destino ||Precio de exportación (Ton/Kg)</v>
      </c>
      <c r="B36" s="22">
        <v>37</v>
      </c>
      <c r="C36" s="23" t="s">
        <v>92</v>
      </c>
      <c r="D36" s="22" t="s">
        <v>55</v>
      </c>
      <c r="E36" s="22" t="s">
        <v>130</v>
      </c>
      <c r="F36" s="22" t="s">
        <v>43</v>
      </c>
      <c r="I36" s="24" t="str">
        <f>I35</f>
        <v>Limón</v>
      </c>
      <c r="K36" s="25" t="str">
        <f>"Valor en dólares Estadounidenses de las exportaciones de "&amp;I36&amp;" por Destino de recepción, durante el "&amp;M36</f>
        <v>Valor en dólares Estadounidenses de las exportaciones de Limón por Destino de recepción, durante el año 2020</v>
      </c>
      <c r="L36" s="26" t="str">
        <f>IF(D36="Región",I36,IF(D36="Comuna",I36,"Chile"))</f>
        <v>Chile</v>
      </c>
      <c r="M36" s="26" t="str">
        <f t="shared" si="16"/>
        <v>año 2020</v>
      </c>
      <c r="N36" s="26" t="str">
        <f>+IF($E36="Precio de exportación (Ton/Kg)","Exportaciones",IF($E36="0","0","0"))</f>
        <v>Exportaciones</v>
      </c>
      <c r="O36" s="27">
        <f>+IF($D36="PRODUCTO",VLOOKUP(I36,[1]!Categorias[[Producto]:[Columna1]],9,0)&amp;"000",IF($D36="CATEGORÍA",VLOOKUP(I36,[1]!Categorias[[Categoría]:[Columna2]],7,0),$O$1))</f>
        <v>100102003</v>
      </c>
      <c r="P36" s="26" t="str">
        <f>+IF($E36="Precio de exportación (Ton/Kg)","Dólar USA",IF($E36="0","0","0"))</f>
        <v>Dólar USA</v>
      </c>
      <c r="Q36" s="25" t="str">
        <f>"Valor de la exportación en "&amp;P36&amp;" del subcultivo tipo "&amp;I36</f>
        <v>Valor de la exportación en Dólar USA del subcultivo tipo Limón</v>
      </c>
      <c r="R36" s="25" t="str">
        <f t="shared" si="3"/>
        <v>Valor en dólares Estadounidenses de las exportaciones de Limón por Destino de recepción, durante el año 2020</v>
      </c>
      <c r="S36" s="25" t="str">
        <f>+D36&amp;": "&amp;I36</f>
        <v>Categoría: Limón</v>
      </c>
      <c r="T36" s="25" t="str">
        <f t="shared" si="7"/>
        <v>exportación, fruta, plantaciones, comercio exterior, producción, dólar, valor</v>
      </c>
      <c r="U36" s="28"/>
      <c r="V36" s="25" t="str">
        <f t="shared" si="8"/>
        <v>CHL</v>
      </c>
      <c r="W36" s="25" t="str">
        <f t="shared" si="4"/>
        <v>Nacional</v>
      </c>
      <c r="X36" s="25" t="str">
        <f t="shared" si="0"/>
        <v>Gráfico que muestra el Valor en dólares Estadounidenses de las exportaciones de Limón por Destino de recepción, durante el año 2020 según datos recopilados desde la ODEPA.</v>
      </c>
      <c r="Y36" s="29">
        <f t="shared" si="14"/>
        <v>44311</v>
      </c>
      <c r="Z36" s="30" t="str">
        <f t="shared" si="14"/>
        <v>Español</v>
      </c>
      <c r="AA36" s="30" t="str">
        <f t="shared" si="14"/>
        <v>Clau</v>
      </c>
      <c r="AB36" s="30" t="str">
        <f t="shared" si="14"/>
        <v>No Aplica</v>
      </c>
      <c r="AC36" s="30" t="str">
        <f t="shared" si="14"/>
        <v>No Aplica</v>
      </c>
      <c r="AD36" s="30" t="str">
        <f t="shared" si="14"/>
        <v>No Aplica</v>
      </c>
      <c r="AE36" s="31">
        <f>+VLOOKUP($N36,[1]!Parametros[[nombre]:[Columna1]],5,0)</f>
        <v>38</v>
      </c>
      <c r="AF36" s="31">
        <f t="shared" si="9"/>
        <v>1</v>
      </c>
      <c r="AG36" s="31">
        <f>+VLOOKUP($L36,[1]!Territorio[[nombre]:[Columna1]],7,0)</f>
        <v>38</v>
      </c>
      <c r="AH36" s="31">
        <f>+VLOOKUP(M36,[1]!Temporalidad[[nombre]:[Columna1]],7,0)</f>
        <v>31</v>
      </c>
      <c r="AI36" s="31">
        <f>+VLOOKUP(LEFT($C36,3),[1]!Tipo_Gráfico[[id3]:[Tipo Gráfico]],2,0)</f>
        <v>1</v>
      </c>
      <c r="AJ36" s="32" t="str">
        <f t="shared" si="15"/>
        <v>ODEPA</v>
      </c>
      <c r="AK36" s="30" t="str">
        <f t="shared" si="15"/>
        <v>No Aplica</v>
      </c>
      <c r="AL36" s="30" t="s">
        <v>50</v>
      </c>
      <c r="AM36" s="30" t="s">
        <v>50</v>
      </c>
      <c r="AN36" s="22">
        <f>VLOOKUP($AA36,[1]!Responsables[#Data],3,0)</f>
        <v>3</v>
      </c>
      <c r="AO36" s="30">
        <f>VLOOKUP($P36,[1]!unidad_medida[[#All],[nombre]:[Columna1]],5,0)</f>
        <v>22</v>
      </c>
    </row>
    <row r="37" spans="1:41" s="22" customFormat="1" x14ac:dyDescent="0.35">
      <c r="A37" s="22" t="str">
        <f t="shared" si="1"/>
        <v>Gráfico 34-Categoría-Procesamiento ||Precio de exportación (Ton/Kg)</v>
      </c>
      <c r="B37" s="22">
        <v>37</v>
      </c>
      <c r="C37" s="23" t="s">
        <v>93</v>
      </c>
      <c r="D37" s="22" t="s">
        <v>55</v>
      </c>
      <c r="E37" s="22" t="s">
        <v>130</v>
      </c>
      <c r="F37" s="22" t="s">
        <v>58</v>
      </c>
      <c r="I37" s="24" t="str">
        <f>I36</f>
        <v>Limón</v>
      </c>
      <c r="K37" s="25" t="str">
        <f>"Valor en dólares Estadounidenses de las exportaciones de "&amp;I37&amp;" por tipo de procesamiento, durante el "&amp;M37</f>
        <v>Valor en dólares Estadounidenses de las exportaciones de Limón por tipo de procesamiento, durante el año 2020</v>
      </c>
      <c r="L37" s="26" t="str">
        <f>IF(D37="Región",I37,IF(D37="Comuna",I37,"Chile"))</f>
        <v>Chile</v>
      </c>
      <c r="M37" s="26" t="str">
        <f t="shared" si="16"/>
        <v>año 2020</v>
      </c>
      <c r="N37" s="26" t="str">
        <f>+IF($E37="Precio de exportación (Ton/Kg)","Exportaciones",IF($E37="0","0","0"))</f>
        <v>Exportaciones</v>
      </c>
      <c r="O37" s="27">
        <f>+IF($D37="PRODUCTO",VLOOKUP(I37,[1]!Categorias[[Producto]:[Columna1]],9,0)&amp;"000",IF($D37="CATEGORÍA",VLOOKUP(I37,[1]!Categorias[[Categoría]:[Columna2]],7,0),$O$1))</f>
        <v>100102003</v>
      </c>
      <c r="P37" s="26" t="str">
        <f>+IF($E37="Precio de exportación (Ton/Kg)","Dólar USA",IF($E37="0","0","0"))</f>
        <v>Dólar USA</v>
      </c>
      <c r="Q37" s="25" t="str">
        <f>"Valor de la exportación en "&amp;P37&amp;" del subcultivo tipo "&amp;I37</f>
        <v>Valor de la exportación en Dólar USA del subcultivo tipo Limón</v>
      </c>
      <c r="R37" s="25" t="str">
        <f t="shared" si="3"/>
        <v>Valor en dólares Estadounidenses de las exportaciones de Limón por tipo de procesamiento, durante el año 2020</v>
      </c>
      <c r="S37" s="25" t="str">
        <f>+D37&amp;": "&amp;I37</f>
        <v>Categoría: Limón</v>
      </c>
      <c r="T37" s="25" t="str">
        <f t="shared" si="7"/>
        <v>exportación, fruta, plantaciones, comercio exterior, producción, dólar, valor</v>
      </c>
      <c r="U37" s="28"/>
      <c r="V37" s="25" t="str">
        <f t="shared" si="8"/>
        <v>CHL</v>
      </c>
      <c r="W37" s="25" t="str">
        <f t="shared" si="4"/>
        <v>Nacional</v>
      </c>
      <c r="X37" s="25" t="str">
        <f t="shared" si="0"/>
        <v>Gráfico que muestra el Valor en dólares Estadounidenses de las exportaciones de Limón por tipo de procesamiento, durante el año 2020 según datos recopilados desde la ODEPA.</v>
      </c>
      <c r="Y37" s="29">
        <f t="shared" ref="Y37:AD52" si="20">+Y36</f>
        <v>44311</v>
      </c>
      <c r="Z37" s="30" t="str">
        <f t="shared" si="20"/>
        <v>Español</v>
      </c>
      <c r="AA37" s="30" t="str">
        <f t="shared" si="20"/>
        <v>Clau</v>
      </c>
      <c r="AB37" s="30" t="str">
        <f t="shared" si="20"/>
        <v>No Aplica</v>
      </c>
      <c r="AC37" s="30" t="str">
        <f t="shared" si="20"/>
        <v>No Aplica</v>
      </c>
      <c r="AD37" s="30" t="str">
        <f t="shared" si="20"/>
        <v>No Aplica</v>
      </c>
      <c r="AE37" s="31">
        <f>+VLOOKUP($N37,[1]!Parametros[[nombre]:[Columna1]],5,0)</f>
        <v>38</v>
      </c>
      <c r="AF37" s="31">
        <f t="shared" si="9"/>
        <v>1</v>
      </c>
      <c r="AG37" s="31">
        <f>+VLOOKUP($L37,[1]!Territorio[[nombre]:[Columna1]],7,0)</f>
        <v>38</v>
      </c>
      <c r="AH37" s="31">
        <f>+VLOOKUP(M37,[1]!Temporalidad[[nombre]:[Columna1]],7,0)</f>
        <v>31</v>
      </c>
      <c r="AI37" s="31">
        <f>+VLOOKUP(LEFT($C37,3),[1]!Tipo_Gráfico[[id3]:[Tipo Gráfico]],2,0)</f>
        <v>1</v>
      </c>
      <c r="AJ37" s="32" t="str">
        <f t="shared" si="15"/>
        <v>ODEPA</v>
      </c>
      <c r="AK37" s="30" t="str">
        <f t="shared" si="15"/>
        <v>No Aplica</v>
      </c>
      <c r="AL37" s="30" t="str">
        <f t="shared" si="15"/>
        <v>No Aplica</v>
      </c>
      <c r="AM37" s="30" t="str">
        <f t="shared" si="15"/>
        <v>No Aplica</v>
      </c>
      <c r="AN37" s="22">
        <f>VLOOKUP($AA37,[1]!Responsables[#Data],3,0)</f>
        <v>3</v>
      </c>
      <c r="AO37" s="30">
        <f>VLOOKUP($P37,[1]!unidad_medida[[#All],[nombre]:[Columna1]],5,0)</f>
        <v>22</v>
      </c>
    </row>
    <row r="38" spans="1:41" s="22" customFormat="1" x14ac:dyDescent="0.35">
      <c r="A38" s="22" t="str">
        <f t="shared" si="1"/>
        <v>Gráfico 35-Procesamiento-Región ||Precio de exportación (Ton/Kg)</v>
      </c>
      <c r="B38" s="22">
        <v>7</v>
      </c>
      <c r="C38" s="23" t="s">
        <v>94</v>
      </c>
      <c r="D38" s="22" t="s">
        <v>58</v>
      </c>
      <c r="E38" s="22" t="s">
        <v>130</v>
      </c>
      <c r="F38" s="22" t="s">
        <v>42</v>
      </c>
      <c r="I38" s="24" t="str">
        <f>I22</f>
        <v>Jugos</v>
      </c>
      <c r="K38" s="25" t="str">
        <f>"Valor en dólares Estadounidenses de las exportaciones de fruta procesada como "&amp;I38&amp;" por Región de salida, durante el "&amp;M38</f>
        <v>Valor en dólares Estadounidenses de las exportaciones de fruta procesada como Jugos por Región de salida, durante el año 2020</v>
      </c>
      <c r="L38" s="26" t="str">
        <f>IF(D38="Región",I38,IF(D38="Comuna",I38,"Chile"))</f>
        <v>Chile</v>
      </c>
      <c r="M38" s="26" t="str">
        <f t="shared" si="16"/>
        <v>año 2020</v>
      </c>
      <c r="N38" s="26" t="str">
        <f>+IF($E38="Precio de exportación (Ton/Kg)","Exportaciones",IF($E38="0","0","0"))</f>
        <v>Exportaciones</v>
      </c>
      <c r="O38" s="27">
        <f>+IF($D38="PRODUCTO",VLOOKUP(I38,[1]!Categorias[[Producto]:[Columna1]],9,0)&amp;"000",IF($D38="CATEGORÍA",VLOOKUP(I38,[1]!Categorias[[Categoría]:[Columna2]],7,0),$O$1))</f>
        <v>100100000</v>
      </c>
      <c r="P38" s="26" t="str">
        <f>+IF($E38="Precio de exportación (Ton/Kg)","Dólar USA",IF($E38="0","0","0"))</f>
        <v>Dólar USA</v>
      </c>
      <c r="Q38" s="25" t="str">
        <f>"Valor de la exportación en "&amp;P38&amp;" de fruta procesada como "&amp;I38</f>
        <v>Valor de la exportación en Dólar USA de fruta procesada como Jugos</v>
      </c>
      <c r="R38" s="25" t="str">
        <f t="shared" si="3"/>
        <v>Valor en dólares Estadounidenses de las exportaciones de fruta procesada como Jugos por Región de salida, durante el año 2020</v>
      </c>
      <c r="S38" s="25" t="str">
        <f>+D38&amp;": "&amp;I38</f>
        <v>Procesamiento: Jugos</v>
      </c>
      <c r="T38" s="25" t="str">
        <f t="shared" si="7"/>
        <v>exportación, fruta, plantaciones, comercio exterior, producción, dólar, valor</v>
      </c>
      <c r="U38" s="28"/>
      <c r="V38" s="25" t="str">
        <f t="shared" si="8"/>
        <v>CHL</v>
      </c>
      <c r="W38" s="25" t="str">
        <f t="shared" si="4"/>
        <v>Nacional</v>
      </c>
      <c r="X38" s="25" t="str">
        <f t="shared" si="0"/>
        <v>Gráfico que muestra el Valor en dólares Estadounidenses de las exportaciones de fruta procesada como Jugos por Región de salida, durante el año 2020 según datos recopilados desde la ODEPA.</v>
      </c>
      <c r="Y38" s="29">
        <f t="shared" si="20"/>
        <v>44311</v>
      </c>
      <c r="Z38" s="30" t="str">
        <f t="shared" si="20"/>
        <v>Español</v>
      </c>
      <c r="AA38" s="30" t="str">
        <f t="shared" si="20"/>
        <v>Clau</v>
      </c>
      <c r="AB38" s="30" t="str">
        <f t="shared" si="20"/>
        <v>No Aplica</v>
      </c>
      <c r="AC38" s="30" t="str">
        <f t="shared" si="20"/>
        <v>No Aplica</v>
      </c>
      <c r="AD38" s="30" t="str">
        <f t="shared" si="20"/>
        <v>No Aplica</v>
      </c>
      <c r="AE38" s="31">
        <f>+VLOOKUP($N38,[1]!Parametros[[nombre]:[Columna1]],5,0)</f>
        <v>38</v>
      </c>
      <c r="AF38" s="31">
        <f t="shared" si="9"/>
        <v>1</v>
      </c>
      <c r="AG38" s="31">
        <f>+VLOOKUP($L38,[1]!Territorio[[nombre]:[Columna1]],7,0)</f>
        <v>38</v>
      </c>
      <c r="AH38" s="31">
        <f>+VLOOKUP(M38,[1]!Temporalidad[[nombre]:[Columna1]],7,0)</f>
        <v>31</v>
      </c>
      <c r="AI38" s="31">
        <f>+VLOOKUP(LEFT($C38,3),[1]!Tipo_Gráfico[[id3]:[Tipo Gráfico]],2,0)</f>
        <v>1</v>
      </c>
      <c r="AJ38" s="32" t="str">
        <f t="shared" ref="AJ38:AM53" si="21">+AJ37</f>
        <v>ODEPA</v>
      </c>
      <c r="AK38" s="30" t="str">
        <f t="shared" si="21"/>
        <v>No Aplica</v>
      </c>
      <c r="AL38" s="30" t="s">
        <v>50</v>
      </c>
      <c r="AM38" s="30" t="s">
        <v>50</v>
      </c>
      <c r="AN38" s="22">
        <f>VLOOKUP($AA38,[1]!Responsables[#Data],3,0)</f>
        <v>3</v>
      </c>
      <c r="AO38" s="30">
        <f>VLOOKUP($P38,[1]!unidad_medida[[#All],[nombre]:[Columna1]],5,0)</f>
        <v>22</v>
      </c>
    </row>
    <row r="39" spans="1:41" s="22" customFormat="1" x14ac:dyDescent="0.35">
      <c r="A39" s="22" t="str">
        <f t="shared" si="1"/>
        <v>Gráfico 36-Procesamiento-Destino ||Precio de exportación (Ton/Kg)</v>
      </c>
      <c r="B39" s="22">
        <v>7</v>
      </c>
      <c r="C39" s="23" t="s">
        <v>95</v>
      </c>
      <c r="D39" s="22" t="s">
        <v>58</v>
      </c>
      <c r="E39" s="22" t="s">
        <v>130</v>
      </c>
      <c r="F39" s="22" t="s">
        <v>43</v>
      </c>
      <c r="I39" s="24" t="str">
        <f>I38</f>
        <v>Jugos</v>
      </c>
      <c r="K39" s="25" t="str">
        <f>"Valor en dólares Estadounidenses de las exportaciones de fruta procesada como "&amp;I39&amp;" por Destino de recepción, durante el "&amp;M39</f>
        <v>Valor en dólares Estadounidenses de las exportaciones de fruta procesada como Jugos por Destino de recepción, durante el año 2020</v>
      </c>
      <c r="L39" s="26" t="str">
        <f>IF(D39="Región",I39,IF(D39="Comuna",I39,"Chile"))</f>
        <v>Chile</v>
      </c>
      <c r="M39" s="26" t="str">
        <f t="shared" si="16"/>
        <v>año 2020</v>
      </c>
      <c r="N39" s="26" t="str">
        <f>+IF($E39="Precio de exportación (Ton/Kg)","Exportaciones",IF($E39="0","0","0"))</f>
        <v>Exportaciones</v>
      </c>
      <c r="O39" s="27">
        <f>+IF($D39="PRODUCTO",VLOOKUP(I39,[1]!Categorias[[Producto]:[Columna1]],9,0)&amp;"000",IF($D39="CATEGORÍA",VLOOKUP(I39,[1]!Categorias[[Categoría]:[Columna2]],7,0),$O$1))</f>
        <v>100100000</v>
      </c>
      <c r="P39" s="26" t="str">
        <f>+IF($E39="Precio de exportación (Ton/Kg)","Dólar USA",IF($E39="0","0","0"))</f>
        <v>Dólar USA</v>
      </c>
      <c r="Q39" s="25" t="str">
        <f>"Valor de la exportación en "&amp;P39&amp;" de fruta procesada como "&amp;I39</f>
        <v>Valor de la exportación en Dólar USA de fruta procesada como Jugos</v>
      </c>
      <c r="R39" s="25" t="str">
        <f t="shared" si="3"/>
        <v>Valor en dólares Estadounidenses de las exportaciones de fruta procesada como Jugos por Destino de recepción, durante el año 2020</v>
      </c>
      <c r="S39" s="25" t="str">
        <f>+D39&amp;": "&amp;I39</f>
        <v>Procesamiento: Jugos</v>
      </c>
      <c r="T39" s="25" t="str">
        <f t="shared" si="7"/>
        <v>exportación, fruta, plantaciones, comercio exterior, producción, dólar, valor</v>
      </c>
      <c r="U39" s="28"/>
      <c r="V39" s="25" t="str">
        <f t="shared" si="8"/>
        <v>CHL</v>
      </c>
      <c r="W39" s="25" t="str">
        <f t="shared" si="4"/>
        <v>Nacional</v>
      </c>
      <c r="X39" s="25" t="str">
        <f t="shared" si="0"/>
        <v>Gráfico que muestra el Valor en dólares Estadounidenses de las exportaciones de fruta procesada como Jugos por Destino de recepción, durante el año 2020 según datos recopilados desde la ODEPA.</v>
      </c>
      <c r="Y39" s="29">
        <f t="shared" si="20"/>
        <v>44311</v>
      </c>
      <c r="Z39" s="30" t="str">
        <f t="shared" si="20"/>
        <v>Español</v>
      </c>
      <c r="AA39" s="30" t="str">
        <f t="shared" si="20"/>
        <v>Clau</v>
      </c>
      <c r="AB39" s="30" t="str">
        <f t="shared" si="20"/>
        <v>No Aplica</v>
      </c>
      <c r="AC39" s="30" t="str">
        <f t="shared" si="20"/>
        <v>No Aplica</v>
      </c>
      <c r="AD39" s="30" t="str">
        <f t="shared" si="20"/>
        <v>No Aplica</v>
      </c>
      <c r="AE39" s="31">
        <f>+VLOOKUP($N39,[1]!Parametros[[nombre]:[Columna1]],5,0)</f>
        <v>38</v>
      </c>
      <c r="AF39" s="31">
        <f t="shared" si="9"/>
        <v>1</v>
      </c>
      <c r="AG39" s="31">
        <f>+VLOOKUP($L39,[1]!Territorio[[nombre]:[Columna1]],7,0)</f>
        <v>38</v>
      </c>
      <c r="AH39" s="31">
        <f>+VLOOKUP(M39,[1]!Temporalidad[[nombre]:[Columna1]],7,0)</f>
        <v>31</v>
      </c>
      <c r="AI39" s="31">
        <f>+VLOOKUP(LEFT($C39,3),[1]!Tipo_Gráfico[[id3]:[Tipo Gráfico]],2,0)</f>
        <v>1</v>
      </c>
      <c r="AJ39" s="32" t="str">
        <f t="shared" si="21"/>
        <v>ODEPA</v>
      </c>
      <c r="AK39" s="30" t="str">
        <f t="shared" si="21"/>
        <v>No Aplica</v>
      </c>
      <c r="AL39" s="30" t="str">
        <f t="shared" si="21"/>
        <v>No Aplica</v>
      </c>
      <c r="AM39" s="30" t="str">
        <f t="shared" si="21"/>
        <v>No Aplica</v>
      </c>
      <c r="AN39" s="22">
        <f>VLOOKUP($AA39,[1]!Responsables[#Data],3,0)</f>
        <v>3</v>
      </c>
      <c r="AO39" s="30">
        <f>VLOOKUP($P39,[1]!unidad_medida[[#All],[nombre]:[Columna1]],5,0)</f>
        <v>22</v>
      </c>
    </row>
    <row r="40" spans="1:41" s="22" customFormat="1" x14ac:dyDescent="0.35">
      <c r="A40" s="22" t="str">
        <f t="shared" si="1"/>
        <v>Gráfico 37-Procesamiento-Producto ||Precio de exportación (Ton/Kg)</v>
      </c>
      <c r="B40" s="22">
        <v>7</v>
      </c>
      <c r="C40" s="23" t="s">
        <v>96</v>
      </c>
      <c r="D40" s="22" t="s">
        <v>58</v>
      </c>
      <c r="E40" s="22" t="s">
        <v>130</v>
      </c>
      <c r="F40" s="22" t="s">
        <v>53</v>
      </c>
      <c r="I40" s="24" t="str">
        <f t="shared" ref="I40:I41" si="22">I39</f>
        <v>Jugos</v>
      </c>
      <c r="K40" s="21" t="str">
        <f>"Valor en dólares Estadounidenses de las exportaciones de fruta procesada como "&amp;I40&amp;" por cultivo, durante el "&amp;M40</f>
        <v>Valor en dólares Estadounidenses de las exportaciones de fruta procesada como Jugos por cultivo, durante el año 2020</v>
      </c>
      <c r="L40" s="26" t="str">
        <f>IF(D40="Región",I40,IF(D40="Comuna",I40,"Chile"))</f>
        <v>Chile</v>
      </c>
      <c r="M40" s="26" t="str">
        <f t="shared" si="16"/>
        <v>año 2020</v>
      </c>
      <c r="N40" s="26" t="str">
        <f>+IF($E40="Precio de exportación (Ton/Kg)","Exportaciones",IF($E40="0","0","0"))</f>
        <v>Exportaciones</v>
      </c>
      <c r="O40" s="27">
        <f>+IF($D40="PRODUCTO",VLOOKUP(I40,[1]!Categorias[[Producto]:[Columna1]],9,0)&amp;"000",IF($D40="CATEGORÍA",VLOOKUP(I40,[1]!Categorias[[Categoría]:[Columna2]],7,0),$O$1))</f>
        <v>100100000</v>
      </c>
      <c r="P40" s="26" t="str">
        <f>+IF($E40="Precio de exportación (Ton/Kg)","Dólar USA",IF($E40="0","0","0"))</f>
        <v>Dólar USA</v>
      </c>
      <c r="Q40" s="25" t="str">
        <f>"Valor de la exportación en "&amp;P40&amp;" de fruta procesada como "&amp;I40</f>
        <v>Valor de la exportación en Dólar USA de fruta procesada como Jugos</v>
      </c>
      <c r="R40" s="25" t="str">
        <f t="shared" si="3"/>
        <v>Valor en dólares Estadounidenses de las exportaciones de fruta procesada como Jugos por cultivo, durante el año 2020</v>
      </c>
      <c r="S40" s="25" t="str">
        <f>+D40&amp;": "&amp;I40</f>
        <v>Procesamiento: Jugos</v>
      </c>
      <c r="T40" s="25" t="str">
        <f t="shared" si="7"/>
        <v>exportación, fruta, plantaciones, comercio exterior, producción, dólar, valor</v>
      </c>
      <c r="U40" s="28"/>
      <c r="V40" s="25" t="str">
        <f t="shared" si="8"/>
        <v>CHL</v>
      </c>
      <c r="W40" s="25" t="str">
        <f t="shared" si="4"/>
        <v>Nacional</v>
      </c>
      <c r="X40" s="25" t="str">
        <f t="shared" si="0"/>
        <v>Gráfico que muestra el Valor en dólares Estadounidenses de las exportaciones de fruta procesada como Jugos por cultivo, durante el año 2020 según datos recopilados desde la ODEPA.</v>
      </c>
      <c r="Y40" s="29">
        <f t="shared" si="20"/>
        <v>44311</v>
      </c>
      <c r="Z40" s="30" t="str">
        <f t="shared" si="20"/>
        <v>Español</v>
      </c>
      <c r="AA40" s="30" t="str">
        <f t="shared" si="20"/>
        <v>Clau</v>
      </c>
      <c r="AB40" s="30" t="str">
        <f t="shared" si="20"/>
        <v>No Aplica</v>
      </c>
      <c r="AC40" s="30" t="str">
        <f t="shared" si="20"/>
        <v>No Aplica</v>
      </c>
      <c r="AD40" s="30" t="str">
        <f t="shared" si="20"/>
        <v>No Aplica</v>
      </c>
      <c r="AE40" s="31">
        <f>+VLOOKUP($N40,[1]!Parametros[[nombre]:[Columna1]],5,0)</f>
        <v>38</v>
      </c>
      <c r="AF40" s="31">
        <f t="shared" si="9"/>
        <v>1</v>
      </c>
      <c r="AG40" s="31">
        <f>+VLOOKUP($L40,[1]!Territorio[[nombre]:[Columna1]],7,0)</f>
        <v>38</v>
      </c>
      <c r="AH40" s="31">
        <f>+VLOOKUP(M40,[1]!Temporalidad[[nombre]:[Columna1]],7,0)</f>
        <v>31</v>
      </c>
      <c r="AI40" s="31">
        <f>+VLOOKUP(LEFT($C40,3),[1]!Tipo_Gráfico[[id3]:[Tipo Gráfico]],2,0)</f>
        <v>1</v>
      </c>
      <c r="AJ40" s="32" t="str">
        <f t="shared" si="21"/>
        <v>ODEPA</v>
      </c>
      <c r="AK40" s="30" t="str">
        <f t="shared" si="21"/>
        <v>No Aplica</v>
      </c>
      <c r="AL40" s="30" t="s">
        <v>50</v>
      </c>
      <c r="AM40" s="30" t="s">
        <v>50</v>
      </c>
      <c r="AN40" s="22">
        <f>VLOOKUP($AA40,[1]!Responsables[#Data],3,0)</f>
        <v>3</v>
      </c>
      <c r="AO40" s="30">
        <f>VLOOKUP($P40,[1]!unidad_medida[[#All],[nombre]:[Columna1]],5,0)</f>
        <v>22</v>
      </c>
    </row>
    <row r="41" spans="1:41" s="22" customFormat="1" x14ac:dyDescent="0.35">
      <c r="A41" s="22" t="str">
        <f t="shared" si="1"/>
        <v>Gráfico 38-Procesamiento-Categoría ||Precio de exportación (Ton/Kg)</v>
      </c>
      <c r="B41" s="22">
        <v>7</v>
      </c>
      <c r="C41" s="23" t="s">
        <v>97</v>
      </c>
      <c r="D41" s="22" t="s">
        <v>58</v>
      </c>
      <c r="E41" s="22" t="s">
        <v>130</v>
      </c>
      <c r="F41" s="22" t="s">
        <v>55</v>
      </c>
      <c r="G41" s="22" t="s">
        <v>56</v>
      </c>
      <c r="I41" s="24" t="str">
        <f t="shared" si="22"/>
        <v>Jugos</v>
      </c>
      <c r="K41" s="21" t="str">
        <f>"Valor en dólares Estadounidenses de las exportaciones de fruta procesada como "&amp;I41&amp;" por subcultivo, durante el "&amp;M41</f>
        <v>Valor en dólares Estadounidenses de las exportaciones de fruta procesada como Jugos por subcultivo, durante el año 2020</v>
      </c>
      <c r="L41" s="26" t="str">
        <f>IF(D41="Región",I41,IF(D41="Comuna",I41,"Chile"))</f>
        <v>Chile</v>
      </c>
      <c r="M41" s="26" t="str">
        <f t="shared" si="16"/>
        <v>año 2020</v>
      </c>
      <c r="N41" s="26" t="str">
        <f>+IF($E41="Precio de exportación (Ton/Kg)","Exportaciones",IF($E41="0","0","0"))</f>
        <v>Exportaciones</v>
      </c>
      <c r="O41" s="27">
        <f>+IF($D41="PRODUCTO",VLOOKUP(I41,[1]!Categorias[[Producto]:[Columna1]],9,0)&amp;"000",IF($D41="CATEGORÍA",VLOOKUP(I41,[1]!Categorias[[Categoría]:[Columna2]],7,0),$O$1))</f>
        <v>100100000</v>
      </c>
      <c r="P41" s="26" t="str">
        <f>+IF($E41="Precio de exportación (Ton/Kg)","Dólar USA",IF($E41="0","0","0"))</f>
        <v>Dólar USA</v>
      </c>
      <c r="Q41" s="25" t="str">
        <f>"Valor de la exportación en "&amp;P41&amp;" de fruta procesada como "&amp;I41</f>
        <v>Valor de la exportación en Dólar USA de fruta procesada como Jugos</v>
      </c>
      <c r="R41" s="25" t="str">
        <f t="shared" si="3"/>
        <v>Valor en dólares Estadounidenses de las exportaciones de fruta procesada como Jugos por subcultivo, durante el año 2020</v>
      </c>
      <c r="S41" s="25" t="str">
        <f>+D41&amp;": "&amp;I41</f>
        <v>Procesamiento: Jugos</v>
      </c>
      <c r="T41" s="25" t="str">
        <f t="shared" si="7"/>
        <v>exportación, fruta, plantaciones, comercio exterior, producción, dólar, valor</v>
      </c>
      <c r="U41" s="28"/>
      <c r="V41" s="25" t="str">
        <f t="shared" si="8"/>
        <v>CHL</v>
      </c>
      <c r="W41" s="25" t="str">
        <f t="shared" si="4"/>
        <v>Nacional</v>
      </c>
      <c r="X41" s="25" t="str">
        <f t="shared" si="0"/>
        <v>Gráfico que muestra el Valor en dólares Estadounidenses de las exportaciones de fruta procesada como Jugos por subcultivo, durante el año 2020 según datos recopilados desde la ODEPA.</v>
      </c>
      <c r="Y41" s="29">
        <f t="shared" si="20"/>
        <v>44311</v>
      </c>
      <c r="Z41" s="30" t="str">
        <f t="shared" si="20"/>
        <v>Español</v>
      </c>
      <c r="AA41" s="30" t="str">
        <f t="shared" si="20"/>
        <v>Clau</v>
      </c>
      <c r="AB41" s="30" t="str">
        <f t="shared" si="20"/>
        <v>No Aplica</v>
      </c>
      <c r="AC41" s="30" t="str">
        <f t="shared" si="20"/>
        <v>No Aplica</v>
      </c>
      <c r="AD41" s="30" t="str">
        <f t="shared" si="20"/>
        <v>No Aplica</v>
      </c>
      <c r="AE41" s="31">
        <f>+VLOOKUP($N41,[1]!Parametros[[nombre]:[Columna1]],5,0)</f>
        <v>38</v>
      </c>
      <c r="AF41" s="31">
        <f t="shared" si="9"/>
        <v>1</v>
      </c>
      <c r="AG41" s="31">
        <f>+VLOOKUP($L41,[1]!Territorio[[nombre]:[Columna1]],7,0)</f>
        <v>38</v>
      </c>
      <c r="AH41" s="31">
        <f>+VLOOKUP(M41,[1]!Temporalidad[[nombre]:[Columna1]],7,0)</f>
        <v>31</v>
      </c>
      <c r="AI41" s="31">
        <f>+VLOOKUP(LEFT($C41,3),[1]!Tipo_Gráfico[[id3]:[Tipo Gráfico]],2,0)</f>
        <v>1</v>
      </c>
      <c r="AJ41" s="32" t="str">
        <f t="shared" si="21"/>
        <v>ODEPA</v>
      </c>
      <c r="AK41" s="30" t="str">
        <f t="shared" si="21"/>
        <v>No Aplica</v>
      </c>
      <c r="AL41" s="30" t="str">
        <f t="shared" si="21"/>
        <v>No Aplica</v>
      </c>
      <c r="AM41" s="30" t="str">
        <f t="shared" si="21"/>
        <v>No Aplica</v>
      </c>
      <c r="AN41" s="22">
        <f>VLOOKUP($AA41,[1]!Responsables[#Data],3,0)</f>
        <v>3</v>
      </c>
      <c r="AO41" s="30">
        <f>VLOOKUP($P41,[1]!unidad_medida[[#All],[nombre]:[Columna1]],5,0)</f>
        <v>22</v>
      </c>
    </row>
    <row r="42" spans="1:41" s="34" customFormat="1" x14ac:dyDescent="0.35">
      <c r="A42" s="34" t="str">
        <f t="shared" si="1"/>
        <v>Informe Interactivo 1-Región-Comuna ||Precio de exportación (Ton/Kg)</v>
      </c>
      <c r="B42" s="34">
        <v>14</v>
      </c>
      <c r="C42" s="35" t="s">
        <v>98</v>
      </c>
      <c r="D42" s="34" t="s">
        <v>42</v>
      </c>
      <c r="E42" s="34" t="s">
        <v>130</v>
      </c>
      <c r="F42" s="34" t="s">
        <v>99</v>
      </c>
      <c r="G42" s="34" t="s">
        <v>100</v>
      </c>
      <c r="H42" s="34" t="s">
        <v>58</v>
      </c>
      <c r="I42" s="36" t="str">
        <f>I26</f>
        <v>Atacama</v>
      </c>
      <c r="J42" s="34" t="s">
        <v>101</v>
      </c>
      <c r="K42" s="21" t="str">
        <f>"Valor en dólares Estadounidenses de las exportaciones salidas desde la Región de "&amp;I42&amp;" por Comuna, tipo de cultivo, subcultivo y producto exportado, tipo de procesamiento utilizado, durante el "&amp;M42</f>
        <v>Valor en dólares Estadounidenses de las exportaciones salidas desde la Región de Atacama por Comuna, tipo de cultivo, subcultivo y producto exportado, tipo de procesamiento utilizado, durante el perodo 2012-2020</v>
      </c>
      <c r="L42" s="37" t="str">
        <f>IF(D42="Región",I42,IF(D42="Comuna",I42,"Chile"))</f>
        <v>Atacama</v>
      </c>
      <c r="M42" s="37" t="s">
        <v>102</v>
      </c>
      <c r="N42" s="37" t="str">
        <f>+IF($E42="Precio de exportación (Ton/Kg)","Exportaciones",IF($E42="0","0","0"))</f>
        <v>Exportaciones</v>
      </c>
      <c r="O42" s="38">
        <f>+IF($D42="PRODUCTO",VLOOKUP(I42,[1]!Categorias[[Producto]:[Columna1]],9,0)&amp;"000",IF($D42="CATEGORÍA",VLOOKUP(I42,[1]!Categorias[[Categoría]:[Columna2]],7,0),$O$1))</f>
        <v>100100000</v>
      </c>
      <c r="P42" s="37" t="str">
        <f>+IF($E42="Precio de exportación (Ton/Kg)","Dólar USA",IF($E42="0","0","0"))</f>
        <v>Dólar USA</v>
      </c>
      <c r="Q42" s="39" t="str">
        <f>"Valor de la exportación en "&amp;P42&amp;" salida desde "&amp;I42</f>
        <v>Valor de la exportación en Dólar USA salida desde Atacama</v>
      </c>
      <c r="R42" s="39" t="str">
        <f t="shared" si="3"/>
        <v>Valor en dólares Estadounidenses de las exportaciones salidas desde la Región de Atacama por Comuna, tipo de cultivo, subcultivo y producto exportado, tipo de procesamiento utilizado, durante el perodo 2012-2020</v>
      </c>
      <c r="S42" s="39" t="str">
        <f>+D42&amp;": "&amp;I42</f>
        <v>Región: Atacama</v>
      </c>
      <c r="T42" s="39" t="str">
        <f t="shared" si="7"/>
        <v>exportación, fruta, plantaciones, comercio exterior, producción, dólar, valor</v>
      </c>
      <c r="U42" s="40"/>
      <c r="V42" s="39" t="str">
        <f t="shared" si="8"/>
        <v>CHL</v>
      </c>
      <c r="W42" s="39" t="str">
        <f t="shared" si="4"/>
        <v>Regional</v>
      </c>
      <c r="X42" s="39" t="str">
        <f t="shared" ref="X42:X51" si="23">"Informe Interactivo que muestra el "&amp;R42&amp;" según datos recopilados desde la ODEPA."</f>
        <v>Informe Interactivo que muestra el Valor en dólares Estadounidenses de las exportaciones salidas desde la Región de Atacama por Comuna, tipo de cultivo, subcultivo y producto exportado, tipo de procesamiento utilizado, durante el perodo 2012-2020 según datos recopilados desde la ODEPA.</v>
      </c>
      <c r="Y42" s="41">
        <f t="shared" si="20"/>
        <v>44311</v>
      </c>
      <c r="Z42" s="42" t="str">
        <f t="shared" si="20"/>
        <v>Español</v>
      </c>
      <c r="AA42" s="42" t="str">
        <f t="shared" si="20"/>
        <v>Clau</v>
      </c>
      <c r="AB42" s="42" t="str">
        <f t="shared" si="20"/>
        <v>No Aplica</v>
      </c>
      <c r="AC42" s="42" t="str">
        <f t="shared" si="20"/>
        <v>No Aplica</v>
      </c>
      <c r="AD42" s="42" t="str">
        <f t="shared" si="20"/>
        <v>No Aplica</v>
      </c>
      <c r="AE42" s="43">
        <f>+VLOOKUP($N42,[1]!Parametros[[nombre]:[Columna1]],5,0)</f>
        <v>38</v>
      </c>
      <c r="AF42" s="43">
        <f t="shared" si="9"/>
        <v>1</v>
      </c>
      <c r="AG42" s="43">
        <f>+VLOOKUP($L42,[1]!Territorio[[nombre]:[Columna1]],7,0)</f>
        <v>242</v>
      </c>
      <c r="AH42" s="43" t="e">
        <f>+VLOOKUP(M42,[1]!Temporalidad[[nombre]:[Columna1]],7,0)</f>
        <v>#N/A</v>
      </c>
      <c r="AI42" s="43">
        <f>+VLOOKUP(LEFT($C42,3),[1]!Tipo_Gráfico[[id3]:[Tipo Gráfico]],2,0)</f>
        <v>3</v>
      </c>
      <c r="AJ42" s="44" t="str">
        <f t="shared" si="21"/>
        <v>ODEPA</v>
      </c>
      <c r="AK42" s="42" t="str">
        <f t="shared" si="21"/>
        <v>No Aplica</v>
      </c>
      <c r="AL42" s="42" t="s">
        <v>50</v>
      </c>
      <c r="AM42" s="42" t="s">
        <v>50</v>
      </c>
      <c r="AN42" s="34">
        <f>VLOOKUP($AA42,[1]!Responsables[#Data],3,0)</f>
        <v>3</v>
      </c>
      <c r="AO42" s="42">
        <f>VLOOKUP($P42,[1]!unidad_medida[[#All],[nombre]:[Columna1]],5,0)</f>
        <v>22</v>
      </c>
    </row>
    <row r="43" spans="1:41" s="34" customFormat="1" x14ac:dyDescent="0.35">
      <c r="A43" s="34" t="str">
        <f t="shared" si="1"/>
        <v>Informe Interactivo 2-Destino-Región/Comuna ||Precio de exportación (Ton/Kg)</v>
      </c>
      <c r="B43" s="34">
        <v>86</v>
      </c>
      <c r="C43" s="35" t="s">
        <v>103</v>
      </c>
      <c r="D43" s="34" t="s">
        <v>43</v>
      </c>
      <c r="E43" s="34" t="s">
        <v>130</v>
      </c>
      <c r="F43" s="34" t="s">
        <v>104</v>
      </c>
      <c r="G43" s="34" t="s">
        <v>100</v>
      </c>
      <c r="H43" s="34" t="s">
        <v>58</v>
      </c>
      <c r="I43" s="36" t="str">
        <f>I30</f>
        <v>Australia</v>
      </c>
      <c r="J43" s="34" t="s">
        <v>105</v>
      </c>
      <c r="K43" s="21" t="str">
        <f>"Valor en dólares Estadounidenses de las exportaciones con destino a "&amp;I43&amp;" por Región y Comuna de salida, tipo de cultivo, subcultivo y producto exportado, tipo de procesamiento utilizado durante el "&amp;M43</f>
        <v>Valor en dólares Estadounidenses de las exportaciones con destino a Australia por Región y Comuna de salida, tipo de cultivo, subcultivo y producto exportado, tipo de procesamiento utilizado durante el perodo 2012-2020</v>
      </c>
      <c r="L43" s="37" t="str">
        <f>IF(D43="Región",I43,IF(D43="Comuna",I43,"Chile"))</f>
        <v>Chile</v>
      </c>
      <c r="M43" s="37" t="str">
        <f t="shared" ref="M43" si="24">+M42</f>
        <v>perodo 2012-2020</v>
      </c>
      <c r="N43" s="37" t="str">
        <f>+IF($E43="Precio de exportación (Ton/Kg)","Exportaciones",IF($E43="0","0","0"))</f>
        <v>Exportaciones</v>
      </c>
      <c r="O43" s="38">
        <f>+IF($D43="PRODUCTO",VLOOKUP(I43,[1]!Categorias[[Producto]:[Columna1]],9,0)&amp;"000",IF($D43="CATEGORÍA",VLOOKUP(I43,[1]!Categorias[[Categoría]:[Columna2]],7,0),$O$1))</f>
        <v>100100000</v>
      </c>
      <c r="P43" s="37" t="str">
        <f>+IF($E43="Precio de exportación (Ton/Kg)","Dólar USA",IF($E43="0","0","0"))</f>
        <v>Dólar USA</v>
      </c>
      <c r="Q43" s="39" t="str">
        <f>"Valor de la exportación en "&amp;P43&amp;" con destino a "&amp;I43</f>
        <v>Valor de la exportación en Dólar USA con destino a Australia</v>
      </c>
      <c r="R43" s="39" t="str">
        <f t="shared" si="3"/>
        <v>Valor en dólares Estadounidenses de las exportaciones con destino a Australia por Región y Comuna de salida, tipo de cultivo, subcultivo y producto exportado, tipo de procesamiento utilizado durante el perodo 2012-2020</v>
      </c>
      <c r="S43" s="39" t="str">
        <f>+D43&amp;": "&amp;I43</f>
        <v>Destino: Australia</v>
      </c>
      <c r="T43" s="39" t="str">
        <f t="shared" si="7"/>
        <v>exportación, fruta, plantaciones, comercio exterior, producción, dólar, valor</v>
      </c>
      <c r="U43" s="45"/>
      <c r="V43" s="39" t="str">
        <f t="shared" si="8"/>
        <v>CHL</v>
      </c>
      <c r="W43" s="39" t="str">
        <f t="shared" si="4"/>
        <v>Nacional</v>
      </c>
      <c r="X43" s="39" t="str">
        <f t="shared" si="23"/>
        <v>Informe Interactivo que muestra el Valor en dólares Estadounidenses de las exportaciones con destino a Australia por Región y Comuna de salida, tipo de cultivo, subcultivo y producto exportado, tipo de procesamiento utilizado durante el perodo 2012-2020 según datos recopilados desde la ODEPA.</v>
      </c>
      <c r="Y43" s="41">
        <f t="shared" si="20"/>
        <v>44311</v>
      </c>
      <c r="Z43" s="42" t="str">
        <f t="shared" si="20"/>
        <v>Español</v>
      </c>
      <c r="AA43" s="42" t="str">
        <f t="shared" si="20"/>
        <v>Clau</v>
      </c>
      <c r="AB43" s="42" t="str">
        <f t="shared" si="20"/>
        <v>No Aplica</v>
      </c>
      <c r="AC43" s="42" t="str">
        <f t="shared" si="20"/>
        <v>No Aplica</v>
      </c>
      <c r="AD43" s="42" t="str">
        <f t="shared" si="20"/>
        <v>No Aplica</v>
      </c>
      <c r="AE43" s="43">
        <f>+VLOOKUP($N43,[1]!Parametros[[nombre]:[Columna1]],5,0)</f>
        <v>38</v>
      </c>
      <c r="AF43" s="43">
        <f t="shared" si="9"/>
        <v>1</v>
      </c>
      <c r="AG43" s="43">
        <f>+VLOOKUP($L43,[1]!Territorio[[nombre]:[Columna1]],7,0)</f>
        <v>38</v>
      </c>
      <c r="AH43" s="43" t="e">
        <f>+VLOOKUP(M43,[1]!Temporalidad[[nombre]:[Columna1]],7,0)</f>
        <v>#N/A</v>
      </c>
      <c r="AI43" s="43">
        <f>+VLOOKUP(LEFT($C43,3),[1]!Tipo_Gráfico[[id3]:[Tipo Gráfico]],2,0)</f>
        <v>3</v>
      </c>
      <c r="AJ43" s="44" t="str">
        <f t="shared" si="21"/>
        <v>ODEPA</v>
      </c>
      <c r="AK43" s="42" t="str">
        <f t="shared" si="21"/>
        <v>No Aplica</v>
      </c>
      <c r="AL43" s="42" t="s">
        <v>50</v>
      </c>
      <c r="AM43" s="42" t="s">
        <v>50</v>
      </c>
      <c r="AN43" s="34">
        <f>VLOOKUP($AA43,[1]!Responsables[#Data],3,0)</f>
        <v>3</v>
      </c>
      <c r="AO43" s="42">
        <f>VLOOKUP($P43,[1]!unidad_medida[[#All],[nombre]:[Columna1]],5,0)</f>
        <v>22</v>
      </c>
    </row>
    <row r="44" spans="1:41" s="34" customFormat="1" x14ac:dyDescent="0.35">
      <c r="A44" s="34" t="str">
        <f t="shared" si="1"/>
        <v>Informe Interactivo 3-Producto-Región/Comuna ||Precio de exportación (Ton/Kg)</v>
      </c>
      <c r="B44" s="34">
        <v>10</v>
      </c>
      <c r="C44" s="35" t="s">
        <v>106</v>
      </c>
      <c r="D44" s="34" t="s">
        <v>53</v>
      </c>
      <c r="E44" s="34" t="s">
        <v>130</v>
      </c>
      <c r="F44" s="34" t="s">
        <v>104</v>
      </c>
      <c r="G44" s="34" t="s">
        <v>107</v>
      </c>
      <c r="H44" s="34" t="s">
        <v>108</v>
      </c>
      <c r="I44" s="36" t="str">
        <f>I34</f>
        <v>Cítricos</v>
      </c>
      <c r="J44" s="34" t="s">
        <v>109</v>
      </c>
      <c r="K44" s="21" t="str">
        <f>"Valor en dólares Estadounidenses de las exportaciones de "&amp;I44&amp;" por Región y Comuna de salida, tipo de subcultivo y producto exportado, desino final y tipo de procesamiento utilizado, durante el "&amp;M44</f>
        <v>Valor en dólares Estadounidenses de las exportaciones de Cítricos por Región y Comuna de salida, tipo de subcultivo y producto exportado, desino final y tipo de procesamiento utilizado, durante el perodo 2012-2020</v>
      </c>
      <c r="L44" s="37" t="str">
        <f>IF(D44="Región",I44,IF(D44="Comuna",I44,"Chile"))</f>
        <v>Chile</v>
      </c>
      <c r="M44" s="37" t="str">
        <f>+M43</f>
        <v>perodo 2012-2020</v>
      </c>
      <c r="N44" s="37" t="str">
        <f>+IF($E44="Precio de exportación (Ton/Kg)","Exportaciones",IF($E44="0","0","0"))</f>
        <v>Exportaciones</v>
      </c>
      <c r="O44" s="38" t="str">
        <f>+IF($D44="PRODUCTO",VLOOKUP(I44,[1]!Categorias[[Producto]:[Columna1]],9,0)&amp;"000",IF($D44="CATEGORÍA",VLOOKUP(I44,[1]!Categorias[[Categoría]:[Columna2]],7,0),$O$1))</f>
        <v>100102000</v>
      </c>
      <c r="P44" s="37" t="str">
        <f>+IF($E44="Precio de exportación (Ton/Kg)","Dólar USA",IF($E44="0","0","0"))</f>
        <v>Dólar USA</v>
      </c>
      <c r="Q44" s="39" t="str">
        <f>"Valor de la exportación en "&amp;P44&amp;" del cultivo tipo "&amp;I44</f>
        <v>Valor de la exportación en Dólar USA del cultivo tipo Cítricos</v>
      </c>
      <c r="R44" s="39" t="str">
        <f t="shared" si="3"/>
        <v>Valor en dólares Estadounidenses de las exportaciones de Cítricos por Región y Comuna de salida, tipo de subcultivo y producto exportado, desino final y tipo de procesamiento utilizado, durante el perodo 2012-2020</v>
      </c>
      <c r="S44" s="39" t="str">
        <f>+D44&amp;": "&amp;I44</f>
        <v>Producto: Cítricos</v>
      </c>
      <c r="T44" s="39" t="str">
        <f t="shared" si="7"/>
        <v>exportación, fruta, plantaciones, comercio exterior, producción, dólar, valor</v>
      </c>
      <c r="U44" s="45"/>
      <c r="V44" s="39" t="str">
        <f t="shared" si="8"/>
        <v>CHL</v>
      </c>
      <c r="W44" s="39" t="str">
        <f t="shared" si="4"/>
        <v>Nacional</v>
      </c>
      <c r="X44" s="39" t="str">
        <f t="shared" si="23"/>
        <v>Informe Interactivo que muestra el Valor en dólares Estadounidenses de las exportaciones de Cítricos por Región y Comuna de salida, tipo de subcultivo y producto exportado, desino final y tipo de procesamiento utilizado, durante el perodo 2012-2020 según datos recopilados desde la ODEPA.</v>
      </c>
      <c r="Y44" s="41">
        <f t="shared" si="20"/>
        <v>44311</v>
      </c>
      <c r="Z44" s="42" t="str">
        <f t="shared" si="20"/>
        <v>Español</v>
      </c>
      <c r="AA44" s="42" t="str">
        <f t="shared" si="20"/>
        <v>Clau</v>
      </c>
      <c r="AB44" s="42" t="str">
        <f t="shared" si="20"/>
        <v>No Aplica</v>
      </c>
      <c r="AC44" s="42" t="str">
        <f t="shared" si="20"/>
        <v>No Aplica</v>
      </c>
      <c r="AD44" s="42" t="str">
        <f t="shared" si="20"/>
        <v>No Aplica</v>
      </c>
      <c r="AE44" s="43">
        <f>+VLOOKUP($N44,[1]!Parametros[[nombre]:[Columna1]],5,0)</f>
        <v>38</v>
      </c>
      <c r="AF44" s="43">
        <f t="shared" si="9"/>
        <v>1</v>
      </c>
      <c r="AG44" s="43">
        <f>+VLOOKUP($L44,[1]!Territorio[[nombre]:[Columna1]],7,0)</f>
        <v>38</v>
      </c>
      <c r="AH44" s="43" t="e">
        <f>+VLOOKUP(M44,[1]!Temporalidad[[nombre]:[Columna1]],7,0)</f>
        <v>#N/A</v>
      </c>
      <c r="AI44" s="43">
        <f>+VLOOKUP(LEFT($C44,3),[1]!Tipo_Gráfico[[id3]:[Tipo Gráfico]],2,0)</f>
        <v>3</v>
      </c>
      <c r="AJ44" s="44" t="str">
        <f t="shared" si="21"/>
        <v>ODEPA</v>
      </c>
      <c r="AK44" s="42" t="str">
        <f t="shared" si="21"/>
        <v>No Aplica</v>
      </c>
      <c r="AL44" s="42" t="str">
        <f t="shared" si="21"/>
        <v>No Aplica</v>
      </c>
      <c r="AM44" s="42" t="str">
        <f t="shared" si="21"/>
        <v>No Aplica</v>
      </c>
      <c r="AN44" s="34">
        <f>VLOOKUP($AA44,[1]!Responsables[#Data],3,0)</f>
        <v>3</v>
      </c>
      <c r="AO44" s="42">
        <f>VLOOKUP($P44,[1]!unidad_medida[[#All],[nombre]:[Columna1]],5,0)</f>
        <v>22</v>
      </c>
    </row>
    <row r="45" spans="1:41" s="34" customFormat="1" x14ac:dyDescent="0.35">
      <c r="A45" s="34" t="str">
        <f t="shared" si="1"/>
        <v>Informe Interactivo 4-Categoría-Región/Comuna ||Precio de exportación (Ton/Kg)</v>
      </c>
      <c r="B45" s="34">
        <v>37</v>
      </c>
      <c r="C45" s="35" t="s">
        <v>110</v>
      </c>
      <c r="D45" s="34" t="s">
        <v>55</v>
      </c>
      <c r="E45" s="34" t="s">
        <v>130</v>
      </c>
      <c r="F45" s="34" t="s">
        <v>104</v>
      </c>
      <c r="G45" s="34" t="s">
        <v>56</v>
      </c>
      <c r="H45" s="34" t="s">
        <v>108</v>
      </c>
      <c r="I45" s="36" t="str">
        <f>I37</f>
        <v>Limón</v>
      </c>
      <c r="J45" s="34" t="s">
        <v>111</v>
      </c>
      <c r="K45" s="39" t="str">
        <f>"Valor en dólares Estadounidenses de las exportaciones de "&amp;I45&amp;" por Región y Comuna de salida, tipo de producto exportado, desino final y tipo de procesamiento utilizado, durante el "&amp;M45</f>
        <v>Valor en dólares Estadounidenses de las exportaciones de Limón por Región y Comuna de salida, tipo de producto exportado, desino final y tipo de procesamiento utilizado, durante el perodo 2012-2020</v>
      </c>
      <c r="L45" s="37" t="str">
        <f>IF(D45="Región",I45,IF(D45="Comuna",I45,"Chile"))</f>
        <v>Chile</v>
      </c>
      <c r="M45" s="37" t="str">
        <f t="shared" ref="M45:M46" si="25">+M44</f>
        <v>perodo 2012-2020</v>
      </c>
      <c r="N45" s="37" t="str">
        <f>+IF($E45="Precio de exportación (Ton/Kg)","Exportaciones",IF($E45="0","0","0"))</f>
        <v>Exportaciones</v>
      </c>
      <c r="O45" s="38">
        <f>+IF($D45="PRODUCTO",VLOOKUP(I45,[1]!Categorias[[Producto]:[Columna1]],9,0)&amp;"000",IF($D45="CATEGORÍA",VLOOKUP(I45,[1]!Categorias[[Categoría]:[Columna2]],7,0),$O$1))</f>
        <v>100102003</v>
      </c>
      <c r="P45" s="37" t="str">
        <f>+IF($E45="Precio de exportación (Ton/Kg)","Dólar USA",IF($E45="0","0","0"))</f>
        <v>Dólar USA</v>
      </c>
      <c r="Q45" s="39" t="str">
        <f>"Valor de la exportación en "&amp;P45&amp;" del subcultivo tipo "&amp;I45</f>
        <v>Valor de la exportación en Dólar USA del subcultivo tipo Limón</v>
      </c>
      <c r="R45" s="39" t="str">
        <f t="shared" si="3"/>
        <v>Valor en dólares Estadounidenses de las exportaciones de Limón por Región y Comuna de salida, tipo de producto exportado, desino final y tipo de procesamiento utilizado, durante el perodo 2012-2020</v>
      </c>
      <c r="S45" s="39" t="str">
        <f>+D45&amp;": "&amp;I45</f>
        <v>Categoría: Limón</v>
      </c>
      <c r="T45" s="39" t="str">
        <f t="shared" si="7"/>
        <v>exportación, fruta, plantaciones, comercio exterior, producción, dólar, valor</v>
      </c>
      <c r="U45" s="45"/>
      <c r="V45" s="39" t="str">
        <f t="shared" si="8"/>
        <v>CHL</v>
      </c>
      <c r="W45" s="39" t="str">
        <f t="shared" si="4"/>
        <v>Nacional</v>
      </c>
      <c r="X45" s="39" t="str">
        <f t="shared" si="23"/>
        <v>Informe Interactivo que muestra el Valor en dólares Estadounidenses de las exportaciones de Limón por Región y Comuna de salida, tipo de producto exportado, desino final y tipo de procesamiento utilizado, durante el perodo 2012-2020 según datos recopilados desde la ODEPA.</v>
      </c>
      <c r="Y45" s="41">
        <f t="shared" si="20"/>
        <v>44311</v>
      </c>
      <c r="Z45" s="42" t="str">
        <f t="shared" si="20"/>
        <v>Español</v>
      </c>
      <c r="AA45" s="42" t="str">
        <f t="shared" si="20"/>
        <v>Clau</v>
      </c>
      <c r="AB45" s="42" t="str">
        <f t="shared" si="20"/>
        <v>No Aplica</v>
      </c>
      <c r="AC45" s="42" t="str">
        <f t="shared" si="20"/>
        <v>No Aplica</v>
      </c>
      <c r="AD45" s="42" t="str">
        <f t="shared" si="20"/>
        <v>No Aplica</v>
      </c>
      <c r="AE45" s="43">
        <f>+VLOOKUP($N45,[1]!Parametros[[nombre]:[Columna1]],5,0)</f>
        <v>38</v>
      </c>
      <c r="AF45" s="43">
        <f t="shared" si="9"/>
        <v>1</v>
      </c>
      <c r="AG45" s="43">
        <f>+VLOOKUP($L45,[1]!Territorio[[nombre]:[Columna1]],7,0)</f>
        <v>38</v>
      </c>
      <c r="AH45" s="43" t="e">
        <f>+VLOOKUP(M45,[1]!Temporalidad[[nombre]:[Columna1]],7,0)</f>
        <v>#N/A</v>
      </c>
      <c r="AI45" s="43">
        <f>+VLOOKUP(LEFT($C45,3),[1]!Tipo_Gráfico[[id3]:[Tipo Gráfico]],2,0)</f>
        <v>3</v>
      </c>
      <c r="AJ45" s="44" t="str">
        <f t="shared" si="21"/>
        <v>ODEPA</v>
      </c>
      <c r="AK45" s="42" t="str">
        <f t="shared" si="21"/>
        <v>No Aplica</v>
      </c>
      <c r="AL45" s="42" t="s">
        <v>50</v>
      </c>
      <c r="AM45" s="42" t="s">
        <v>50</v>
      </c>
      <c r="AN45" s="34">
        <f>VLOOKUP($AA45,[1]!Responsables[#Data],3,0)</f>
        <v>3</v>
      </c>
      <c r="AO45" s="42">
        <f>VLOOKUP($P45,[1]!unidad_medida[[#All],[nombre]:[Columna1]],5,0)</f>
        <v>22</v>
      </c>
    </row>
    <row r="46" spans="1:41" s="34" customFormat="1" x14ac:dyDescent="0.35">
      <c r="A46" s="34" t="str">
        <f t="shared" si="1"/>
        <v>Informe Interactivo 5-Procesamiento-Región/Comuna ||Precio de exportación (Ton/Kg)</v>
      </c>
      <c r="B46" s="34">
        <v>7</v>
      </c>
      <c r="C46" s="35" t="s">
        <v>112</v>
      </c>
      <c r="D46" s="34" t="s">
        <v>58</v>
      </c>
      <c r="E46" s="34" t="s">
        <v>130</v>
      </c>
      <c r="F46" s="34" t="s">
        <v>104</v>
      </c>
      <c r="G46" s="34" t="s">
        <v>100</v>
      </c>
      <c r="H46" s="34" t="s">
        <v>43</v>
      </c>
      <c r="I46" s="36" t="str">
        <f t="shared" ref="I46:I51" si="26">I41</f>
        <v>Jugos</v>
      </c>
      <c r="J46" s="34" t="s">
        <v>113</v>
      </c>
      <c r="K46" s="21" t="str">
        <f>"Valor en dólares Estadounidenses de las exportaciones de fruta procesada como "&amp;I46&amp;" por Región y Comuna de salida, tipo de cultivo, subcultivo y producto exportado, tipo de procesamiento, durante el "&amp;M46</f>
        <v>Valor en dólares Estadounidenses de las exportaciones de fruta procesada como Jugos por Región y Comuna de salida, tipo de cultivo, subcultivo y producto exportado, tipo de procesamiento, durante el perodo 2012-2020</v>
      </c>
      <c r="L46" s="37" t="str">
        <f>IF(D46="Región",I46,IF(D46="Comuna",I46,"Chile"))</f>
        <v>Chile</v>
      </c>
      <c r="M46" s="37" t="str">
        <f t="shared" si="25"/>
        <v>perodo 2012-2020</v>
      </c>
      <c r="N46" s="37" t="str">
        <f>+IF($E46="Precio de exportación (Ton/Kg)","Exportaciones",IF($E46="0","0","0"))</f>
        <v>Exportaciones</v>
      </c>
      <c r="O46" s="38">
        <f>+IF($D46="PRODUCTO",VLOOKUP(I46,[1]!Categorias[[Producto]:[Columna1]],9,0)&amp;"000",IF($D46="CATEGORÍA",VLOOKUP(I46,[1]!Categorias[[Categoría]:[Columna2]],7,0),$O$1))</f>
        <v>100100000</v>
      </c>
      <c r="P46" s="37" t="str">
        <f>+IF($E46="Precio de exportación (Ton/Kg)","Dólar USA",IF($E46="0","0","0"))</f>
        <v>Dólar USA</v>
      </c>
      <c r="Q46" s="39" t="str">
        <f>"Valor de la exportación en "&amp;P46&amp;" de fruta procesada como "&amp;I46</f>
        <v>Valor de la exportación en Dólar USA de fruta procesada como Jugos</v>
      </c>
      <c r="R46" s="39" t="str">
        <f t="shared" si="3"/>
        <v>Valor en dólares Estadounidenses de las exportaciones de fruta procesada como Jugos por Región y Comuna de salida, tipo de cultivo, subcultivo y producto exportado, tipo de procesamiento, durante el perodo 2012-2020</v>
      </c>
      <c r="S46" s="39" t="str">
        <f>+D46&amp;": "&amp;I46</f>
        <v>Procesamiento: Jugos</v>
      </c>
      <c r="T46" s="39" t="str">
        <f t="shared" si="7"/>
        <v>exportación, fruta, plantaciones, comercio exterior, producción, dólar, valor</v>
      </c>
      <c r="U46" s="45"/>
      <c r="V46" s="39" t="str">
        <f t="shared" si="8"/>
        <v>CHL</v>
      </c>
      <c r="W46" s="39" t="str">
        <f t="shared" si="4"/>
        <v>Nacional</v>
      </c>
      <c r="X46" s="39" t="str">
        <f t="shared" si="23"/>
        <v>Informe Interactivo que muestra el Valor en dólares Estadounidenses de las exportaciones de fruta procesada como Jugos por Región y Comuna de salida, tipo de cultivo, subcultivo y producto exportado, tipo de procesamiento, durante el perodo 2012-2020 según datos recopilados desde la ODEPA.</v>
      </c>
      <c r="Y46" s="41">
        <f t="shared" si="20"/>
        <v>44311</v>
      </c>
      <c r="Z46" s="42" t="str">
        <f t="shared" si="20"/>
        <v>Español</v>
      </c>
      <c r="AA46" s="42" t="str">
        <f t="shared" si="20"/>
        <v>Clau</v>
      </c>
      <c r="AB46" s="42" t="str">
        <f t="shared" si="20"/>
        <v>No Aplica</v>
      </c>
      <c r="AC46" s="42" t="str">
        <f t="shared" si="20"/>
        <v>No Aplica</v>
      </c>
      <c r="AD46" s="42" t="str">
        <f t="shared" si="20"/>
        <v>No Aplica</v>
      </c>
      <c r="AE46" s="43">
        <f>+VLOOKUP($N46,[1]!Parametros[[nombre]:[Columna1]],5,0)</f>
        <v>38</v>
      </c>
      <c r="AF46" s="43">
        <f t="shared" si="9"/>
        <v>1</v>
      </c>
      <c r="AG46" s="43">
        <f>+VLOOKUP($L46,[1]!Territorio[[nombre]:[Columna1]],7,0)</f>
        <v>38</v>
      </c>
      <c r="AH46" s="43" t="e">
        <f>+VLOOKUP(M46,[1]!Temporalidad[[nombre]:[Columna1]],7,0)</f>
        <v>#N/A</v>
      </c>
      <c r="AI46" s="43">
        <f>+VLOOKUP(LEFT($C46,3),[1]!Tipo_Gráfico[[id3]:[Tipo Gráfico]],2,0)</f>
        <v>3</v>
      </c>
      <c r="AJ46" s="44" t="str">
        <f t="shared" si="21"/>
        <v>ODEPA</v>
      </c>
      <c r="AK46" s="42" t="str">
        <f t="shared" si="21"/>
        <v>No Aplica</v>
      </c>
      <c r="AL46" s="42" t="str">
        <f t="shared" si="21"/>
        <v>No Aplica</v>
      </c>
      <c r="AM46" s="42" t="str">
        <f t="shared" si="21"/>
        <v>No Aplica</v>
      </c>
      <c r="AN46" s="34">
        <f>VLOOKUP($AA46,[1]!Responsables[#Data],3,0)</f>
        <v>3</v>
      </c>
      <c r="AO46" s="42">
        <f>VLOOKUP($P46,[1]!unidad_medida[[#All],[nombre]:[Columna1]],5,0)</f>
        <v>22</v>
      </c>
    </row>
    <row r="47" spans="1:41" s="46" customFormat="1" x14ac:dyDescent="0.35">
      <c r="A47" s="46" t="str">
        <f t="shared" si="1"/>
        <v>Informe Interactivo 6-Región-Comuna ||Precio de exportación (Ton/Kg)</v>
      </c>
      <c r="B47" s="46">
        <v>14</v>
      </c>
      <c r="C47" s="47" t="s">
        <v>114</v>
      </c>
      <c r="D47" s="46" t="s">
        <v>42</v>
      </c>
      <c r="E47" s="46" t="s">
        <v>130</v>
      </c>
      <c r="F47" s="46" t="s">
        <v>99</v>
      </c>
      <c r="G47" s="46" t="s">
        <v>100</v>
      </c>
      <c r="H47" s="46" t="s">
        <v>58</v>
      </c>
      <c r="I47" s="48" t="str">
        <f t="shared" si="26"/>
        <v>Atacama</v>
      </c>
      <c r="J47" s="46" t="s">
        <v>115</v>
      </c>
      <c r="K47" s="21" t="str">
        <f>"Valor en dólares Estadounidenses de las exportaciones salidas desde la Región de "&amp;I47&amp;" por Comuna, tipo de cultivo, subcultivo y producto exportado, tipo de procesamiento utilizado, durante el "&amp;M47</f>
        <v>Valor en dólares Estadounidenses de las exportaciones salidas desde la Región de Atacama por Comuna, tipo de cultivo, subcultivo y producto exportado, tipo de procesamiento utilizado, durante el año 2020</v>
      </c>
      <c r="L47" s="49" t="str">
        <f>IF(D47="Región",I47,IF(D47="Comuna",I47,"Chile"))</f>
        <v>Atacama</v>
      </c>
      <c r="M47" s="49" t="s">
        <v>79</v>
      </c>
      <c r="N47" s="49" t="str">
        <f>+IF($E47="Precio de exportación (Ton/Kg)","Exportaciones",IF($E47="0","0","0"))</f>
        <v>Exportaciones</v>
      </c>
      <c r="O47" s="50">
        <f>+IF($D47="PRODUCTO",VLOOKUP(I47,[1]!Categorias[[Producto]:[Columna1]],9,0)&amp;"000",IF($D47="CATEGORÍA",VLOOKUP(I47,[1]!Categorias[[Categoría]:[Columna2]],7,0),$O$1))</f>
        <v>100100000</v>
      </c>
      <c r="P47" s="49" t="str">
        <f>+IF($E47="Precio de exportación (Ton/Kg)","Dólar USA",IF($E47="0","0","0"))</f>
        <v>Dólar USA</v>
      </c>
      <c r="Q47" s="51" t="str">
        <f>"Valor de la exportación en "&amp;P47&amp;" salida desde "&amp;I47</f>
        <v>Valor de la exportación en Dólar USA salida desde Atacama</v>
      </c>
      <c r="R47" s="51" t="str">
        <f t="shared" si="3"/>
        <v>Valor en dólares Estadounidenses de las exportaciones salidas desde la Región de Atacama por Comuna, tipo de cultivo, subcultivo y producto exportado, tipo de procesamiento utilizado, durante el año 2020</v>
      </c>
      <c r="S47" s="51" t="str">
        <f>+D47&amp;": "&amp;I47</f>
        <v>Región: Atacama</v>
      </c>
      <c r="T47" s="51" t="str">
        <f t="shared" si="7"/>
        <v>exportación, fruta, plantaciones, comercio exterior, producción, dólar, valor</v>
      </c>
      <c r="U47" s="40"/>
      <c r="V47" s="51" t="str">
        <f t="shared" si="8"/>
        <v>CHL</v>
      </c>
      <c r="W47" s="51" t="str">
        <f t="shared" si="4"/>
        <v>Regional</v>
      </c>
      <c r="X47" s="51" t="str">
        <f t="shared" si="23"/>
        <v>Informe Interactivo que muestra el Valor en dólares Estadounidenses de las exportaciones salidas desde la Región de Atacama por Comuna, tipo de cultivo, subcultivo y producto exportado, tipo de procesamiento utilizado, durante el año 2020 según datos recopilados desde la ODEPA.</v>
      </c>
      <c r="Y47" s="52">
        <f t="shared" si="20"/>
        <v>44311</v>
      </c>
      <c r="Z47" s="53" t="str">
        <f t="shared" si="20"/>
        <v>Español</v>
      </c>
      <c r="AA47" s="53" t="str">
        <f t="shared" si="20"/>
        <v>Clau</v>
      </c>
      <c r="AB47" s="53" t="str">
        <f t="shared" si="20"/>
        <v>No Aplica</v>
      </c>
      <c r="AC47" s="53" t="str">
        <f t="shared" si="20"/>
        <v>No Aplica</v>
      </c>
      <c r="AD47" s="53" t="str">
        <f t="shared" si="20"/>
        <v>No Aplica</v>
      </c>
      <c r="AE47" s="54">
        <f>+VLOOKUP($N47,[1]!Parametros[[nombre]:[Columna1]],5,0)</f>
        <v>38</v>
      </c>
      <c r="AF47" s="54">
        <f t="shared" si="9"/>
        <v>1</v>
      </c>
      <c r="AG47" s="54">
        <f>+VLOOKUP($L47,[1]!Territorio[[nombre]:[Columna1]],7,0)</f>
        <v>242</v>
      </c>
      <c r="AH47" s="54">
        <f>+VLOOKUP(M47,[1]!Temporalidad[[nombre]:[Columna1]],7,0)</f>
        <v>31</v>
      </c>
      <c r="AI47" s="54">
        <f>+VLOOKUP(LEFT($C47,3),[1]!Tipo_Gráfico[[id3]:[Tipo Gráfico]],2,0)</f>
        <v>3</v>
      </c>
      <c r="AJ47" s="55" t="str">
        <f t="shared" si="21"/>
        <v>ODEPA</v>
      </c>
      <c r="AK47" s="53" t="str">
        <f t="shared" si="21"/>
        <v>No Aplica</v>
      </c>
      <c r="AL47" s="53" t="s">
        <v>50</v>
      </c>
      <c r="AM47" s="53" t="s">
        <v>50</v>
      </c>
      <c r="AN47" s="46">
        <f>VLOOKUP($AA47,[1]!Responsables[#Data],3,0)</f>
        <v>3</v>
      </c>
      <c r="AO47" s="53">
        <f>VLOOKUP($P47,[1]!unidad_medida[[#All],[nombre]:[Columna1]],5,0)</f>
        <v>22</v>
      </c>
    </row>
    <row r="48" spans="1:41" s="46" customFormat="1" x14ac:dyDescent="0.35">
      <c r="A48" s="46" t="str">
        <f t="shared" si="1"/>
        <v>Informe Interactivo 7-Destino-Región/Comuna ||Precio de exportación (Ton/Kg)</v>
      </c>
      <c r="B48" s="46">
        <v>86</v>
      </c>
      <c r="C48" s="47" t="s">
        <v>116</v>
      </c>
      <c r="D48" s="46" t="s">
        <v>43</v>
      </c>
      <c r="E48" s="46" t="s">
        <v>130</v>
      </c>
      <c r="F48" s="46" t="s">
        <v>104</v>
      </c>
      <c r="G48" s="46" t="s">
        <v>100</v>
      </c>
      <c r="H48" s="46" t="s">
        <v>58</v>
      </c>
      <c r="I48" s="48" t="str">
        <f t="shared" si="26"/>
        <v>Australia</v>
      </c>
      <c r="J48" s="46" t="s">
        <v>117</v>
      </c>
      <c r="K48" s="21" t="str">
        <f>"Valor en dólares Estadounidenses de las exportaciones con destino a "&amp;I48&amp;" por Región y Comuna de salida, tipo de cultivo, subcultivo y producto exportado, tipo de procesamiento utilizado durante el "&amp;M48</f>
        <v>Valor en dólares Estadounidenses de las exportaciones con destino a Australia por Región y Comuna de salida, tipo de cultivo, subcultivo y producto exportado, tipo de procesamiento utilizado durante el año 2020</v>
      </c>
      <c r="L48" s="49" t="str">
        <f>IF(D48="Región",I48,IF(D48="Comuna",I48,"Chile"))</f>
        <v>Chile</v>
      </c>
      <c r="M48" s="49" t="str">
        <f>+M47</f>
        <v>año 2020</v>
      </c>
      <c r="N48" s="49" t="str">
        <f>+IF($E48="Precio de exportación (Ton/Kg)","Exportaciones",IF($E48="0","0","0"))</f>
        <v>Exportaciones</v>
      </c>
      <c r="O48" s="50">
        <f>+IF($D48="PRODUCTO",VLOOKUP(I48,[1]!Categorias[[Producto]:[Columna1]],9,0)&amp;"000",IF($D48="CATEGORÍA",VLOOKUP(I48,[1]!Categorias[[Categoría]:[Columna2]],7,0),$O$1))</f>
        <v>100100000</v>
      </c>
      <c r="P48" s="49" t="str">
        <f>+IF($E48="Precio de exportación (Ton/Kg)","Dólar USA",IF($E48="0","0","0"))</f>
        <v>Dólar USA</v>
      </c>
      <c r="Q48" s="51" t="str">
        <f>"Valor de la exportación en "&amp;P48&amp;" con destino a "&amp;I48</f>
        <v>Valor de la exportación en Dólar USA con destino a Australia</v>
      </c>
      <c r="R48" s="51" t="str">
        <f t="shared" si="3"/>
        <v>Valor en dólares Estadounidenses de las exportaciones con destino a Australia por Región y Comuna de salida, tipo de cultivo, subcultivo y producto exportado, tipo de procesamiento utilizado durante el año 2020</v>
      </c>
      <c r="S48" s="51" t="str">
        <f>+D48&amp;": "&amp;I48</f>
        <v>Destino: Australia</v>
      </c>
      <c r="T48" s="51" t="str">
        <f t="shared" si="7"/>
        <v>exportación, fruta, plantaciones, comercio exterior, producción, dólar, valor</v>
      </c>
      <c r="U48" s="45"/>
      <c r="V48" s="51" t="str">
        <f t="shared" si="8"/>
        <v>CHL</v>
      </c>
      <c r="W48" s="51" t="str">
        <f t="shared" si="4"/>
        <v>Nacional</v>
      </c>
      <c r="X48" s="51" t="str">
        <f t="shared" si="23"/>
        <v>Informe Interactivo que muestra el Valor en dólares Estadounidenses de las exportaciones con destino a Australia por Región y Comuna de salida, tipo de cultivo, subcultivo y producto exportado, tipo de procesamiento utilizado durante el año 2020 según datos recopilados desde la ODEPA.</v>
      </c>
      <c r="Y48" s="52">
        <f t="shared" si="20"/>
        <v>44311</v>
      </c>
      <c r="Z48" s="53" t="str">
        <f t="shared" si="20"/>
        <v>Español</v>
      </c>
      <c r="AA48" s="53" t="str">
        <f t="shared" si="20"/>
        <v>Clau</v>
      </c>
      <c r="AB48" s="53" t="str">
        <f t="shared" si="20"/>
        <v>No Aplica</v>
      </c>
      <c r="AC48" s="53" t="str">
        <f t="shared" si="20"/>
        <v>No Aplica</v>
      </c>
      <c r="AD48" s="53" t="str">
        <f t="shared" si="20"/>
        <v>No Aplica</v>
      </c>
      <c r="AE48" s="54">
        <f>+VLOOKUP($N48,[1]!Parametros[[nombre]:[Columna1]],5,0)</f>
        <v>38</v>
      </c>
      <c r="AF48" s="54">
        <f t="shared" si="9"/>
        <v>1</v>
      </c>
      <c r="AG48" s="54">
        <f>+VLOOKUP($L48,[1]!Territorio[[nombre]:[Columna1]],7,0)</f>
        <v>38</v>
      </c>
      <c r="AH48" s="54">
        <f>+VLOOKUP(M48,[1]!Temporalidad[[nombre]:[Columna1]],7,0)</f>
        <v>31</v>
      </c>
      <c r="AI48" s="54">
        <f>+VLOOKUP(LEFT($C48,3),[1]!Tipo_Gráfico[[id3]:[Tipo Gráfico]],2,0)</f>
        <v>3</v>
      </c>
      <c r="AJ48" s="55" t="str">
        <f t="shared" si="21"/>
        <v>ODEPA</v>
      </c>
      <c r="AK48" s="53" t="str">
        <f t="shared" si="21"/>
        <v>No Aplica</v>
      </c>
      <c r="AL48" s="53" t="str">
        <f t="shared" si="21"/>
        <v>No Aplica</v>
      </c>
      <c r="AM48" s="53" t="str">
        <f t="shared" si="21"/>
        <v>No Aplica</v>
      </c>
      <c r="AN48" s="46">
        <f>VLOOKUP($AA48,[1]!Responsables[#Data],3,0)</f>
        <v>3</v>
      </c>
      <c r="AO48" s="53">
        <f>VLOOKUP($P48,[1]!unidad_medida[[#All],[nombre]:[Columna1]],5,0)</f>
        <v>22</v>
      </c>
    </row>
    <row r="49" spans="1:41" s="46" customFormat="1" x14ac:dyDescent="0.35">
      <c r="A49" s="46" t="str">
        <f t="shared" si="1"/>
        <v>Informe Interactivo 8-Producto-Región/Comuna ||Precio de exportación (Ton/Kg)</v>
      </c>
      <c r="B49" s="46">
        <v>10</v>
      </c>
      <c r="C49" s="47" t="s">
        <v>118</v>
      </c>
      <c r="D49" s="46" t="s">
        <v>53</v>
      </c>
      <c r="E49" s="46" t="s">
        <v>130</v>
      </c>
      <c r="F49" s="46" t="s">
        <v>104</v>
      </c>
      <c r="G49" s="46" t="s">
        <v>107</v>
      </c>
      <c r="H49" s="46" t="s">
        <v>108</v>
      </c>
      <c r="I49" s="48" t="str">
        <f t="shared" si="26"/>
        <v>Cítricos</v>
      </c>
      <c r="J49" s="46" t="s">
        <v>119</v>
      </c>
      <c r="K49" s="21" t="str">
        <f>"Valor en dólares Estadounidenses de las exportaciones de "&amp;I49&amp;" por Región y Comuna de salida, tipo de subcultivo y producto exportado, desino final y tipo de procesamiento utilizado, durante el "&amp;M49</f>
        <v>Valor en dólares Estadounidenses de las exportaciones de Cítricos por Región y Comuna de salida, tipo de subcultivo y producto exportado, desino final y tipo de procesamiento utilizado, durante el año 2020</v>
      </c>
      <c r="L49" s="49" t="str">
        <f>IF(D49="Región",I49,IF(D49="Comuna",I49,"Chile"))</f>
        <v>Chile</v>
      </c>
      <c r="M49" s="49" t="str">
        <f t="shared" ref="M49:M51" si="27">+M48</f>
        <v>año 2020</v>
      </c>
      <c r="N49" s="49" t="str">
        <f>+IF($E49="Precio de exportación (Ton/Kg)","Exportaciones",IF($E49="0","0","0"))</f>
        <v>Exportaciones</v>
      </c>
      <c r="O49" s="50" t="str">
        <f>+IF($D49="PRODUCTO",VLOOKUP(I49,[1]!Categorias[[Producto]:[Columna1]],9,0)&amp;"000",IF($D49="CATEGORÍA",VLOOKUP(I49,[1]!Categorias[[Categoría]:[Columna2]],7,0),$O$1))</f>
        <v>100102000</v>
      </c>
      <c r="P49" s="49" t="str">
        <f>+IF($E49="Precio de exportación (Ton/Kg)","Dólar USA",IF($E49="0","0","0"))</f>
        <v>Dólar USA</v>
      </c>
      <c r="Q49" s="51" t="str">
        <f>"Valor de la exportación en "&amp;P49&amp;" del cultivo tipo "&amp;I49</f>
        <v>Valor de la exportación en Dólar USA del cultivo tipo Cítricos</v>
      </c>
      <c r="R49" s="51" t="str">
        <f t="shared" si="3"/>
        <v>Valor en dólares Estadounidenses de las exportaciones de Cítricos por Región y Comuna de salida, tipo de subcultivo y producto exportado, desino final y tipo de procesamiento utilizado, durante el año 2020</v>
      </c>
      <c r="S49" s="51" t="str">
        <f>+D49&amp;": "&amp;I49</f>
        <v>Producto: Cítricos</v>
      </c>
      <c r="T49" s="51" t="str">
        <f t="shared" si="7"/>
        <v>exportación, fruta, plantaciones, comercio exterior, producción, dólar, valor</v>
      </c>
      <c r="U49" s="45"/>
      <c r="V49" s="51" t="str">
        <f t="shared" si="8"/>
        <v>CHL</v>
      </c>
      <c r="W49" s="51" t="str">
        <f t="shared" si="4"/>
        <v>Nacional</v>
      </c>
      <c r="X49" s="51" t="str">
        <f t="shared" si="23"/>
        <v>Informe Interactivo que muestra el Valor en dólares Estadounidenses de las exportaciones de Cítricos por Región y Comuna de salida, tipo de subcultivo y producto exportado, desino final y tipo de procesamiento utilizado, durante el año 2020 según datos recopilados desde la ODEPA.</v>
      </c>
      <c r="Y49" s="52">
        <f t="shared" si="20"/>
        <v>44311</v>
      </c>
      <c r="Z49" s="53" t="str">
        <f t="shared" si="20"/>
        <v>Español</v>
      </c>
      <c r="AA49" s="53" t="str">
        <f t="shared" si="20"/>
        <v>Clau</v>
      </c>
      <c r="AB49" s="53" t="str">
        <f t="shared" si="20"/>
        <v>No Aplica</v>
      </c>
      <c r="AC49" s="53" t="str">
        <f t="shared" si="20"/>
        <v>No Aplica</v>
      </c>
      <c r="AD49" s="53" t="str">
        <f t="shared" si="20"/>
        <v>No Aplica</v>
      </c>
      <c r="AE49" s="54">
        <f>+VLOOKUP($N49,[1]!Parametros[[nombre]:[Columna1]],5,0)</f>
        <v>38</v>
      </c>
      <c r="AF49" s="54">
        <f t="shared" si="9"/>
        <v>1</v>
      </c>
      <c r="AG49" s="54">
        <f>+VLOOKUP($L49,[1]!Territorio[[nombre]:[Columna1]],7,0)</f>
        <v>38</v>
      </c>
      <c r="AH49" s="54">
        <f>+VLOOKUP(M49,[1]!Temporalidad[[nombre]:[Columna1]],7,0)</f>
        <v>31</v>
      </c>
      <c r="AI49" s="54">
        <f>+VLOOKUP(LEFT($C49,3),[1]!Tipo_Gráfico[[id3]:[Tipo Gráfico]],2,0)</f>
        <v>3</v>
      </c>
      <c r="AJ49" s="55" t="str">
        <f t="shared" si="21"/>
        <v>ODEPA</v>
      </c>
      <c r="AK49" s="53" t="str">
        <f t="shared" si="21"/>
        <v>No Aplica</v>
      </c>
      <c r="AL49" s="53" t="s">
        <v>50</v>
      </c>
      <c r="AM49" s="53" t="s">
        <v>50</v>
      </c>
      <c r="AN49" s="46">
        <f>VLOOKUP($AA49,[1]!Responsables[#Data],3,0)</f>
        <v>3</v>
      </c>
      <c r="AO49" s="53">
        <f>VLOOKUP($P49,[1]!unidad_medida[[#All],[nombre]:[Columna1]],5,0)</f>
        <v>22</v>
      </c>
    </row>
    <row r="50" spans="1:41" s="46" customFormat="1" x14ac:dyDescent="0.35">
      <c r="A50" s="46" t="str">
        <f t="shared" si="1"/>
        <v>Informe Interactivo 9-Categoría-Región/Comuna ||Precio de exportación (Ton/Kg)</v>
      </c>
      <c r="B50" s="46">
        <v>37</v>
      </c>
      <c r="C50" s="47" t="s">
        <v>120</v>
      </c>
      <c r="D50" s="46" t="s">
        <v>55</v>
      </c>
      <c r="E50" s="46" t="s">
        <v>130</v>
      </c>
      <c r="F50" s="46" t="s">
        <v>104</v>
      </c>
      <c r="G50" s="46" t="s">
        <v>56</v>
      </c>
      <c r="H50" s="46" t="s">
        <v>108</v>
      </c>
      <c r="I50" s="48" t="str">
        <f t="shared" si="26"/>
        <v>Limón</v>
      </c>
      <c r="J50" s="46" t="s">
        <v>121</v>
      </c>
      <c r="K50" s="51" t="str">
        <f>"Valor en dólares Estadounidenses de las exportaciones de "&amp;I50&amp;" por Región y Comuna de salida, tipo de producto exportado, desino final y tipo de procesamiento utilizado, durante el "&amp;M50</f>
        <v>Valor en dólares Estadounidenses de las exportaciones de Limón por Región y Comuna de salida, tipo de producto exportado, desino final y tipo de procesamiento utilizado, durante el año 2020</v>
      </c>
      <c r="L50" s="56" t="str">
        <f>IF(D50="Región",I50,IF(D50="Comuna",I50,"Chile"))</f>
        <v>Chile</v>
      </c>
      <c r="M50" s="49" t="str">
        <f t="shared" si="27"/>
        <v>año 2020</v>
      </c>
      <c r="N50" s="49" t="str">
        <f>+IF($E50="Precio de exportación (Ton/Kg)","Exportaciones",IF($E50="0","0","0"))</f>
        <v>Exportaciones</v>
      </c>
      <c r="O50" s="50">
        <f>+IF($D50="PRODUCTO",VLOOKUP(I50,[1]!Categorias[[Producto]:[Columna1]],9,0)&amp;"000",IF($D50="CATEGORÍA",VLOOKUP(I50,[1]!Categorias[[Categoría]:[Columna2]],7,0),$O$1))</f>
        <v>100102003</v>
      </c>
      <c r="P50" s="49" t="str">
        <f>+IF($E50="Precio de exportación (Ton/Kg)","Dólar USA",IF($E50="0","0","0"))</f>
        <v>Dólar USA</v>
      </c>
      <c r="Q50" s="51" t="str">
        <f>"Valor de la exportación en "&amp;P50&amp;" del subcultivo tipo "&amp;I50</f>
        <v>Valor de la exportación en Dólar USA del subcultivo tipo Limón</v>
      </c>
      <c r="R50" s="51" t="str">
        <f t="shared" si="3"/>
        <v>Valor en dólares Estadounidenses de las exportaciones de Limón por Región y Comuna de salida, tipo de producto exportado, desino final y tipo de procesamiento utilizado, durante el año 2020</v>
      </c>
      <c r="S50" s="51" t="str">
        <f>+D50&amp;": "&amp;I50</f>
        <v>Categoría: Limón</v>
      </c>
      <c r="T50" s="51" t="str">
        <f t="shared" si="7"/>
        <v>exportación, fruta, plantaciones, comercio exterior, producción, dólar, valor</v>
      </c>
      <c r="U50" s="45"/>
      <c r="V50" s="51" t="str">
        <f t="shared" si="8"/>
        <v>CHL</v>
      </c>
      <c r="W50" s="51" t="str">
        <f t="shared" si="4"/>
        <v>Nacional</v>
      </c>
      <c r="X50" s="51" t="str">
        <f t="shared" si="23"/>
        <v>Informe Interactivo que muestra el Valor en dólares Estadounidenses de las exportaciones de Limón por Región y Comuna de salida, tipo de producto exportado, desino final y tipo de procesamiento utilizado, durante el año 2020 según datos recopilados desde la ODEPA.</v>
      </c>
      <c r="Y50" s="52">
        <f t="shared" si="20"/>
        <v>44311</v>
      </c>
      <c r="Z50" s="53" t="str">
        <f t="shared" si="20"/>
        <v>Español</v>
      </c>
      <c r="AA50" s="53" t="str">
        <f t="shared" si="20"/>
        <v>Clau</v>
      </c>
      <c r="AB50" s="53" t="str">
        <f t="shared" si="20"/>
        <v>No Aplica</v>
      </c>
      <c r="AC50" s="53" t="str">
        <f t="shared" si="20"/>
        <v>No Aplica</v>
      </c>
      <c r="AD50" s="53" t="str">
        <f t="shared" si="20"/>
        <v>No Aplica</v>
      </c>
      <c r="AE50" s="54">
        <f>+VLOOKUP($N50,[1]!Parametros[[nombre]:[Columna1]],5,0)</f>
        <v>38</v>
      </c>
      <c r="AF50" s="54">
        <f t="shared" si="9"/>
        <v>1</v>
      </c>
      <c r="AG50" s="54">
        <f>+VLOOKUP($L50,[1]!Territorio[[nombre]:[Columna1]],7,0)</f>
        <v>38</v>
      </c>
      <c r="AH50" s="54">
        <f>+VLOOKUP(M50,[1]!Temporalidad[[nombre]:[Columna1]],7,0)</f>
        <v>31</v>
      </c>
      <c r="AI50" s="54">
        <f>+VLOOKUP(LEFT($C50,3),[1]!Tipo_Gráfico[[id3]:[Tipo Gráfico]],2,0)</f>
        <v>3</v>
      </c>
      <c r="AJ50" s="55" t="str">
        <f t="shared" si="21"/>
        <v>ODEPA</v>
      </c>
      <c r="AK50" s="53" t="str">
        <f t="shared" si="21"/>
        <v>No Aplica</v>
      </c>
      <c r="AL50" s="53" t="str">
        <f t="shared" si="21"/>
        <v>No Aplica</v>
      </c>
      <c r="AM50" s="53" t="str">
        <f t="shared" si="21"/>
        <v>No Aplica</v>
      </c>
      <c r="AN50" s="46">
        <f>VLOOKUP($AA50,[1]!Responsables[#Data],3,0)</f>
        <v>3</v>
      </c>
      <c r="AO50" s="53">
        <f>VLOOKUP($P50,[1]!unidad_medida[[#All],[nombre]:[Columna1]],5,0)</f>
        <v>22</v>
      </c>
    </row>
    <row r="51" spans="1:41" s="46" customFormat="1" x14ac:dyDescent="0.35">
      <c r="A51" s="46" t="str">
        <f t="shared" si="1"/>
        <v>Informe Interactivo 10-Procesamiento-Región/Comuna ||Precio de exportación (Ton/Kg)</v>
      </c>
      <c r="B51" s="46">
        <v>7</v>
      </c>
      <c r="C51" s="47" t="s">
        <v>122</v>
      </c>
      <c r="D51" s="46" t="s">
        <v>58</v>
      </c>
      <c r="E51" s="46" t="s">
        <v>130</v>
      </c>
      <c r="F51" s="46" t="s">
        <v>104</v>
      </c>
      <c r="G51" s="46" t="s">
        <v>100</v>
      </c>
      <c r="H51" s="46" t="s">
        <v>43</v>
      </c>
      <c r="I51" s="48" t="str">
        <f t="shared" si="26"/>
        <v>Jugos</v>
      </c>
      <c r="J51" s="46" t="s">
        <v>123</v>
      </c>
      <c r="K51" s="21" t="str">
        <f>"Valor en dólares Estadounidenses de las exportaciones de fruta procesada como "&amp;I51&amp;" por Región y Comuna de salida, tipo de cultivo, subcultivo y producto exportado, tipo de procesamiento, durante el "&amp;M51</f>
        <v>Valor en dólares Estadounidenses de las exportaciones de fruta procesada como Jugos por Región y Comuna de salida, tipo de cultivo, subcultivo y producto exportado, tipo de procesamiento, durante el año 2020</v>
      </c>
      <c r="L51" s="56" t="str">
        <f>IF(D51="Región",I51,IF(D51="Comuna",I51,"Chile"))</f>
        <v>Chile</v>
      </c>
      <c r="M51" s="49" t="str">
        <f t="shared" si="27"/>
        <v>año 2020</v>
      </c>
      <c r="N51" s="49" t="str">
        <f>+IF($E51="Precio de exportación (Ton/Kg)","Exportaciones",IF($E51="0","0","0"))</f>
        <v>Exportaciones</v>
      </c>
      <c r="O51" s="50">
        <f>+IF($D51="PRODUCTO",VLOOKUP(I51,[1]!Categorias[[Producto]:[Columna1]],9,0)&amp;"000",IF($D51="CATEGORÍA",VLOOKUP(I51,[1]!Categorias[[Categoría]:[Columna2]],7,0),$O$1))</f>
        <v>100100000</v>
      </c>
      <c r="P51" s="49" t="str">
        <f>+IF($E51="Precio de exportación (Ton/Kg)","Dólar USA",IF($E51="0","0","0"))</f>
        <v>Dólar USA</v>
      </c>
      <c r="Q51" s="51" t="str">
        <f>"Valor de la exportación en "&amp;P51&amp;" de fruta procesada como "&amp;I51</f>
        <v>Valor de la exportación en Dólar USA de fruta procesada como Jugos</v>
      </c>
      <c r="R51" s="51" t="str">
        <f t="shared" si="3"/>
        <v>Valor en dólares Estadounidenses de las exportaciones de fruta procesada como Jugos por Región y Comuna de salida, tipo de cultivo, subcultivo y producto exportado, tipo de procesamiento, durante el año 2020</v>
      </c>
      <c r="S51" s="51" t="str">
        <f>+D51&amp;": "&amp;I51</f>
        <v>Procesamiento: Jugos</v>
      </c>
      <c r="T51" s="51" t="str">
        <f t="shared" si="7"/>
        <v>exportación, fruta, plantaciones, comercio exterior, producción, dólar, valor</v>
      </c>
      <c r="U51" s="45"/>
      <c r="V51" s="51" t="str">
        <f t="shared" si="8"/>
        <v>CHL</v>
      </c>
      <c r="W51" s="51" t="str">
        <f t="shared" si="4"/>
        <v>Nacional</v>
      </c>
      <c r="X51" s="51" t="str">
        <f t="shared" si="23"/>
        <v>Informe Interactivo que muestra el Valor en dólares Estadounidenses de las exportaciones de fruta procesada como Jugos por Región y Comuna de salida, tipo de cultivo, subcultivo y producto exportado, tipo de procesamiento, durante el año 2020 según datos recopilados desde la ODEPA.</v>
      </c>
      <c r="Y51" s="52">
        <f t="shared" si="20"/>
        <v>44311</v>
      </c>
      <c r="Z51" s="53" t="str">
        <f t="shared" si="20"/>
        <v>Español</v>
      </c>
      <c r="AA51" s="53" t="str">
        <f t="shared" si="20"/>
        <v>Clau</v>
      </c>
      <c r="AB51" s="53" t="str">
        <f t="shared" si="20"/>
        <v>No Aplica</v>
      </c>
      <c r="AC51" s="53" t="str">
        <f t="shared" si="20"/>
        <v>No Aplica</v>
      </c>
      <c r="AD51" s="53" t="str">
        <f t="shared" si="20"/>
        <v>No Aplica</v>
      </c>
      <c r="AE51" s="54">
        <f>+VLOOKUP($N51,[1]!Parametros[[nombre]:[Columna1]],5,0)</f>
        <v>38</v>
      </c>
      <c r="AF51" s="54">
        <f t="shared" si="9"/>
        <v>1</v>
      </c>
      <c r="AG51" s="54">
        <f>+VLOOKUP($L51,[1]!Territorio[[nombre]:[Columna1]],7,0)</f>
        <v>38</v>
      </c>
      <c r="AH51" s="54">
        <f>+VLOOKUP(M51,[1]!Temporalidad[[nombre]:[Columna1]],7,0)</f>
        <v>31</v>
      </c>
      <c r="AI51" s="54">
        <f>+VLOOKUP(LEFT($C51,3),[1]!Tipo_Gráfico[[id3]:[Tipo Gráfico]],2,0)</f>
        <v>3</v>
      </c>
      <c r="AJ51" s="55" t="str">
        <f t="shared" si="21"/>
        <v>ODEPA</v>
      </c>
      <c r="AK51" s="53" t="str">
        <f t="shared" si="21"/>
        <v>No Aplica</v>
      </c>
      <c r="AL51" s="53" t="s">
        <v>50</v>
      </c>
      <c r="AM51" s="53" t="s">
        <v>50</v>
      </c>
      <c r="AN51" s="46">
        <f>VLOOKUP($AA51,[1]!Responsables[#Data],3,0)</f>
        <v>3</v>
      </c>
      <c r="AO51" s="53">
        <f>VLOOKUP($P51,[1]!unidad_medida[[#All],[nombre]:[Columna1]],5,0)</f>
        <v>22</v>
      </c>
    </row>
    <row r="52" spans="1:41" s="57" customFormat="1" x14ac:dyDescent="0.35">
      <c r="A52" s="57" t="str">
        <f>+C52&amp;"-"&amp;D52&amp;"-"&amp;F52&amp;" ||"&amp;E52</f>
        <v>Reporte 360 (1)-Nacional-Región/Comuna ||Precio de exportación (Ton/Kg)</v>
      </c>
      <c r="B52" s="57">
        <v>1</v>
      </c>
      <c r="C52" s="57" t="s">
        <v>124</v>
      </c>
      <c r="D52" s="58" t="s">
        <v>125</v>
      </c>
      <c r="E52" s="57" t="s">
        <v>130</v>
      </c>
      <c r="F52" s="57" t="s">
        <v>104</v>
      </c>
      <c r="G52" s="57" t="s">
        <v>100</v>
      </c>
      <c r="H52" s="57" t="s">
        <v>108</v>
      </c>
      <c r="I52" s="58" t="s">
        <v>126</v>
      </c>
      <c r="J52" s="57" t="s">
        <v>127</v>
      </c>
      <c r="K52" s="21" t="str">
        <f>"Valor en dólares Estadounidenses de las exportaciones salidas desde todo Chile por Región y Comuna, tipo de cultivo, subcultivo y producto exportado, destino final y tipo de procesamiento utilizado, durante el "&amp;M52</f>
        <v>Valor en dólares Estadounidenses de las exportaciones salidas desde todo Chile por Región y Comuna, tipo de cultivo, subcultivo y producto exportado, destino final y tipo de procesamiento utilizado, durante el periodo 2012-2020</v>
      </c>
      <c r="L52" s="59" t="str">
        <f>IF(D52="Región",I52,IF(D52="Comuna",I52,"Chile"))</f>
        <v>Chile</v>
      </c>
      <c r="M52" s="59" t="s">
        <v>45</v>
      </c>
      <c r="N52" s="59" t="str">
        <f>+IF($E52="Precio de exportación (Ton/Kg)","Exportaciones",IF($E52="0","0","0"))</f>
        <v>Exportaciones</v>
      </c>
      <c r="O52" s="60">
        <f>+IF($D52="PRODUCTO",VLOOKUP(I52,[1]!Categorias[[Producto]:[Columna1]],9,0)&amp;"000",IF($D52="CATEGORÍA",VLOOKUP(I52,[1]!Categorias[[Categoría]:[Columna2]],7,0),$O$1))</f>
        <v>100100000</v>
      </c>
      <c r="P52" s="59" t="str">
        <f>+IF($E52="Precio de exportación (Ton/Kg)","Dólar USA",IF($E52="0","0","0"))</f>
        <v>Dólar USA</v>
      </c>
      <c r="Q52" s="61" t="str">
        <f>"Valor de la exportación en "&amp;P52&amp;" de fruta como total nacional"</f>
        <v>Valor de la exportación en Dólar USA de fruta como total nacional</v>
      </c>
      <c r="R52" s="61" t="str">
        <f t="shared" si="3"/>
        <v>Valor en dólares Estadounidenses de las exportaciones salidas desde todo Chile por Región y Comuna, tipo de cultivo, subcultivo y producto exportado, destino final y tipo de procesamiento utilizado, durante el periodo 2012-2020</v>
      </c>
      <c r="S52" s="61" t="str">
        <f>+D52&amp;": "&amp;I52</f>
        <v>Nacional: Total</v>
      </c>
      <c r="T52" s="61" t="str">
        <f t="shared" si="7"/>
        <v>exportación, fruta, plantaciones, comercio exterior, producción, dólar, valor</v>
      </c>
      <c r="U52" s="62"/>
      <c r="V52" s="61" t="str">
        <f t="shared" si="8"/>
        <v>CHL</v>
      </c>
      <c r="W52" s="61" t="str">
        <f t="shared" si="4"/>
        <v>Nacional</v>
      </c>
      <c r="X52" s="61" t="str">
        <f>"Reporte 360° que muestra el "&amp;R52&amp;" según datos recopilados desde la ODEPA."</f>
        <v>Reporte 360° que muestra el Valor en dólares Estadounidenses de las exportaciones salidas desde todo Chile por Región y Comuna, tipo de cultivo, subcultivo y producto exportado, destino final y tipo de procesamiento utilizado, durante el periodo 2012-2020 según datos recopilados desde la ODEPA.</v>
      </c>
      <c r="Y52" s="63">
        <f t="shared" si="20"/>
        <v>44311</v>
      </c>
      <c r="Z52" s="64" t="str">
        <f t="shared" si="20"/>
        <v>Español</v>
      </c>
      <c r="AA52" s="64" t="str">
        <f t="shared" si="20"/>
        <v>Clau</v>
      </c>
      <c r="AB52" s="64" t="str">
        <f t="shared" si="20"/>
        <v>No Aplica</v>
      </c>
      <c r="AC52" s="64" t="str">
        <f t="shared" si="20"/>
        <v>No Aplica</v>
      </c>
      <c r="AD52" s="64" t="str">
        <f t="shared" si="20"/>
        <v>No Aplica</v>
      </c>
      <c r="AE52" s="65">
        <f>+VLOOKUP($N52,[1]!Parametros[[nombre]:[Columna1]],5,0)</f>
        <v>38</v>
      </c>
      <c r="AF52" s="65">
        <f t="shared" si="9"/>
        <v>1</v>
      </c>
      <c r="AG52" s="65">
        <f>+VLOOKUP($L52,[1]!Territorio[[nombre]:[Columna1]],7,0)</f>
        <v>38</v>
      </c>
      <c r="AH52" s="65">
        <f>+VLOOKUP(M52,[1]!Temporalidad[[nombre]:[Columna1]],7,0)</f>
        <v>1757</v>
      </c>
      <c r="AI52" s="65">
        <f>+VLOOKUP(LEFT($C52,3),[1]!Tipo_Gráfico[[id3]:[Tipo Gráfico]],2,0)</f>
        <v>4</v>
      </c>
      <c r="AJ52" s="66" t="str">
        <f t="shared" si="21"/>
        <v>ODEPA</v>
      </c>
      <c r="AK52" s="64" t="str">
        <f t="shared" si="21"/>
        <v>No Aplica</v>
      </c>
      <c r="AL52" s="64" t="s">
        <v>50</v>
      </c>
      <c r="AM52" s="64" t="s">
        <v>50</v>
      </c>
      <c r="AN52" s="57">
        <f>VLOOKUP($AA52,[1]!Responsables[#Data],3,0)</f>
        <v>3</v>
      </c>
      <c r="AO52" s="64">
        <f>VLOOKUP($P52,[1]!unidad_medida[[#All],[nombre]:[Columna1]],5,0)</f>
        <v>22</v>
      </c>
    </row>
    <row r="53" spans="1:41" s="67" customFormat="1" x14ac:dyDescent="0.35">
      <c r="A53" s="67" t="str">
        <f>+C53&amp;"-"&amp;D53&amp;"-"&amp;F53&amp;" ||"&amp;E53</f>
        <v>Reporte 360 (2)-Nacional-Región/Comuna ||Precio de exportación (Ton/Kg)</v>
      </c>
      <c r="B53" s="67">
        <v>1</v>
      </c>
      <c r="C53" s="67" t="s">
        <v>128</v>
      </c>
      <c r="D53" s="68" t="s">
        <v>125</v>
      </c>
      <c r="E53" s="67" t="s">
        <v>130</v>
      </c>
      <c r="F53" s="67" t="s">
        <v>104</v>
      </c>
      <c r="G53" s="67" t="s">
        <v>100</v>
      </c>
      <c r="H53" s="67" t="s">
        <v>108</v>
      </c>
      <c r="I53" s="68" t="s">
        <v>126</v>
      </c>
      <c r="J53" s="67" t="s">
        <v>129</v>
      </c>
      <c r="K53" s="21" t="str">
        <f>"Valor en dólares Estadounidenses de las exportaciones salidas desde todo Chile por Región y Comuna, tipo de cultivo, subcultivo y producto exportado, destino final y tipo de procesamiento utilizado, durante el "&amp;M53</f>
        <v>Valor en dólares Estadounidenses de las exportaciones salidas desde todo Chile por Región y Comuna, tipo de cultivo, subcultivo y producto exportado, destino final y tipo de procesamiento utilizado, durante el año 2020</v>
      </c>
      <c r="L53" s="69" t="str">
        <f>IF(D53="Región",I53,IF(D53="Comuna",I53,"Chile"))</f>
        <v>Chile</v>
      </c>
      <c r="M53" s="69" t="s">
        <v>79</v>
      </c>
      <c r="N53" s="69" t="str">
        <f>+IF($E53="Precio de exportación (Ton/Kg)","Exportaciones",IF($E53="0","0","0"))</f>
        <v>Exportaciones</v>
      </c>
      <c r="O53" s="70">
        <f>+IF($D53="PRODUCTO",VLOOKUP(I53,[1]!Categorias[[Producto]:[Columna1]],9,0)&amp;"000",IF($D53="CATEGORÍA",VLOOKUP(I53,[1]!Categorias[[Categoría]:[Columna2]],7,0),$O$1))</f>
        <v>100100000</v>
      </c>
      <c r="P53" s="69" t="str">
        <f>+IF($E53="Precio de exportación (Ton/Kg)","Dólar USA",IF($E53="0","0","0"))</f>
        <v>Dólar USA</v>
      </c>
      <c r="Q53" s="71" t="str">
        <f>"Valor de la exportación en "&amp;P53&amp;" de fruta como total nacional"</f>
        <v>Valor de la exportación en Dólar USA de fruta como total nacional</v>
      </c>
      <c r="R53" s="71" t="str">
        <f t="shared" si="3"/>
        <v>Valor en dólares Estadounidenses de las exportaciones salidas desde todo Chile por Región y Comuna, tipo de cultivo, subcultivo y producto exportado, destino final y tipo de procesamiento utilizado, durante el año 2020</v>
      </c>
      <c r="S53" s="71" t="str">
        <f>+D53&amp;": "&amp;I53</f>
        <v>Nacional: Total</v>
      </c>
      <c r="T53" s="71" t="str">
        <f t="shared" si="7"/>
        <v>exportación, fruta, plantaciones, comercio exterior, producción, dólar, valor</v>
      </c>
      <c r="U53" s="72"/>
      <c r="V53" s="71" t="str">
        <f t="shared" si="8"/>
        <v>CHL</v>
      </c>
      <c r="W53" s="71" t="str">
        <f t="shared" si="4"/>
        <v>Nacional</v>
      </c>
      <c r="X53" s="71" t="str">
        <f>"Reporte 360° que muestra el "&amp;R53&amp;" según datos recopilados desde la ODEPA."</f>
        <v>Reporte 360° que muestra el Valor en dólares Estadounidenses de las exportaciones salidas desde todo Chile por Región y Comuna, tipo de cultivo, subcultivo y producto exportado, destino final y tipo de procesamiento utilizado, durante el año 2020 según datos recopilados desde la ODEPA.</v>
      </c>
      <c r="Y53" s="73">
        <f t="shared" ref="Y53:AD53" si="28">+Y52</f>
        <v>44311</v>
      </c>
      <c r="Z53" s="74" t="str">
        <f t="shared" si="28"/>
        <v>Español</v>
      </c>
      <c r="AA53" s="74" t="str">
        <f t="shared" si="28"/>
        <v>Clau</v>
      </c>
      <c r="AB53" s="74" t="str">
        <f t="shared" si="28"/>
        <v>No Aplica</v>
      </c>
      <c r="AC53" s="74" t="str">
        <f t="shared" si="28"/>
        <v>No Aplica</v>
      </c>
      <c r="AD53" s="74" t="str">
        <f t="shared" si="28"/>
        <v>No Aplica</v>
      </c>
      <c r="AE53" s="75">
        <f>+VLOOKUP($N53,[1]!Parametros[[nombre]:[Columna1]],5,0)</f>
        <v>38</v>
      </c>
      <c r="AF53" s="75">
        <f t="shared" si="9"/>
        <v>1</v>
      </c>
      <c r="AG53" s="75">
        <f>+VLOOKUP($L53,[1]!Territorio[[nombre]:[Columna1]],7,0)</f>
        <v>38</v>
      </c>
      <c r="AH53" s="75">
        <f>+VLOOKUP(M53,[1]!Temporalidad[[nombre]:[Columna1]],7,0)</f>
        <v>31</v>
      </c>
      <c r="AI53" s="75">
        <f>+VLOOKUP(LEFT($C53,3),[1]!Tipo_Gráfico[[id3]:[Tipo Gráfico]],2,0)</f>
        <v>4</v>
      </c>
      <c r="AJ53" s="76" t="str">
        <f t="shared" si="21"/>
        <v>ODEPA</v>
      </c>
      <c r="AK53" s="74" t="str">
        <f t="shared" si="21"/>
        <v>No Aplica</v>
      </c>
      <c r="AL53" s="74" t="str">
        <f t="shared" si="21"/>
        <v>No Aplica</v>
      </c>
      <c r="AM53" s="74" t="str">
        <f t="shared" si="21"/>
        <v>No Aplica</v>
      </c>
      <c r="AN53" s="67">
        <f>VLOOKUP($AA53,[1]!Responsables[#Data],3,0)</f>
        <v>3</v>
      </c>
      <c r="AO53" s="74">
        <f>VLOOKUP($P53,[1]!unidad_medida[[#All],[nombre]:[Columna1]],5,0)</f>
        <v>22</v>
      </c>
    </row>
    <row r="55" spans="1:41" x14ac:dyDescent="0.35">
      <c r="U55" s="77"/>
    </row>
    <row r="56" spans="1:41" x14ac:dyDescent="0.35">
      <c r="U56" s="77"/>
    </row>
    <row r="57" spans="1:41" x14ac:dyDescent="0.35">
      <c r="U57" s="77"/>
    </row>
    <row r="58" spans="1:41" x14ac:dyDescent="0.35">
      <c r="U58" s="77"/>
    </row>
    <row r="59" spans="1:41" x14ac:dyDescent="0.35">
      <c r="U59" s="77"/>
    </row>
  </sheetData>
  <conditionalFormatting sqref="K4:P4 L5:P47 N48:P49 L53:N53 N50:N52 O50:P53 S4:W27 AJ5:AJ53 R5:R53 Q5:Q7 L48:M52 S52:W53 S42:T51 V42:W51 S29:W41 S28:T28 V28:W28">
    <cfRule type="expression" dxfId="3551" priority="3516">
      <formula>$X4="Reporte 2"</formula>
    </cfRule>
    <cfRule type="expression" dxfId="3550" priority="3517">
      <formula>$X4="Reporte 1"</formula>
    </cfRule>
    <cfRule type="expression" dxfId="3549" priority="3518">
      <formula>$X4="Informe 10"</formula>
    </cfRule>
    <cfRule type="expression" dxfId="3548" priority="3519">
      <formula>$X4="Informe 9"</formula>
    </cfRule>
    <cfRule type="expression" dxfId="3547" priority="3520">
      <formula>$X4="Informe 8"</formula>
    </cfRule>
    <cfRule type="expression" dxfId="3546" priority="3521">
      <formula>$X4="Informe 7"</formula>
    </cfRule>
    <cfRule type="expression" dxfId="3545" priority="3522">
      <formula>$X4="Informe 6"</formula>
    </cfRule>
    <cfRule type="expression" dxfId="3544" priority="3523">
      <formula>$X4="Informe 5"</formula>
    </cfRule>
    <cfRule type="expression" dxfId="3543" priority="3524">
      <formula>$X4="Informe 4"</formula>
    </cfRule>
    <cfRule type="expression" dxfId="3542" priority="3525">
      <formula>$X4="Informe 3"</formula>
    </cfRule>
    <cfRule type="expression" dxfId="3541" priority="3526">
      <formula>$X4="Informe 2"</formula>
    </cfRule>
    <cfRule type="expression" dxfId="3540" priority="3527">
      <formula>$X4="Informe 1"</formula>
    </cfRule>
    <cfRule type="expression" dxfId="3539" priority="3528">
      <formula>$X4="Gráfico 10"</formula>
    </cfRule>
    <cfRule type="expression" dxfId="3538" priority="3529">
      <formula>$X4="Gráfico 25"</formula>
    </cfRule>
    <cfRule type="expression" dxfId="3537" priority="3530">
      <formula>$X4="Gráfico 24"</formula>
    </cfRule>
    <cfRule type="expression" dxfId="3536" priority="3531">
      <formula>$X4="Gráfico 23"</formula>
    </cfRule>
    <cfRule type="expression" dxfId="3535" priority="3532">
      <formula>$X4="Gráfico 22"</formula>
    </cfRule>
    <cfRule type="expression" dxfId="3534" priority="3533">
      <formula>$X4="Gráfico 21"</formula>
    </cfRule>
    <cfRule type="expression" dxfId="3533" priority="3534">
      <formula>$X4="Gráfico 20"</formula>
    </cfRule>
    <cfRule type="expression" dxfId="3532" priority="3535">
      <formula>$X4="Gráfico 18"</formula>
    </cfRule>
    <cfRule type="expression" dxfId="3531" priority="3536">
      <formula>$X4="Gráfico 19"</formula>
    </cfRule>
    <cfRule type="expression" dxfId="3530" priority="3537">
      <formula>$X4="Gráfico 17"</formula>
    </cfRule>
    <cfRule type="expression" dxfId="3529" priority="3538">
      <formula>$X4="Gráfico 16"</formula>
    </cfRule>
    <cfRule type="expression" dxfId="3528" priority="3539">
      <formula>$X4="Gráfico 15"</formula>
    </cfRule>
    <cfRule type="expression" dxfId="3527" priority="3540">
      <formula>$X4="Gráfico 14"</formula>
    </cfRule>
    <cfRule type="expression" dxfId="3526" priority="3541">
      <formula>$X4="Gráfico 12"</formula>
    </cfRule>
    <cfRule type="expression" dxfId="3525" priority="3542">
      <formula>$X4="Gráfico 13"</formula>
    </cfRule>
    <cfRule type="expression" dxfId="3524" priority="3543">
      <formula>$X4="Gráfico 11"</formula>
    </cfRule>
    <cfRule type="expression" dxfId="3523" priority="3544">
      <formula>$X4="Gráfico 9"</formula>
    </cfRule>
    <cfRule type="expression" dxfId="3522" priority="3545">
      <formula>$X4="Gráfico 8"</formula>
    </cfRule>
    <cfRule type="expression" dxfId="3521" priority="3546">
      <formula>$X4="Gráfico 7"</formula>
    </cfRule>
    <cfRule type="expression" dxfId="3520" priority="3547">
      <formula>$X4="Gráfico 6"</formula>
    </cfRule>
    <cfRule type="expression" dxfId="3519" priority="3548">
      <formula>$X4="Gráfico 4"</formula>
    </cfRule>
    <cfRule type="expression" dxfId="3518" priority="3549">
      <formula>$X4="Gráfico 3"</formula>
    </cfRule>
    <cfRule type="expression" dxfId="3517" priority="3550">
      <formula>$X4="Gráfico 2"</formula>
    </cfRule>
    <cfRule type="expression" dxfId="3516" priority="3551">
      <formula>$X4="Gráfico 1"</formula>
    </cfRule>
    <cfRule type="expression" dxfId="3515" priority="3552">
      <formula>$X4="Gráfico 5"</formula>
    </cfRule>
  </conditionalFormatting>
  <conditionalFormatting sqref="Q4:R4">
    <cfRule type="expression" dxfId="3514" priority="3479">
      <formula>$X4="Reporte 2"</formula>
    </cfRule>
    <cfRule type="expression" dxfId="3513" priority="3480">
      <formula>$X4="Reporte 1"</formula>
    </cfRule>
    <cfRule type="expression" dxfId="3512" priority="3481">
      <formula>$X4="Informe 10"</formula>
    </cfRule>
    <cfRule type="expression" dxfId="3511" priority="3482">
      <formula>$X4="Informe 9"</formula>
    </cfRule>
    <cfRule type="expression" dxfId="3510" priority="3483">
      <formula>$X4="Informe 8"</formula>
    </cfRule>
    <cfRule type="expression" dxfId="3509" priority="3484">
      <formula>$X4="Informe 7"</formula>
    </cfRule>
    <cfRule type="expression" dxfId="3508" priority="3485">
      <formula>$X4="Informe 6"</formula>
    </cfRule>
    <cfRule type="expression" dxfId="3507" priority="3486">
      <formula>$X4="Informe 5"</formula>
    </cfRule>
    <cfRule type="expression" dxfId="3506" priority="3487">
      <formula>$X4="Informe 4"</formula>
    </cfRule>
    <cfRule type="expression" dxfId="3505" priority="3488">
      <formula>$X4="Informe 3"</formula>
    </cfRule>
    <cfRule type="expression" dxfId="3504" priority="3489">
      <formula>$X4="Informe 2"</formula>
    </cfRule>
    <cfRule type="expression" dxfId="3503" priority="3490">
      <formula>$X4="Informe 1"</formula>
    </cfRule>
    <cfRule type="expression" dxfId="3502" priority="3491">
      <formula>$X4="Gráfico 10"</formula>
    </cfRule>
    <cfRule type="expression" dxfId="3501" priority="3492">
      <formula>$X4="Gráfico 25"</formula>
    </cfRule>
    <cfRule type="expression" dxfId="3500" priority="3493">
      <formula>$X4="Gráfico 24"</formula>
    </cfRule>
    <cfRule type="expression" dxfId="3499" priority="3494">
      <formula>$X4="Gráfico 23"</formula>
    </cfRule>
    <cfRule type="expression" dxfId="3498" priority="3495">
      <formula>$X4="Gráfico 22"</formula>
    </cfRule>
    <cfRule type="expression" dxfId="3497" priority="3496">
      <formula>$X4="Gráfico 21"</formula>
    </cfRule>
    <cfRule type="expression" dxfId="3496" priority="3497">
      <formula>$X4="Gráfico 20"</formula>
    </cfRule>
    <cfRule type="expression" dxfId="3495" priority="3498">
      <formula>$X4="Gráfico 18"</formula>
    </cfRule>
    <cfRule type="expression" dxfId="3494" priority="3499">
      <formula>$X4="Gráfico 19"</formula>
    </cfRule>
    <cfRule type="expression" dxfId="3493" priority="3500">
      <formula>$X4="Gráfico 17"</formula>
    </cfRule>
    <cfRule type="expression" dxfId="3492" priority="3501">
      <formula>$X4="Gráfico 16"</formula>
    </cfRule>
    <cfRule type="expression" dxfId="3491" priority="3502">
      <formula>$X4="Gráfico 15"</formula>
    </cfRule>
    <cfRule type="expression" dxfId="3490" priority="3503">
      <formula>$X4="Gráfico 14"</formula>
    </cfRule>
    <cfRule type="expression" dxfId="3489" priority="3504">
      <formula>$X4="Gráfico 12"</formula>
    </cfRule>
    <cfRule type="expression" dxfId="3488" priority="3505">
      <formula>$X4="Gráfico 13"</formula>
    </cfRule>
    <cfRule type="expression" dxfId="3487" priority="3506">
      <formula>$X4="Gráfico 11"</formula>
    </cfRule>
    <cfRule type="expression" dxfId="3486" priority="3507">
      <formula>$X4="Gráfico 9"</formula>
    </cfRule>
    <cfRule type="expression" dxfId="3485" priority="3508">
      <formula>$X4="Gráfico 8"</formula>
    </cfRule>
    <cfRule type="expression" dxfId="3484" priority="3509">
      <formula>$X4="Gráfico 7"</formula>
    </cfRule>
    <cfRule type="expression" dxfId="3483" priority="3510">
      <formula>$X4="Gráfico 6"</formula>
    </cfRule>
    <cfRule type="expression" dxfId="3482" priority="3511">
      <formula>$X4="Gráfico 4"</formula>
    </cfRule>
    <cfRule type="expression" dxfId="3481" priority="3512">
      <formula>$X4="Gráfico 3"</formula>
    </cfRule>
    <cfRule type="expression" dxfId="3480" priority="3513">
      <formula>$X4="Gráfico 2"</formula>
    </cfRule>
    <cfRule type="expression" dxfId="3479" priority="3514">
      <formula>$X4="Gráfico 1"</formula>
    </cfRule>
    <cfRule type="expression" dxfId="3478" priority="3515">
      <formula>$X4="Gráfico 5"</formula>
    </cfRule>
  </conditionalFormatting>
  <conditionalFormatting sqref="AJ4">
    <cfRule type="expression" dxfId="3477" priority="3442">
      <formula>$X4="Reporte 2"</formula>
    </cfRule>
    <cfRule type="expression" dxfId="3476" priority="3443">
      <formula>$X4="Reporte 1"</formula>
    </cfRule>
    <cfRule type="expression" dxfId="3475" priority="3444">
      <formula>$X4="Informe 10"</formula>
    </cfRule>
    <cfRule type="expression" dxfId="3474" priority="3445">
      <formula>$X4="Informe 9"</formula>
    </cfRule>
    <cfRule type="expression" dxfId="3473" priority="3446">
      <formula>$X4="Informe 8"</formula>
    </cfRule>
    <cfRule type="expression" dxfId="3472" priority="3447">
      <formula>$X4="Informe 7"</formula>
    </cfRule>
    <cfRule type="expression" dxfId="3471" priority="3448">
      <formula>$X4="Informe 6"</formula>
    </cfRule>
    <cfRule type="expression" dxfId="3470" priority="3449">
      <formula>$X4="Informe 5"</formula>
    </cfRule>
    <cfRule type="expression" dxfId="3469" priority="3450">
      <formula>$X4="Informe 4"</formula>
    </cfRule>
    <cfRule type="expression" dxfId="3468" priority="3451">
      <formula>$X4="Informe 3"</formula>
    </cfRule>
    <cfRule type="expression" dxfId="3467" priority="3452">
      <formula>$X4="Informe 2"</formula>
    </cfRule>
    <cfRule type="expression" dxfId="3466" priority="3453">
      <formula>$X4="Informe 1"</formula>
    </cfRule>
    <cfRule type="expression" dxfId="3465" priority="3454">
      <formula>$X4="Gráfico 10"</formula>
    </cfRule>
    <cfRule type="expression" dxfId="3464" priority="3455">
      <formula>$X4="Gráfico 25"</formula>
    </cfRule>
    <cfRule type="expression" dxfId="3463" priority="3456">
      <formula>$X4="Gráfico 24"</formula>
    </cfRule>
    <cfRule type="expression" dxfId="3462" priority="3457">
      <formula>$X4="Gráfico 23"</formula>
    </cfRule>
    <cfRule type="expression" dxfId="3461" priority="3458">
      <formula>$X4="Gráfico 22"</formula>
    </cfRule>
    <cfRule type="expression" dxfId="3460" priority="3459">
      <formula>$X4="Gráfico 21"</formula>
    </cfRule>
    <cfRule type="expression" dxfId="3459" priority="3460">
      <formula>$X4="Gráfico 20"</formula>
    </cfRule>
    <cfRule type="expression" dxfId="3458" priority="3461">
      <formula>$X4="Gráfico 18"</formula>
    </cfRule>
    <cfRule type="expression" dxfId="3457" priority="3462">
      <formula>$X4="Gráfico 19"</formula>
    </cfRule>
    <cfRule type="expression" dxfId="3456" priority="3463">
      <formula>$X4="Gráfico 17"</formula>
    </cfRule>
    <cfRule type="expression" dxfId="3455" priority="3464">
      <formula>$X4="Gráfico 16"</formula>
    </cfRule>
    <cfRule type="expression" dxfId="3454" priority="3465">
      <formula>$X4="Gráfico 15"</formula>
    </cfRule>
    <cfRule type="expression" dxfId="3453" priority="3466">
      <formula>$X4="Gráfico 14"</formula>
    </cfRule>
    <cfRule type="expression" dxfId="3452" priority="3467">
      <formula>$X4="Gráfico 12"</formula>
    </cfRule>
    <cfRule type="expression" dxfId="3451" priority="3468">
      <formula>$X4="Gráfico 13"</formula>
    </cfRule>
    <cfRule type="expression" dxfId="3450" priority="3469">
      <formula>$X4="Gráfico 11"</formula>
    </cfRule>
    <cfRule type="expression" dxfId="3449" priority="3470">
      <formula>$X4="Gráfico 9"</formula>
    </cfRule>
    <cfRule type="expression" dxfId="3448" priority="3471">
      <formula>$X4="Gráfico 8"</formula>
    </cfRule>
    <cfRule type="expression" dxfId="3447" priority="3472">
      <formula>$X4="Gráfico 7"</formula>
    </cfRule>
    <cfRule type="expression" dxfId="3446" priority="3473">
      <formula>$X4="Gráfico 6"</formula>
    </cfRule>
    <cfRule type="expression" dxfId="3445" priority="3474">
      <formula>$X4="Gráfico 4"</formula>
    </cfRule>
    <cfRule type="expression" dxfId="3444" priority="3475">
      <formula>$X4="Gráfico 3"</formula>
    </cfRule>
    <cfRule type="expression" dxfId="3443" priority="3476">
      <formula>$X4="Gráfico 2"</formula>
    </cfRule>
    <cfRule type="expression" dxfId="3442" priority="3477">
      <formula>$X4="Gráfico 1"</formula>
    </cfRule>
    <cfRule type="expression" dxfId="3441" priority="3478">
      <formula>$X4="Gráfico 5"</formula>
    </cfRule>
  </conditionalFormatting>
  <conditionalFormatting sqref="X4:X53">
    <cfRule type="expression" dxfId="3440" priority="3405">
      <formula>$X4="Reporte 2"</formula>
    </cfRule>
    <cfRule type="expression" dxfId="3439" priority="3406">
      <formula>$X4="Reporte 1"</formula>
    </cfRule>
    <cfRule type="expression" dxfId="3438" priority="3407">
      <formula>$X4="Informe 10"</formula>
    </cfRule>
    <cfRule type="expression" dxfId="3437" priority="3408">
      <formula>$X4="Informe 9"</formula>
    </cfRule>
    <cfRule type="expression" dxfId="3436" priority="3409">
      <formula>$X4="Informe 8"</formula>
    </cfRule>
    <cfRule type="expression" dxfId="3435" priority="3410">
      <formula>$X4="Informe 7"</formula>
    </cfRule>
    <cfRule type="expression" dxfId="3434" priority="3411">
      <formula>$X4="Informe 6"</formula>
    </cfRule>
    <cfRule type="expression" dxfId="3433" priority="3412">
      <formula>$X4="Informe 5"</formula>
    </cfRule>
    <cfRule type="expression" dxfId="3432" priority="3413">
      <formula>$X4="Informe 4"</formula>
    </cfRule>
    <cfRule type="expression" dxfId="3431" priority="3414">
      <formula>$X4="Informe 3"</formula>
    </cfRule>
    <cfRule type="expression" dxfId="3430" priority="3415">
      <formula>$X4="Informe 2"</formula>
    </cfRule>
    <cfRule type="expression" dxfId="3429" priority="3416">
      <formula>$X4="Informe 1"</formula>
    </cfRule>
    <cfRule type="expression" dxfId="3428" priority="3417">
      <formula>$X4="Gráfico 10"</formula>
    </cfRule>
    <cfRule type="expression" dxfId="3427" priority="3418">
      <formula>$X4="Gráfico 25"</formula>
    </cfRule>
    <cfRule type="expression" dxfId="3426" priority="3419">
      <formula>$X4="Gráfico 24"</formula>
    </cfRule>
    <cfRule type="expression" dxfId="3425" priority="3420">
      <formula>$X4="Gráfico 23"</formula>
    </cfRule>
    <cfRule type="expression" dxfId="3424" priority="3421">
      <formula>$X4="Gráfico 22"</formula>
    </cfRule>
    <cfRule type="expression" dxfId="3423" priority="3422">
      <formula>$X4="Gráfico 21"</formula>
    </cfRule>
    <cfRule type="expression" dxfId="3422" priority="3423">
      <formula>$X4="Gráfico 20"</formula>
    </cfRule>
    <cfRule type="expression" dxfId="3421" priority="3424">
      <formula>$X4="Gráfico 18"</formula>
    </cfRule>
    <cfRule type="expression" dxfId="3420" priority="3425">
      <formula>$X4="Gráfico 19"</formula>
    </cfRule>
    <cfRule type="expression" dxfId="3419" priority="3426">
      <formula>$X4="Gráfico 17"</formula>
    </cfRule>
    <cfRule type="expression" dxfId="3418" priority="3427">
      <formula>$X4="Gráfico 16"</formula>
    </cfRule>
    <cfRule type="expression" dxfId="3417" priority="3428">
      <formula>$X4="Gráfico 15"</formula>
    </cfRule>
    <cfRule type="expression" dxfId="3416" priority="3429">
      <formula>$X4="Gráfico 14"</formula>
    </cfRule>
    <cfRule type="expression" dxfId="3415" priority="3430">
      <formula>$X4="Gráfico 12"</formula>
    </cfRule>
    <cfRule type="expression" dxfId="3414" priority="3431">
      <formula>$X4="Gráfico 13"</formula>
    </cfRule>
    <cfRule type="expression" dxfId="3413" priority="3432">
      <formula>$X4="Gráfico 11"</formula>
    </cfRule>
    <cfRule type="expression" dxfId="3412" priority="3433">
      <formula>$X4="Gráfico 9"</formula>
    </cfRule>
    <cfRule type="expression" dxfId="3411" priority="3434">
      <formula>$X4="Gráfico 8"</formula>
    </cfRule>
    <cfRule type="expression" dxfId="3410" priority="3435">
      <formula>$X4="Gráfico 7"</formula>
    </cfRule>
    <cfRule type="expression" dxfId="3409" priority="3436">
      <formula>$X4="Gráfico 6"</formula>
    </cfRule>
    <cfRule type="expression" dxfId="3408" priority="3437">
      <formula>$X4="Gráfico 4"</formula>
    </cfRule>
    <cfRule type="expression" dxfId="3407" priority="3438">
      <formula>$X4="Gráfico 3"</formula>
    </cfRule>
    <cfRule type="expression" dxfId="3406" priority="3439">
      <formula>$X4="Gráfico 2"</formula>
    </cfRule>
    <cfRule type="expression" dxfId="3405" priority="3440">
      <formula>$X4="Gráfico 1"</formula>
    </cfRule>
    <cfRule type="expression" dxfId="3404" priority="3441">
      <formula>$X4="Gráfico 5"</formula>
    </cfRule>
  </conditionalFormatting>
  <conditionalFormatting sqref="K5">
    <cfRule type="expression" dxfId="3403" priority="3368">
      <formula>$X5="Reporte 2"</formula>
    </cfRule>
    <cfRule type="expression" dxfId="3402" priority="3369">
      <formula>$X5="Reporte 1"</formula>
    </cfRule>
    <cfRule type="expression" dxfId="3401" priority="3370">
      <formula>$X5="Informe 10"</formula>
    </cfRule>
    <cfRule type="expression" dxfId="3400" priority="3371">
      <formula>$X5="Informe 9"</formula>
    </cfRule>
    <cfRule type="expression" dxfId="3399" priority="3372">
      <formula>$X5="Informe 8"</formula>
    </cfRule>
    <cfRule type="expression" dxfId="3398" priority="3373">
      <formula>$X5="Informe 7"</formula>
    </cfRule>
    <cfRule type="expression" dxfId="3397" priority="3374">
      <formula>$X5="Informe 6"</formula>
    </cfRule>
    <cfRule type="expression" dxfId="3396" priority="3375">
      <formula>$X5="Informe 5"</formula>
    </cfRule>
    <cfRule type="expression" dxfId="3395" priority="3376">
      <formula>$X5="Informe 4"</formula>
    </cfRule>
    <cfRule type="expression" dxfId="3394" priority="3377">
      <formula>$X5="Informe 3"</formula>
    </cfRule>
    <cfRule type="expression" dxfId="3393" priority="3378">
      <formula>$X5="Informe 2"</formula>
    </cfRule>
    <cfRule type="expression" dxfId="3392" priority="3379">
      <formula>$X5="Informe 1"</formula>
    </cfRule>
    <cfRule type="expression" dxfId="3391" priority="3380">
      <formula>$X5="Gráfico 10"</formula>
    </cfRule>
    <cfRule type="expression" dxfId="3390" priority="3381">
      <formula>$X5="Gráfico 25"</formula>
    </cfRule>
    <cfRule type="expression" dxfId="3389" priority="3382">
      <formula>$X5="Gráfico 24"</formula>
    </cfRule>
    <cfRule type="expression" dxfId="3388" priority="3383">
      <formula>$X5="Gráfico 23"</formula>
    </cfRule>
    <cfRule type="expression" dxfId="3387" priority="3384">
      <formula>$X5="Gráfico 22"</formula>
    </cfRule>
    <cfRule type="expression" dxfId="3386" priority="3385">
      <formula>$X5="Gráfico 21"</formula>
    </cfRule>
    <cfRule type="expression" dxfId="3385" priority="3386">
      <formula>$X5="Gráfico 20"</formula>
    </cfRule>
    <cfRule type="expression" dxfId="3384" priority="3387">
      <formula>$X5="Gráfico 18"</formula>
    </cfRule>
    <cfRule type="expression" dxfId="3383" priority="3388">
      <formula>$X5="Gráfico 19"</formula>
    </cfRule>
    <cfRule type="expression" dxfId="3382" priority="3389">
      <formula>$X5="Gráfico 17"</formula>
    </cfRule>
    <cfRule type="expression" dxfId="3381" priority="3390">
      <formula>$X5="Gráfico 16"</formula>
    </cfRule>
    <cfRule type="expression" dxfId="3380" priority="3391">
      <formula>$X5="Gráfico 15"</formula>
    </cfRule>
    <cfRule type="expression" dxfId="3379" priority="3392">
      <formula>$X5="Gráfico 14"</formula>
    </cfRule>
    <cfRule type="expression" dxfId="3378" priority="3393">
      <formula>$X5="Gráfico 12"</formula>
    </cfRule>
    <cfRule type="expression" dxfId="3377" priority="3394">
      <formula>$X5="Gráfico 13"</formula>
    </cfRule>
    <cfRule type="expression" dxfId="3376" priority="3395">
      <formula>$X5="Gráfico 11"</formula>
    </cfRule>
    <cfRule type="expression" dxfId="3375" priority="3396">
      <formula>$X5="Gráfico 9"</formula>
    </cfRule>
    <cfRule type="expression" dxfId="3374" priority="3397">
      <formula>$X5="Gráfico 8"</formula>
    </cfRule>
    <cfRule type="expression" dxfId="3373" priority="3398">
      <formula>$X5="Gráfico 7"</formula>
    </cfRule>
    <cfRule type="expression" dxfId="3372" priority="3399">
      <formula>$X5="Gráfico 6"</formula>
    </cfRule>
    <cfRule type="expression" dxfId="3371" priority="3400">
      <formula>$X5="Gráfico 4"</formula>
    </cfRule>
    <cfRule type="expression" dxfId="3370" priority="3401">
      <formula>$X5="Gráfico 3"</formula>
    </cfRule>
    <cfRule type="expression" dxfId="3369" priority="3402">
      <formula>$X5="Gráfico 2"</formula>
    </cfRule>
    <cfRule type="expression" dxfId="3368" priority="3403">
      <formula>$X5="Gráfico 1"</formula>
    </cfRule>
    <cfRule type="expression" dxfId="3367" priority="3404">
      <formula>$X5="Gráfico 5"</formula>
    </cfRule>
  </conditionalFormatting>
  <conditionalFormatting sqref="K6">
    <cfRule type="expression" dxfId="3366" priority="3331">
      <formula>$X6="Reporte 2"</formula>
    </cfRule>
    <cfRule type="expression" dxfId="3365" priority="3332">
      <formula>$X6="Reporte 1"</formula>
    </cfRule>
    <cfRule type="expression" dxfId="3364" priority="3333">
      <formula>$X6="Informe 10"</formula>
    </cfRule>
    <cfRule type="expression" dxfId="3363" priority="3334">
      <formula>$X6="Informe 9"</formula>
    </cfRule>
    <cfRule type="expression" dxfId="3362" priority="3335">
      <formula>$X6="Informe 8"</formula>
    </cfRule>
    <cfRule type="expression" dxfId="3361" priority="3336">
      <formula>$X6="Informe 7"</formula>
    </cfRule>
    <cfRule type="expression" dxfId="3360" priority="3337">
      <formula>$X6="Informe 6"</formula>
    </cfRule>
    <cfRule type="expression" dxfId="3359" priority="3338">
      <formula>$X6="Informe 5"</formula>
    </cfRule>
    <cfRule type="expression" dxfId="3358" priority="3339">
      <formula>$X6="Informe 4"</formula>
    </cfRule>
    <cfRule type="expression" dxfId="3357" priority="3340">
      <formula>$X6="Informe 3"</formula>
    </cfRule>
    <cfRule type="expression" dxfId="3356" priority="3341">
      <formula>$X6="Informe 2"</formula>
    </cfRule>
    <cfRule type="expression" dxfId="3355" priority="3342">
      <formula>$X6="Informe 1"</formula>
    </cfRule>
    <cfRule type="expression" dxfId="3354" priority="3343">
      <formula>$X6="Gráfico 10"</formula>
    </cfRule>
    <cfRule type="expression" dxfId="3353" priority="3344">
      <formula>$X6="Gráfico 25"</formula>
    </cfRule>
    <cfRule type="expression" dxfId="3352" priority="3345">
      <formula>$X6="Gráfico 24"</formula>
    </cfRule>
    <cfRule type="expression" dxfId="3351" priority="3346">
      <formula>$X6="Gráfico 23"</formula>
    </cfRule>
    <cfRule type="expression" dxfId="3350" priority="3347">
      <formula>$X6="Gráfico 22"</formula>
    </cfRule>
    <cfRule type="expression" dxfId="3349" priority="3348">
      <formula>$X6="Gráfico 21"</formula>
    </cfRule>
    <cfRule type="expression" dxfId="3348" priority="3349">
      <formula>$X6="Gráfico 20"</formula>
    </cfRule>
    <cfRule type="expression" dxfId="3347" priority="3350">
      <formula>$X6="Gráfico 18"</formula>
    </cfRule>
    <cfRule type="expression" dxfId="3346" priority="3351">
      <formula>$X6="Gráfico 19"</formula>
    </cfRule>
    <cfRule type="expression" dxfId="3345" priority="3352">
      <formula>$X6="Gráfico 17"</formula>
    </cfRule>
    <cfRule type="expression" dxfId="3344" priority="3353">
      <formula>$X6="Gráfico 16"</formula>
    </cfRule>
    <cfRule type="expression" dxfId="3343" priority="3354">
      <formula>$X6="Gráfico 15"</formula>
    </cfRule>
    <cfRule type="expression" dxfId="3342" priority="3355">
      <formula>$X6="Gráfico 14"</formula>
    </cfRule>
    <cfRule type="expression" dxfId="3341" priority="3356">
      <formula>$X6="Gráfico 12"</formula>
    </cfRule>
    <cfRule type="expression" dxfId="3340" priority="3357">
      <formula>$X6="Gráfico 13"</formula>
    </cfRule>
    <cfRule type="expression" dxfId="3339" priority="3358">
      <formula>$X6="Gráfico 11"</formula>
    </cfRule>
    <cfRule type="expression" dxfId="3338" priority="3359">
      <formula>$X6="Gráfico 9"</formula>
    </cfRule>
    <cfRule type="expression" dxfId="3337" priority="3360">
      <formula>$X6="Gráfico 8"</formula>
    </cfRule>
    <cfRule type="expression" dxfId="3336" priority="3361">
      <formula>$X6="Gráfico 7"</formula>
    </cfRule>
    <cfRule type="expression" dxfId="3335" priority="3362">
      <formula>$X6="Gráfico 6"</formula>
    </cfRule>
    <cfRule type="expression" dxfId="3334" priority="3363">
      <formula>$X6="Gráfico 4"</formula>
    </cfRule>
    <cfRule type="expression" dxfId="3333" priority="3364">
      <formula>$X6="Gráfico 3"</formula>
    </cfRule>
    <cfRule type="expression" dxfId="3332" priority="3365">
      <formula>$X6="Gráfico 2"</formula>
    </cfRule>
    <cfRule type="expression" dxfId="3331" priority="3366">
      <formula>$X6="Gráfico 1"</formula>
    </cfRule>
    <cfRule type="expression" dxfId="3330" priority="3367">
      <formula>$X6="Gráfico 5"</formula>
    </cfRule>
  </conditionalFormatting>
  <conditionalFormatting sqref="K7">
    <cfRule type="expression" dxfId="3329" priority="3294">
      <formula>$X7="Reporte 2"</formula>
    </cfRule>
    <cfRule type="expression" dxfId="3328" priority="3295">
      <formula>$X7="Reporte 1"</formula>
    </cfRule>
    <cfRule type="expression" dxfId="3327" priority="3296">
      <formula>$X7="Informe 10"</formula>
    </cfRule>
    <cfRule type="expression" dxfId="3326" priority="3297">
      <formula>$X7="Informe 9"</formula>
    </cfRule>
    <cfRule type="expression" dxfId="3325" priority="3298">
      <formula>$X7="Informe 8"</formula>
    </cfRule>
    <cfRule type="expression" dxfId="3324" priority="3299">
      <formula>$X7="Informe 7"</formula>
    </cfRule>
    <cfRule type="expression" dxfId="3323" priority="3300">
      <formula>$X7="Informe 6"</formula>
    </cfRule>
    <cfRule type="expression" dxfId="3322" priority="3301">
      <formula>$X7="Informe 5"</formula>
    </cfRule>
    <cfRule type="expression" dxfId="3321" priority="3302">
      <formula>$X7="Informe 4"</formula>
    </cfRule>
    <cfRule type="expression" dxfId="3320" priority="3303">
      <formula>$X7="Informe 3"</formula>
    </cfRule>
    <cfRule type="expression" dxfId="3319" priority="3304">
      <formula>$X7="Informe 2"</formula>
    </cfRule>
    <cfRule type="expression" dxfId="3318" priority="3305">
      <formula>$X7="Informe 1"</formula>
    </cfRule>
    <cfRule type="expression" dxfId="3317" priority="3306">
      <formula>$X7="Gráfico 10"</formula>
    </cfRule>
    <cfRule type="expression" dxfId="3316" priority="3307">
      <formula>$X7="Gráfico 25"</formula>
    </cfRule>
    <cfRule type="expression" dxfId="3315" priority="3308">
      <formula>$X7="Gráfico 24"</formula>
    </cfRule>
    <cfRule type="expression" dxfId="3314" priority="3309">
      <formula>$X7="Gráfico 23"</formula>
    </cfRule>
    <cfRule type="expression" dxfId="3313" priority="3310">
      <formula>$X7="Gráfico 22"</formula>
    </cfRule>
    <cfRule type="expression" dxfId="3312" priority="3311">
      <formula>$X7="Gráfico 21"</formula>
    </cfRule>
    <cfRule type="expression" dxfId="3311" priority="3312">
      <formula>$X7="Gráfico 20"</formula>
    </cfRule>
    <cfRule type="expression" dxfId="3310" priority="3313">
      <formula>$X7="Gráfico 18"</formula>
    </cfRule>
    <cfRule type="expression" dxfId="3309" priority="3314">
      <formula>$X7="Gráfico 19"</formula>
    </cfRule>
    <cfRule type="expression" dxfId="3308" priority="3315">
      <formula>$X7="Gráfico 17"</formula>
    </cfRule>
    <cfRule type="expression" dxfId="3307" priority="3316">
      <formula>$X7="Gráfico 16"</formula>
    </cfRule>
    <cfRule type="expression" dxfId="3306" priority="3317">
      <formula>$X7="Gráfico 15"</formula>
    </cfRule>
    <cfRule type="expression" dxfId="3305" priority="3318">
      <formula>$X7="Gráfico 14"</formula>
    </cfRule>
    <cfRule type="expression" dxfId="3304" priority="3319">
      <formula>$X7="Gráfico 12"</formula>
    </cfRule>
    <cfRule type="expression" dxfId="3303" priority="3320">
      <formula>$X7="Gráfico 13"</formula>
    </cfRule>
    <cfRule type="expression" dxfId="3302" priority="3321">
      <formula>$X7="Gráfico 11"</formula>
    </cfRule>
    <cfRule type="expression" dxfId="3301" priority="3322">
      <formula>$X7="Gráfico 9"</formula>
    </cfRule>
    <cfRule type="expression" dxfId="3300" priority="3323">
      <formula>$X7="Gráfico 8"</formula>
    </cfRule>
    <cfRule type="expression" dxfId="3299" priority="3324">
      <formula>$X7="Gráfico 7"</formula>
    </cfRule>
    <cfRule type="expression" dxfId="3298" priority="3325">
      <formula>$X7="Gráfico 6"</formula>
    </cfRule>
    <cfRule type="expression" dxfId="3297" priority="3326">
      <formula>$X7="Gráfico 4"</formula>
    </cfRule>
    <cfRule type="expression" dxfId="3296" priority="3327">
      <formula>$X7="Gráfico 3"</formula>
    </cfRule>
    <cfRule type="expression" dxfId="3295" priority="3328">
      <formula>$X7="Gráfico 2"</formula>
    </cfRule>
    <cfRule type="expression" dxfId="3294" priority="3329">
      <formula>$X7="Gráfico 1"</formula>
    </cfRule>
    <cfRule type="expression" dxfId="3293" priority="3330">
      <formula>$X7="Gráfico 5"</formula>
    </cfRule>
  </conditionalFormatting>
  <conditionalFormatting sqref="K8">
    <cfRule type="expression" dxfId="3292" priority="3257">
      <formula>$X8="Reporte 2"</formula>
    </cfRule>
    <cfRule type="expression" dxfId="3291" priority="3258">
      <formula>$X8="Reporte 1"</formula>
    </cfRule>
    <cfRule type="expression" dxfId="3290" priority="3259">
      <formula>$X8="Informe 10"</formula>
    </cfRule>
    <cfRule type="expression" dxfId="3289" priority="3260">
      <formula>$X8="Informe 9"</formula>
    </cfRule>
    <cfRule type="expression" dxfId="3288" priority="3261">
      <formula>$X8="Informe 8"</formula>
    </cfRule>
    <cfRule type="expression" dxfId="3287" priority="3262">
      <formula>$X8="Informe 7"</formula>
    </cfRule>
    <cfRule type="expression" dxfId="3286" priority="3263">
      <formula>$X8="Informe 6"</formula>
    </cfRule>
    <cfRule type="expression" dxfId="3285" priority="3264">
      <formula>$X8="Informe 5"</formula>
    </cfRule>
    <cfRule type="expression" dxfId="3284" priority="3265">
      <formula>$X8="Informe 4"</formula>
    </cfRule>
    <cfRule type="expression" dxfId="3283" priority="3266">
      <formula>$X8="Informe 3"</formula>
    </cfRule>
    <cfRule type="expression" dxfId="3282" priority="3267">
      <formula>$X8="Informe 2"</formula>
    </cfRule>
    <cfRule type="expression" dxfId="3281" priority="3268">
      <formula>$X8="Informe 1"</formula>
    </cfRule>
    <cfRule type="expression" dxfId="3280" priority="3269">
      <formula>$X8="Gráfico 10"</formula>
    </cfRule>
    <cfRule type="expression" dxfId="3279" priority="3270">
      <formula>$X8="Gráfico 25"</formula>
    </cfRule>
    <cfRule type="expression" dxfId="3278" priority="3271">
      <formula>$X8="Gráfico 24"</formula>
    </cfRule>
    <cfRule type="expression" dxfId="3277" priority="3272">
      <formula>$X8="Gráfico 23"</formula>
    </cfRule>
    <cfRule type="expression" dxfId="3276" priority="3273">
      <formula>$X8="Gráfico 22"</formula>
    </cfRule>
    <cfRule type="expression" dxfId="3275" priority="3274">
      <formula>$X8="Gráfico 21"</formula>
    </cfRule>
    <cfRule type="expression" dxfId="3274" priority="3275">
      <formula>$X8="Gráfico 20"</formula>
    </cfRule>
    <cfRule type="expression" dxfId="3273" priority="3276">
      <formula>$X8="Gráfico 18"</formula>
    </cfRule>
    <cfRule type="expression" dxfId="3272" priority="3277">
      <formula>$X8="Gráfico 19"</formula>
    </cfRule>
    <cfRule type="expression" dxfId="3271" priority="3278">
      <formula>$X8="Gráfico 17"</formula>
    </cfRule>
    <cfRule type="expression" dxfId="3270" priority="3279">
      <formula>$X8="Gráfico 16"</formula>
    </cfRule>
    <cfRule type="expression" dxfId="3269" priority="3280">
      <formula>$X8="Gráfico 15"</formula>
    </cfRule>
    <cfRule type="expression" dxfId="3268" priority="3281">
      <formula>$X8="Gráfico 14"</formula>
    </cfRule>
    <cfRule type="expression" dxfId="3267" priority="3282">
      <formula>$X8="Gráfico 12"</formula>
    </cfRule>
    <cfRule type="expression" dxfId="3266" priority="3283">
      <formula>$X8="Gráfico 13"</formula>
    </cfRule>
    <cfRule type="expression" dxfId="3265" priority="3284">
      <formula>$X8="Gráfico 11"</formula>
    </cfRule>
    <cfRule type="expression" dxfId="3264" priority="3285">
      <formula>$X8="Gráfico 9"</formula>
    </cfRule>
    <cfRule type="expression" dxfId="3263" priority="3286">
      <formula>$X8="Gráfico 8"</formula>
    </cfRule>
    <cfRule type="expression" dxfId="3262" priority="3287">
      <formula>$X8="Gráfico 7"</formula>
    </cfRule>
    <cfRule type="expression" dxfId="3261" priority="3288">
      <formula>$X8="Gráfico 6"</formula>
    </cfRule>
    <cfRule type="expression" dxfId="3260" priority="3289">
      <formula>$X8="Gráfico 4"</formula>
    </cfRule>
    <cfRule type="expression" dxfId="3259" priority="3290">
      <formula>$X8="Gráfico 3"</formula>
    </cfRule>
    <cfRule type="expression" dxfId="3258" priority="3291">
      <formula>$X8="Gráfico 2"</formula>
    </cfRule>
    <cfRule type="expression" dxfId="3257" priority="3292">
      <formula>$X8="Gráfico 1"</formula>
    </cfRule>
    <cfRule type="expression" dxfId="3256" priority="3293">
      <formula>$X8="Gráfico 5"</formula>
    </cfRule>
  </conditionalFormatting>
  <conditionalFormatting sqref="K9">
    <cfRule type="expression" dxfId="3255" priority="3220">
      <formula>$X9="Reporte 2"</formula>
    </cfRule>
    <cfRule type="expression" dxfId="3254" priority="3221">
      <formula>$X9="Reporte 1"</formula>
    </cfRule>
    <cfRule type="expression" dxfId="3253" priority="3222">
      <formula>$X9="Informe 10"</formula>
    </cfRule>
    <cfRule type="expression" dxfId="3252" priority="3223">
      <formula>$X9="Informe 9"</formula>
    </cfRule>
    <cfRule type="expression" dxfId="3251" priority="3224">
      <formula>$X9="Informe 8"</formula>
    </cfRule>
    <cfRule type="expression" dxfId="3250" priority="3225">
      <formula>$X9="Informe 7"</formula>
    </cfRule>
    <cfRule type="expression" dxfId="3249" priority="3226">
      <formula>$X9="Informe 6"</formula>
    </cfRule>
    <cfRule type="expression" dxfId="3248" priority="3227">
      <formula>$X9="Informe 5"</formula>
    </cfRule>
    <cfRule type="expression" dxfId="3247" priority="3228">
      <formula>$X9="Informe 4"</formula>
    </cfRule>
    <cfRule type="expression" dxfId="3246" priority="3229">
      <formula>$X9="Informe 3"</formula>
    </cfRule>
    <cfRule type="expression" dxfId="3245" priority="3230">
      <formula>$X9="Informe 2"</formula>
    </cfRule>
    <cfRule type="expression" dxfId="3244" priority="3231">
      <formula>$X9="Informe 1"</formula>
    </cfRule>
    <cfRule type="expression" dxfId="3243" priority="3232">
      <formula>$X9="Gráfico 10"</formula>
    </cfRule>
    <cfRule type="expression" dxfId="3242" priority="3233">
      <formula>$X9="Gráfico 25"</formula>
    </cfRule>
    <cfRule type="expression" dxfId="3241" priority="3234">
      <formula>$X9="Gráfico 24"</formula>
    </cfRule>
    <cfRule type="expression" dxfId="3240" priority="3235">
      <formula>$X9="Gráfico 23"</formula>
    </cfRule>
    <cfRule type="expression" dxfId="3239" priority="3236">
      <formula>$X9="Gráfico 22"</formula>
    </cfRule>
    <cfRule type="expression" dxfId="3238" priority="3237">
      <formula>$X9="Gráfico 21"</formula>
    </cfRule>
    <cfRule type="expression" dxfId="3237" priority="3238">
      <formula>$X9="Gráfico 20"</formula>
    </cfRule>
    <cfRule type="expression" dxfId="3236" priority="3239">
      <formula>$X9="Gráfico 18"</formula>
    </cfRule>
    <cfRule type="expression" dxfId="3235" priority="3240">
      <formula>$X9="Gráfico 19"</formula>
    </cfRule>
    <cfRule type="expression" dxfId="3234" priority="3241">
      <formula>$X9="Gráfico 17"</formula>
    </cfRule>
    <cfRule type="expression" dxfId="3233" priority="3242">
      <formula>$X9="Gráfico 16"</formula>
    </cfRule>
    <cfRule type="expression" dxfId="3232" priority="3243">
      <formula>$X9="Gráfico 15"</formula>
    </cfRule>
    <cfRule type="expression" dxfId="3231" priority="3244">
      <formula>$X9="Gráfico 14"</formula>
    </cfRule>
    <cfRule type="expression" dxfId="3230" priority="3245">
      <formula>$X9="Gráfico 12"</formula>
    </cfRule>
    <cfRule type="expression" dxfId="3229" priority="3246">
      <formula>$X9="Gráfico 13"</formula>
    </cfRule>
    <cfRule type="expression" dxfId="3228" priority="3247">
      <formula>$X9="Gráfico 11"</formula>
    </cfRule>
    <cfRule type="expression" dxfId="3227" priority="3248">
      <formula>$X9="Gráfico 9"</formula>
    </cfRule>
    <cfRule type="expression" dxfId="3226" priority="3249">
      <formula>$X9="Gráfico 8"</formula>
    </cfRule>
    <cfRule type="expression" dxfId="3225" priority="3250">
      <formula>$X9="Gráfico 7"</formula>
    </cfRule>
    <cfRule type="expression" dxfId="3224" priority="3251">
      <formula>$X9="Gráfico 6"</formula>
    </cfRule>
    <cfRule type="expression" dxfId="3223" priority="3252">
      <formula>$X9="Gráfico 4"</formula>
    </cfRule>
    <cfRule type="expression" dxfId="3222" priority="3253">
      <formula>$X9="Gráfico 3"</formula>
    </cfRule>
    <cfRule type="expression" dxfId="3221" priority="3254">
      <formula>$X9="Gráfico 2"</formula>
    </cfRule>
    <cfRule type="expression" dxfId="3220" priority="3255">
      <formula>$X9="Gráfico 1"</formula>
    </cfRule>
    <cfRule type="expression" dxfId="3219" priority="3256">
      <formula>$X9="Gráfico 5"</formula>
    </cfRule>
  </conditionalFormatting>
  <conditionalFormatting sqref="K10">
    <cfRule type="expression" dxfId="3218" priority="3183">
      <formula>$X10="Reporte 2"</formula>
    </cfRule>
    <cfRule type="expression" dxfId="3217" priority="3184">
      <formula>$X10="Reporte 1"</formula>
    </cfRule>
    <cfRule type="expression" dxfId="3216" priority="3185">
      <formula>$X10="Informe 10"</formula>
    </cfRule>
    <cfRule type="expression" dxfId="3215" priority="3186">
      <formula>$X10="Informe 9"</formula>
    </cfRule>
    <cfRule type="expression" dxfId="3214" priority="3187">
      <formula>$X10="Informe 8"</formula>
    </cfRule>
    <cfRule type="expression" dxfId="3213" priority="3188">
      <formula>$X10="Informe 7"</formula>
    </cfRule>
    <cfRule type="expression" dxfId="3212" priority="3189">
      <formula>$X10="Informe 6"</formula>
    </cfRule>
    <cfRule type="expression" dxfId="3211" priority="3190">
      <formula>$X10="Informe 5"</formula>
    </cfRule>
    <cfRule type="expression" dxfId="3210" priority="3191">
      <formula>$X10="Informe 4"</formula>
    </cfRule>
    <cfRule type="expression" dxfId="3209" priority="3192">
      <formula>$X10="Informe 3"</formula>
    </cfRule>
    <cfRule type="expression" dxfId="3208" priority="3193">
      <formula>$X10="Informe 2"</formula>
    </cfRule>
    <cfRule type="expression" dxfId="3207" priority="3194">
      <formula>$X10="Informe 1"</formula>
    </cfRule>
    <cfRule type="expression" dxfId="3206" priority="3195">
      <formula>$X10="Gráfico 10"</formula>
    </cfRule>
    <cfRule type="expression" dxfId="3205" priority="3196">
      <formula>$X10="Gráfico 25"</formula>
    </cfRule>
    <cfRule type="expression" dxfId="3204" priority="3197">
      <formula>$X10="Gráfico 24"</formula>
    </cfRule>
    <cfRule type="expression" dxfId="3203" priority="3198">
      <formula>$X10="Gráfico 23"</formula>
    </cfRule>
    <cfRule type="expression" dxfId="3202" priority="3199">
      <formula>$X10="Gráfico 22"</formula>
    </cfRule>
    <cfRule type="expression" dxfId="3201" priority="3200">
      <formula>$X10="Gráfico 21"</formula>
    </cfRule>
    <cfRule type="expression" dxfId="3200" priority="3201">
      <formula>$X10="Gráfico 20"</formula>
    </cfRule>
    <cfRule type="expression" dxfId="3199" priority="3202">
      <formula>$X10="Gráfico 18"</formula>
    </cfRule>
    <cfRule type="expression" dxfId="3198" priority="3203">
      <formula>$X10="Gráfico 19"</formula>
    </cfRule>
    <cfRule type="expression" dxfId="3197" priority="3204">
      <formula>$X10="Gráfico 17"</formula>
    </cfRule>
    <cfRule type="expression" dxfId="3196" priority="3205">
      <formula>$X10="Gráfico 16"</formula>
    </cfRule>
    <cfRule type="expression" dxfId="3195" priority="3206">
      <formula>$X10="Gráfico 15"</formula>
    </cfRule>
    <cfRule type="expression" dxfId="3194" priority="3207">
      <formula>$X10="Gráfico 14"</formula>
    </cfRule>
    <cfRule type="expression" dxfId="3193" priority="3208">
      <formula>$X10="Gráfico 12"</formula>
    </cfRule>
    <cfRule type="expression" dxfId="3192" priority="3209">
      <formula>$X10="Gráfico 13"</formula>
    </cfRule>
    <cfRule type="expression" dxfId="3191" priority="3210">
      <formula>$X10="Gráfico 11"</formula>
    </cfRule>
    <cfRule type="expression" dxfId="3190" priority="3211">
      <formula>$X10="Gráfico 9"</formula>
    </cfRule>
    <cfRule type="expression" dxfId="3189" priority="3212">
      <formula>$X10="Gráfico 8"</formula>
    </cfRule>
    <cfRule type="expression" dxfId="3188" priority="3213">
      <formula>$X10="Gráfico 7"</formula>
    </cfRule>
    <cfRule type="expression" dxfId="3187" priority="3214">
      <formula>$X10="Gráfico 6"</formula>
    </cfRule>
    <cfRule type="expression" dxfId="3186" priority="3215">
      <formula>$X10="Gráfico 4"</formula>
    </cfRule>
    <cfRule type="expression" dxfId="3185" priority="3216">
      <formula>$X10="Gráfico 3"</formula>
    </cfRule>
    <cfRule type="expression" dxfId="3184" priority="3217">
      <formula>$X10="Gráfico 2"</formula>
    </cfRule>
    <cfRule type="expression" dxfId="3183" priority="3218">
      <formula>$X10="Gráfico 1"</formula>
    </cfRule>
    <cfRule type="expression" dxfId="3182" priority="3219">
      <formula>$X10="Gráfico 5"</formula>
    </cfRule>
  </conditionalFormatting>
  <conditionalFormatting sqref="K11">
    <cfRule type="expression" dxfId="3181" priority="3146">
      <formula>$X11="Reporte 2"</formula>
    </cfRule>
    <cfRule type="expression" dxfId="3180" priority="3147">
      <formula>$X11="Reporte 1"</formula>
    </cfRule>
    <cfRule type="expression" dxfId="3179" priority="3148">
      <formula>$X11="Informe 10"</formula>
    </cfRule>
    <cfRule type="expression" dxfId="3178" priority="3149">
      <formula>$X11="Informe 9"</formula>
    </cfRule>
    <cfRule type="expression" dxfId="3177" priority="3150">
      <formula>$X11="Informe 8"</formula>
    </cfRule>
    <cfRule type="expression" dxfId="3176" priority="3151">
      <formula>$X11="Informe 7"</formula>
    </cfRule>
    <cfRule type="expression" dxfId="3175" priority="3152">
      <formula>$X11="Informe 6"</formula>
    </cfRule>
    <cfRule type="expression" dxfId="3174" priority="3153">
      <formula>$X11="Informe 5"</formula>
    </cfRule>
    <cfRule type="expression" dxfId="3173" priority="3154">
      <formula>$X11="Informe 4"</formula>
    </cfRule>
    <cfRule type="expression" dxfId="3172" priority="3155">
      <formula>$X11="Informe 3"</formula>
    </cfRule>
    <cfRule type="expression" dxfId="3171" priority="3156">
      <formula>$X11="Informe 2"</formula>
    </cfRule>
    <cfRule type="expression" dxfId="3170" priority="3157">
      <formula>$X11="Informe 1"</formula>
    </cfRule>
    <cfRule type="expression" dxfId="3169" priority="3158">
      <formula>$X11="Gráfico 10"</formula>
    </cfRule>
    <cfRule type="expression" dxfId="3168" priority="3159">
      <formula>$X11="Gráfico 25"</formula>
    </cfRule>
    <cfRule type="expression" dxfId="3167" priority="3160">
      <formula>$X11="Gráfico 24"</formula>
    </cfRule>
    <cfRule type="expression" dxfId="3166" priority="3161">
      <formula>$X11="Gráfico 23"</formula>
    </cfRule>
    <cfRule type="expression" dxfId="3165" priority="3162">
      <formula>$X11="Gráfico 22"</formula>
    </cfRule>
    <cfRule type="expression" dxfId="3164" priority="3163">
      <formula>$X11="Gráfico 21"</formula>
    </cfRule>
    <cfRule type="expression" dxfId="3163" priority="3164">
      <formula>$X11="Gráfico 20"</formula>
    </cfRule>
    <cfRule type="expression" dxfId="3162" priority="3165">
      <formula>$X11="Gráfico 18"</formula>
    </cfRule>
    <cfRule type="expression" dxfId="3161" priority="3166">
      <formula>$X11="Gráfico 19"</formula>
    </cfRule>
    <cfRule type="expression" dxfId="3160" priority="3167">
      <formula>$X11="Gráfico 17"</formula>
    </cfRule>
    <cfRule type="expression" dxfId="3159" priority="3168">
      <formula>$X11="Gráfico 16"</formula>
    </cfRule>
    <cfRule type="expression" dxfId="3158" priority="3169">
      <formula>$X11="Gráfico 15"</formula>
    </cfRule>
    <cfRule type="expression" dxfId="3157" priority="3170">
      <formula>$X11="Gráfico 14"</formula>
    </cfRule>
    <cfRule type="expression" dxfId="3156" priority="3171">
      <formula>$X11="Gráfico 12"</formula>
    </cfRule>
    <cfRule type="expression" dxfId="3155" priority="3172">
      <formula>$X11="Gráfico 13"</formula>
    </cfRule>
    <cfRule type="expression" dxfId="3154" priority="3173">
      <formula>$X11="Gráfico 11"</formula>
    </cfRule>
    <cfRule type="expression" dxfId="3153" priority="3174">
      <formula>$X11="Gráfico 9"</formula>
    </cfRule>
    <cfRule type="expression" dxfId="3152" priority="3175">
      <formula>$X11="Gráfico 8"</formula>
    </cfRule>
    <cfRule type="expression" dxfId="3151" priority="3176">
      <formula>$X11="Gráfico 7"</formula>
    </cfRule>
    <cfRule type="expression" dxfId="3150" priority="3177">
      <formula>$X11="Gráfico 6"</formula>
    </cfRule>
    <cfRule type="expression" dxfId="3149" priority="3178">
      <formula>$X11="Gráfico 4"</formula>
    </cfRule>
    <cfRule type="expression" dxfId="3148" priority="3179">
      <formula>$X11="Gráfico 3"</formula>
    </cfRule>
    <cfRule type="expression" dxfId="3147" priority="3180">
      <formula>$X11="Gráfico 2"</formula>
    </cfRule>
    <cfRule type="expression" dxfId="3146" priority="3181">
      <formula>$X11="Gráfico 1"</formula>
    </cfRule>
    <cfRule type="expression" dxfId="3145" priority="3182">
      <formula>$X11="Gráfico 5"</formula>
    </cfRule>
  </conditionalFormatting>
  <conditionalFormatting sqref="K12">
    <cfRule type="expression" dxfId="3144" priority="3109">
      <formula>$X12="Reporte 2"</formula>
    </cfRule>
    <cfRule type="expression" dxfId="3143" priority="3110">
      <formula>$X12="Reporte 1"</formula>
    </cfRule>
    <cfRule type="expression" dxfId="3142" priority="3111">
      <formula>$X12="Informe 10"</formula>
    </cfRule>
    <cfRule type="expression" dxfId="3141" priority="3112">
      <formula>$X12="Informe 9"</formula>
    </cfRule>
    <cfRule type="expression" dxfId="3140" priority="3113">
      <formula>$X12="Informe 8"</formula>
    </cfRule>
    <cfRule type="expression" dxfId="3139" priority="3114">
      <formula>$X12="Informe 7"</formula>
    </cfRule>
    <cfRule type="expression" dxfId="3138" priority="3115">
      <formula>$X12="Informe 6"</formula>
    </cfRule>
    <cfRule type="expression" dxfId="3137" priority="3116">
      <formula>$X12="Informe 5"</formula>
    </cfRule>
    <cfRule type="expression" dxfId="3136" priority="3117">
      <formula>$X12="Informe 4"</formula>
    </cfRule>
    <cfRule type="expression" dxfId="3135" priority="3118">
      <formula>$X12="Informe 3"</formula>
    </cfRule>
    <cfRule type="expression" dxfId="3134" priority="3119">
      <formula>$X12="Informe 2"</formula>
    </cfRule>
    <cfRule type="expression" dxfId="3133" priority="3120">
      <formula>$X12="Informe 1"</formula>
    </cfRule>
    <cfRule type="expression" dxfId="3132" priority="3121">
      <formula>$X12="Gráfico 10"</formula>
    </cfRule>
    <cfRule type="expression" dxfId="3131" priority="3122">
      <formula>$X12="Gráfico 25"</formula>
    </cfRule>
    <cfRule type="expression" dxfId="3130" priority="3123">
      <formula>$X12="Gráfico 24"</formula>
    </cfRule>
    <cfRule type="expression" dxfId="3129" priority="3124">
      <formula>$X12="Gráfico 23"</formula>
    </cfRule>
    <cfRule type="expression" dxfId="3128" priority="3125">
      <formula>$X12="Gráfico 22"</formula>
    </cfRule>
    <cfRule type="expression" dxfId="3127" priority="3126">
      <formula>$X12="Gráfico 21"</formula>
    </cfRule>
    <cfRule type="expression" dxfId="3126" priority="3127">
      <formula>$X12="Gráfico 20"</formula>
    </cfRule>
    <cfRule type="expression" dxfId="3125" priority="3128">
      <formula>$X12="Gráfico 18"</formula>
    </cfRule>
    <cfRule type="expression" dxfId="3124" priority="3129">
      <formula>$X12="Gráfico 19"</formula>
    </cfRule>
    <cfRule type="expression" dxfId="3123" priority="3130">
      <formula>$X12="Gráfico 17"</formula>
    </cfRule>
    <cfRule type="expression" dxfId="3122" priority="3131">
      <formula>$X12="Gráfico 16"</formula>
    </cfRule>
    <cfRule type="expression" dxfId="3121" priority="3132">
      <formula>$X12="Gráfico 15"</formula>
    </cfRule>
    <cfRule type="expression" dxfId="3120" priority="3133">
      <formula>$X12="Gráfico 14"</formula>
    </cfRule>
    <cfRule type="expression" dxfId="3119" priority="3134">
      <formula>$X12="Gráfico 12"</formula>
    </cfRule>
    <cfRule type="expression" dxfId="3118" priority="3135">
      <formula>$X12="Gráfico 13"</formula>
    </cfRule>
    <cfRule type="expression" dxfId="3117" priority="3136">
      <formula>$X12="Gráfico 11"</formula>
    </cfRule>
    <cfRule type="expression" dxfId="3116" priority="3137">
      <formula>$X12="Gráfico 9"</formula>
    </cfRule>
    <cfRule type="expression" dxfId="3115" priority="3138">
      <formula>$X12="Gráfico 8"</formula>
    </cfRule>
    <cfRule type="expression" dxfId="3114" priority="3139">
      <formula>$X12="Gráfico 7"</formula>
    </cfRule>
    <cfRule type="expression" dxfId="3113" priority="3140">
      <formula>$X12="Gráfico 6"</formula>
    </cfRule>
    <cfRule type="expression" dxfId="3112" priority="3141">
      <formula>$X12="Gráfico 4"</formula>
    </cfRule>
    <cfRule type="expression" dxfId="3111" priority="3142">
      <formula>$X12="Gráfico 3"</formula>
    </cfRule>
    <cfRule type="expression" dxfId="3110" priority="3143">
      <formula>$X12="Gráfico 2"</formula>
    </cfRule>
    <cfRule type="expression" dxfId="3109" priority="3144">
      <formula>$X12="Gráfico 1"</formula>
    </cfRule>
    <cfRule type="expression" dxfId="3108" priority="3145">
      <formula>$X12="Gráfico 5"</formula>
    </cfRule>
  </conditionalFormatting>
  <conditionalFormatting sqref="K13">
    <cfRule type="expression" dxfId="3107" priority="3072">
      <formula>$X13="Reporte 2"</formula>
    </cfRule>
    <cfRule type="expression" dxfId="3106" priority="3073">
      <formula>$X13="Reporte 1"</formula>
    </cfRule>
    <cfRule type="expression" dxfId="3105" priority="3074">
      <formula>$X13="Informe 10"</formula>
    </cfRule>
    <cfRule type="expression" dxfId="3104" priority="3075">
      <formula>$X13="Informe 9"</formula>
    </cfRule>
    <cfRule type="expression" dxfId="3103" priority="3076">
      <formula>$X13="Informe 8"</formula>
    </cfRule>
    <cfRule type="expression" dxfId="3102" priority="3077">
      <formula>$X13="Informe 7"</formula>
    </cfRule>
    <cfRule type="expression" dxfId="3101" priority="3078">
      <formula>$X13="Informe 6"</formula>
    </cfRule>
    <cfRule type="expression" dxfId="3100" priority="3079">
      <formula>$X13="Informe 5"</formula>
    </cfRule>
    <cfRule type="expression" dxfId="3099" priority="3080">
      <formula>$X13="Informe 4"</formula>
    </cfRule>
    <cfRule type="expression" dxfId="3098" priority="3081">
      <formula>$X13="Informe 3"</formula>
    </cfRule>
    <cfRule type="expression" dxfId="3097" priority="3082">
      <formula>$X13="Informe 2"</formula>
    </cfRule>
    <cfRule type="expression" dxfId="3096" priority="3083">
      <formula>$X13="Informe 1"</formula>
    </cfRule>
    <cfRule type="expression" dxfId="3095" priority="3084">
      <formula>$X13="Gráfico 10"</formula>
    </cfRule>
    <cfRule type="expression" dxfId="3094" priority="3085">
      <formula>$X13="Gráfico 25"</formula>
    </cfRule>
    <cfRule type="expression" dxfId="3093" priority="3086">
      <formula>$X13="Gráfico 24"</formula>
    </cfRule>
    <cfRule type="expression" dxfId="3092" priority="3087">
      <formula>$X13="Gráfico 23"</formula>
    </cfRule>
    <cfRule type="expression" dxfId="3091" priority="3088">
      <formula>$X13="Gráfico 22"</formula>
    </cfRule>
    <cfRule type="expression" dxfId="3090" priority="3089">
      <formula>$X13="Gráfico 21"</formula>
    </cfRule>
    <cfRule type="expression" dxfId="3089" priority="3090">
      <formula>$X13="Gráfico 20"</formula>
    </cfRule>
    <cfRule type="expression" dxfId="3088" priority="3091">
      <formula>$X13="Gráfico 18"</formula>
    </cfRule>
    <cfRule type="expression" dxfId="3087" priority="3092">
      <formula>$X13="Gráfico 19"</formula>
    </cfRule>
    <cfRule type="expression" dxfId="3086" priority="3093">
      <formula>$X13="Gráfico 17"</formula>
    </cfRule>
    <cfRule type="expression" dxfId="3085" priority="3094">
      <formula>$X13="Gráfico 16"</formula>
    </cfRule>
    <cfRule type="expression" dxfId="3084" priority="3095">
      <formula>$X13="Gráfico 15"</formula>
    </cfRule>
    <cfRule type="expression" dxfId="3083" priority="3096">
      <formula>$X13="Gráfico 14"</formula>
    </cfRule>
    <cfRule type="expression" dxfId="3082" priority="3097">
      <formula>$X13="Gráfico 12"</formula>
    </cfRule>
    <cfRule type="expression" dxfId="3081" priority="3098">
      <formula>$X13="Gráfico 13"</formula>
    </cfRule>
    <cfRule type="expression" dxfId="3080" priority="3099">
      <formula>$X13="Gráfico 11"</formula>
    </cfRule>
    <cfRule type="expression" dxfId="3079" priority="3100">
      <formula>$X13="Gráfico 9"</formula>
    </cfRule>
    <cfRule type="expression" dxfId="3078" priority="3101">
      <formula>$X13="Gráfico 8"</formula>
    </cfRule>
    <cfRule type="expression" dxfId="3077" priority="3102">
      <formula>$X13="Gráfico 7"</formula>
    </cfRule>
    <cfRule type="expression" dxfId="3076" priority="3103">
      <formula>$X13="Gráfico 6"</formula>
    </cfRule>
    <cfRule type="expression" dxfId="3075" priority="3104">
      <formula>$X13="Gráfico 4"</formula>
    </cfRule>
    <cfRule type="expression" dxfId="3074" priority="3105">
      <formula>$X13="Gráfico 3"</formula>
    </cfRule>
    <cfRule type="expression" dxfId="3073" priority="3106">
      <formula>$X13="Gráfico 2"</formula>
    </cfRule>
    <cfRule type="expression" dxfId="3072" priority="3107">
      <formula>$X13="Gráfico 1"</formula>
    </cfRule>
    <cfRule type="expression" dxfId="3071" priority="3108">
      <formula>$X13="Gráfico 5"</formula>
    </cfRule>
  </conditionalFormatting>
  <conditionalFormatting sqref="K14">
    <cfRule type="expression" dxfId="3070" priority="3035">
      <formula>$X14="Reporte 2"</formula>
    </cfRule>
    <cfRule type="expression" dxfId="3069" priority="3036">
      <formula>$X14="Reporte 1"</formula>
    </cfRule>
    <cfRule type="expression" dxfId="3068" priority="3037">
      <formula>$X14="Informe 10"</formula>
    </cfRule>
    <cfRule type="expression" dxfId="3067" priority="3038">
      <formula>$X14="Informe 9"</formula>
    </cfRule>
    <cfRule type="expression" dxfId="3066" priority="3039">
      <formula>$X14="Informe 8"</formula>
    </cfRule>
    <cfRule type="expression" dxfId="3065" priority="3040">
      <formula>$X14="Informe 7"</formula>
    </cfRule>
    <cfRule type="expression" dxfId="3064" priority="3041">
      <formula>$X14="Informe 6"</formula>
    </cfRule>
    <cfRule type="expression" dxfId="3063" priority="3042">
      <formula>$X14="Informe 5"</formula>
    </cfRule>
    <cfRule type="expression" dxfId="3062" priority="3043">
      <formula>$X14="Informe 4"</formula>
    </cfRule>
    <cfRule type="expression" dxfId="3061" priority="3044">
      <formula>$X14="Informe 3"</formula>
    </cfRule>
    <cfRule type="expression" dxfId="3060" priority="3045">
      <formula>$X14="Informe 2"</formula>
    </cfRule>
    <cfRule type="expression" dxfId="3059" priority="3046">
      <formula>$X14="Informe 1"</formula>
    </cfRule>
    <cfRule type="expression" dxfId="3058" priority="3047">
      <formula>$X14="Gráfico 10"</formula>
    </cfRule>
    <cfRule type="expression" dxfId="3057" priority="3048">
      <formula>$X14="Gráfico 25"</formula>
    </cfRule>
    <cfRule type="expression" dxfId="3056" priority="3049">
      <formula>$X14="Gráfico 24"</formula>
    </cfRule>
    <cfRule type="expression" dxfId="3055" priority="3050">
      <formula>$X14="Gráfico 23"</formula>
    </cfRule>
    <cfRule type="expression" dxfId="3054" priority="3051">
      <formula>$X14="Gráfico 22"</formula>
    </cfRule>
    <cfRule type="expression" dxfId="3053" priority="3052">
      <formula>$X14="Gráfico 21"</formula>
    </cfRule>
    <cfRule type="expression" dxfId="3052" priority="3053">
      <formula>$X14="Gráfico 20"</formula>
    </cfRule>
    <cfRule type="expression" dxfId="3051" priority="3054">
      <formula>$X14="Gráfico 18"</formula>
    </cfRule>
    <cfRule type="expression" dxfId="3050" priority="3055">
      <formula>$X14="Gráfico 19"</formula>
    </cfRule>
    <cfRule type="expression" dxfId="3049" priority="3056">
      <formula>$X14="Gráfico 17"</formula>
    </cfRule>
    <cfRule type="expression" dxfId="3048" priority="3057">
      <formula>$X14="Gráfico 16"</formula>
    </cfRule>
    <cfRule type="expression" dxfId="3047" priority="3058">
      <formula>$X14="Gráfico 15"</formula>
    </cfRule>
    <cfRule type="expression" dxfId="3046" priority="3059">
      <formula>$X14="Gráfico 14"</formula>
    </cfRule>
    <cfRule type="expression" dxfId="3045" priority="3060">
      <formula>$X14="Gráfico 12"</formula>
    </cfRule>
    <cfRule type="expression" dxfId="3044" priority="3061">
      <formula>$X14="Gráfico 13"</formula>
    </cfRule>
    <cfRule type="expression" dxfId="3043" priority="3062">
      <formula>$X14="Gráfico 11"</formula>
    </cfRule>
    <cfRule type="expression" dxfId="3042" priority="3063">
      <formula>$X14="Gráfico 9"</formula>
    </cfRule>
    <cfRule type="expression" dxfId="3041" priority="3064">
      <formula>$X14="Gráfico 8"</formula>
    </cfRule>
    <cfRule type="expression" dxfId="3040" priority="3065">
      <formula>$X14="Gráfico 7"</formula>
    </cfRule>
    <cfRule type="expression" dxfId="3039" priority="3066">
      <formula>$X14="Gráfico 6"</formula>
    </cfRule>
    <cfRule type="expression" dxfId="3038" priority="3067">
      <formula>$X14="Gráfico 4"</formula>
    </cfRule>
    <cfRule type="expression" dxfId="3037" priority="3068">
      <formula>$X14="Gráfico 3"</formula>
    </cfRule>
    <cfRule type="expression" dxfId="3036" priority="3069">
      <formula>$X14="Gráfico 2"</formula>
    </cfRule>
    <cfRule type="expression" dxfId="3035" priority="3070">
      <formula>$X14="Gráfico 1"</formula>
    </cfRule>
    <cfRule type="expression" dxfId="3034" priority="3071">
      <formula>$X14="Gráfico 5"</formula>
    </cfRule>
  </conditionalFormatting>
  <conditionalFormatting sqref="K15">
    <cfRule type="expression" dxfId="3033" priority="2998">
      <formula>$X15="Reporte 2"</formula>
    </cfRule>
    <cfRule type="expression" dxfId="3032" priority="2999">
      <formula>$X15="Reporte 1"</formula>
    </cfRule>
    <cfRule type="expression" dxfId="3031" priority="3000">
      <formula>$X15="Informe 10"</formula>
    </cfRule>
    <cfRule type="expression" dxfId="3030" priority="3001">
      <formula>$X15="Informe 9"</formula>
    </cfRule>
    <cfRule type="expression" dxfId="3029" priority="3002">
      <formula>$X15="Informe 8"</formula>
    </cfRule>
    <cfRule type="expression" dxfId="3028" priority="3003">
      <formula>$X15="Informe 7"</formula>
    </cfRule>
    <cfRule type="expression" dxfId="3027" priority="3004">
      <formula>$X15="Informe 6"</formula>
    </cfRule>
    <cfRule type="expression" dxfId="3026" priority="3005">
      <formula>$X15="Informe 5"</formula>
    </cfRule>
    <cfRule type="expression" dxfId="3025" priority="3006">
      <formula>$X15="Informe 4"</formula>
    </cfRule>
    <cfRule type="expression" dxfId="3024" priority="3007">
      <formula>$X15="Informe 3"</formula>
    </cfRule>
    <cfRule type="expression" dxfId="3023" priority="3008">
      <formula>$X15="Informe 2"</formula>
    </cfRule>
    <cfRule type="expression" dxfId="3022" priority="3009">
      <formula>$X15="Informe 1"</formula>
    </cfRule>
    <cfRule type="expression" dxfId="3021" priority="3010">
      <formula>$X15="Gráfico 10"</formula>
    </cfRule>
    <cfRule type="expression" dxfId="3020" priority="3011">
      <formula>$X15="Gráfico 25"</formula>
    </cfRule>
    <cfRule type="expression" dxfId="3019" priority="3012">
      <formula>$X15="Gráfico 24"</formula>
    </cfRule>
    <cfRule type="expression" dxfId="3018" priority="3013">
      <formula>$X15="Gráfico 23"</formula>
    </cfRule>
    <cfRule type="expression" dxfId="3017" priority="3014">
      <formula>$X15="Gráfico 22"</formula>
    </cfRule>
    <cfRule type="expression" dxfId="3016" priority="3015">
      <formula>$X15="Gráfico 21"</formula>
    </cfRule>
    <cfRule type="expression" dxfId="3015" priority="3016">
      <formula>$X15="Gráfico 20"</formula>
    </cfRule>
    <cfRule type="expression" dxfId="3014" priority="3017">
      <formula>$X15="Gráfico 18"</formula>
    </cfRule>
    <cfRule type="expression" dxfId="3013" priority="3018">
      <formula>$X15="Gráfico 19"</formula>
    </cfRule>
    <cfRule type="expression" dxfId="3012" priority="3019">
      <formula>$X15="Gráfico 17"</formula>
    </cfRule>
    <cfRule type="expression" dxfId="3011" priority="3020">
      <formula>$X15="Gráfico 16"</formula>
    </cfRule>
    <cfRule type="expression" dxfId="3010" priority="3021">
      <formula>$X15="Gráfico 15"</formula>
    </cfRule>
    <cfRule type="expression" dxfId="3009" priority="3022">
      <formula>$X15="Gráfico 14"</formula>
    </cfRule>
    <cfRule type="expression" dxfId="3008" priority="3023">
      <formula>$X15="Gráfico 12"</formula>
    </cfRule>
    <cfRule type="expression" dxfId="3007" priority="3024">
      <formula>$X15="Gráfico 13"</formula>
    </cfRule>
    <cfRule type="expression" dxfId="3006" priority="3025">
      <formula>$X15="Gráfico 11"</formula>
    </cfRule>
    <cfRule type="expression" dxfId="3005" priority="3026">
      <formula>$X15="Gráfico 9"</formula>
    </cfRule>
    <cfRule type="expression" dxfId="3004" priority="3027">
      <formula>$X15="Gráfico 8"</formula>
    </cfRule>
    <cfRule type="expression" dxfId="3003" priority="3028">
      <formula>$X15="Gráfico 7"</formula>
    </cfRule>
    <cfRule type="expression" dxfId="3002" priority="3029">
      <formula>$X15="Gráfico 6"</formula>
    </cfRule>
    <cfRule type="expression" dxfId="3001" priority="3030">
      <formula>$X15="Gráfico 4"</formula>
    </cfRule>
    <cfRule type="expression" dxfId="3000" priority="3031">
      <formula>$X15="Gráfico 3"</formula>
    </cfRule>
    <cfRule type="expression" dxfId="2999" priority="3032">
      <formula>$X15="Gráfico 2"</formula>
    </cfRule>
    <cfRule type="expression" dxfId="2998" priority="3033">
      <formula>$X15="Gráfico 1"</formula>
    </cfRule>
    <cfRule type="expression" dxfId="2997" priority="3034">
      <formula>$X15="Gráfico 5"</formula>
    </cfRule>
  </conditionalFormatting>
  <conditionalFormatting sqref="K16">
    <cfRule type="expression" dxfId="2996" priority="2961">
      <formula>$X16="Reporte 2"</formula>
    </cfRule>
    <cfRule type="expression" dxfId="2995" priority="2962">
      <formula>$X16="Reporte 1"</formula>
    </cfRule>
    <cfRule type="expression" dxfId="2994" priority="2963">
      <formula>$X16="Informe 10"</formula>
    </cfRule>
    <cfRule type="expression" dxfId="2993" priority="2964">
      <formula>$X16="Informe 9"</formula>
    </cfRule>
    <cfRule type="expression" dxfId="2992" priority="2965">
      <formula>$X16="Informe 8"</formula>
    </cfRule>
    <cfRule type="expression" dxfId="2991" priority="2966">
      <formula>$X16="Informe 7"</formula>
    </cfRule>
    <cfRule type="expression" dxfId="2990" priority="2967">
      <formula>$X16="Informe 6"</formula>
    </cfRule>
    <cfRule type="expression" dxfId="2989" priority="2968">
      <formula>$X16="Informe 5"</formula>
    </cfRule>
    <cfRule type="expression" dxfId="2988" priority="2969">
      <formula>$X16="Informe 4"</formula>
    </cfRule>
    <cfRule type="expression" dxfId="2987" priority="2970">
      <formula>$X16="Informe 3"</formula>
    </cfRule>
    <cfRule type="expression" dxfId="2986" priority="2971">
      <formula>$X16="Informe 2"</formula>
    </cfRule>
    <cfRule type="expression" dxfId="2985" priority="2972">
      <formula>$X16="Informe 1"</formula>
    </cfRule>
    <cfRule type="expression" dxfId="2984" priority="2973">
      <formula>$X16="Gráfico 10"</formula>
    </cfRule>
    <cfRule type="expression" dxfId="2983" priority="2974">
      <formula>$X16="Gráfico 25"</formula>
    </cfRule>
    <cfRule type="expression" dxfId="2982" priority="2975">
      <formula>$X16="Gráfico 24"</formula>
    </cfRule>
    <cfRule type="expression" dxfId="2981" priority="2976">
      <formula>$X16="Gráfico 23"</formula>
    </cfRule>
    <cfRule type="expression" dxfId="2980" priority="2977">
      <formula>$X16="Gráfico 22"</formula>
    </cfRule>
    <cfRule type="expression" dxfId="2979" priority="2978">
      <formula>$X16="Gráfico 21"</formula>
    </cfRule>
    <cfRule type="expression" dxfId="2978" priority="2979">
      <formula>$X16="Gráfico 20"</formula>
    </cfRule>
    <cfRule type="expression" dxfId="2977" priority="2980">
      <formula>$X16="Gráfico 18"</formula>
    </cfRule>
    <cfRule type="expression" dxfId="2976" priority="2981">
      <formula>$X16="Gráfico 19"</formula>
    </cfRule>
    <cfRule type="expression" dxfId="2975" priority="2982">
      <formula>$X16="Gráfico 17"</formula>
    </cfRule>
    <cfRule type="expression" dxfId="2974" priority="2983">
      <formula>$X16="Gráfico 16"</formula>
    </cfRule>
    <cfRule type="expression" dxfId="2973" priority="2984">
      <formula>$X16="Gráfico 15"</formula>
    </cfRule>
    <cfRule type="expression" dxfId="2972" priority="2985">
      <formula>$X16="Gráfico 14"</formula>
    </cfRule>
    <cfRule type="expression" dxfId="2971" priority="2986">
      <formula>$X16="Gráfico 12"</formula>
    </cfRule>
    <cfRule type="expression" dxfId="2970" priority="2987">
      <formula>$X16="Gráfico 13"</formula>
    </cfRule>
    <cfRule type="expression" dxfId="2969" priority="2988">
      <formula>$X16="Gráfico 11"</formula>
    </cfRule>
    <cfRule type="expression" dxfId="2968" priority="2989">
      <formula>$X16="Gráfico 9"</formula>
    </cfRule>
    <cfRule type="expression" dxfId="2967" priority="2990">
      <formula>$X16="Gráfico 8"</formula>
    </cfRule>
    <cfRule type="expression" dxfId="2966" priority="2991">
      <formula>$X16="Gráfico 7"</formula>
    </cfRule>
    <cfRule type="expression" dxfId="2965" priority="2992">
      <formula>$X16="Gráfico 6"</formula>
    </cfRule>
    <cfRule type="expression" dxfId="2964" priority="2993">
      <formula>$X16="Gráfico 4"</formula>
    </cfRule>
    <cfRule type="expression" dxfId="2963" priority="2994">
      <formula>$X16="Gráfico 3"</formula>
    </cfRule>
    <cfRule type="expression" dxfId="2962" priority="2995">
      <formula>$X16="Gráfico 2"</formula>
    </cfRule>
    <cfRule type="expression" dxfId="2961" priority="2996">
      <formula>$X16="Gráfico 1"</formula>
    </cfRule>
    <cfRule type="expression" dxfId="2960" priority="2997">
      <formula>$X16="Gráfico 5"</formula>
    </cfRule>
  </conditionalFormatting>
  <conditionalFormatting sqref="K17">
    <cfRule type="expression" dxfId="2959" priority="2924">
      <formula>$X17="Reporte 2"</formula>
    </cfRule>
    <cfRule type="expression" dxfId="2958" priority="2925">
      <formula>$X17="Reporte 1"</formula>
    </cfRule>
    <cfRule type="expression" dxfId="2957" priority="2926">
      <formula>$X17="Informe 10"</formula>
    </cfRule>
    <cfRule type="expression" dxfId="2956" priority="2927">
      <formula>$X17="Informe 9"</formula>
    </cfRule>
    <cfRule type="expression" dxfId="2955" priority="2928">
      <formula>$X17="Informe 8"</formula>
    </cfRule>
    <cfRule type="expression" dxfId="2954" priority="2929">
      <formula>$X17="Informe 7"</formula>
    </cfRule>
    <cfRule type="expression" dxfId="2953" priority="2930">
      <formula>$X17="Informe 6"</formula>
    </cfRule>
    <cfRule type="expression" dxfId="2952" priority="2931">
      <formula>$X17="Informe 5"</formula>
    </cfRule>
    <cfRule type="expression" dxfId="2951" priority="2932">
      <formula>$X17="Informe 4"</formula>
    </cfRule>
    <cfRule type="expression" dxfId="2950" priority="2933">
      <formula>$X17="Informe 3"</formula>
    </cfRule>
    <cfRule type="expression" dxfId="2949" priority="2934">
      <formula>$X17="Informe 2"</formula>
    </cfRule>
    <cfRule type="expression" dxfId="2948" priority="2935">
      <formula>$X17="Informe 1"</formula>
    </cfRule>
    <cfRule type="expression" dxfId="2947" priority="2936">
      <formula>$X17="Gráfico 10"</formula>
    </cfRule>
    <cfRule type="expression" dxfId="2946" priority="2937">
      <formula>$X17="Gráfico 25"</formula>
    </cfRule>
    <cfRule type="expression" dxfId="2945" priority="2938">
      <formula>$X17="Gráfico 24"</formula>
    </cfRule>
    <cfRule type="expression" dxfId="2944" priority="2939">
      <formula>$X17="Gráfico 23"</formula>
    </cfRule>
    <cfRule type="expression" dxfId="2943" priority="2940">
      <formula>$X17="Gráfico 22"</formula>
    </cfRule>
    <cfRule type="expression" dxfId="2942" priority="2941">
      <formula>$X17="Gráfico 21"</formula>
    </cfRule>
    <cfRule type="expression" dxfId="2941" priority="2942">
      <formula>$X17="Gráfico 20"</formula>
    </cfRule>
    <cfRule type="expression" dxfId="2940" priority="2943">
      <formula>$X17="Gráfico 18"</formula>
    </cfRule>
    <cfRule type="expression" dxfId="2939" priority="2944">
      <formula>$X17="Gráfico 19"</formula>
    </cfRule>
    <cfRule type="expression" dxfId="2938" priority="2945">
      <formula>$X17="Gráfico 17"</formula>
    </cfRule>
    <cfRule type="expression" dxfId="2937" priority="2946">
      <formula>$X17="Gráfico 16"</formula>
    </cfRule>
    <cfRule type="expression" dxfId="2936" priority="2947">
      <formula>$X17="Gráfico 15"</formula>
    </cfRule>
    <cfRule type="expression" dxfId="2935" priority="2948">
      <formula>$X17="Gráfico 14"</formula>
    </cfRule>
    <cfRule type="expression" dxfId="2934" priority="2949">
      <formula>$X17="Gráfico 12"</formula>
    </cfRule>
    <cfRule type="expression" dxfId="2933" priority="2950">
      <formula>$X17="Gráfico 13"</formula>
    </cfRule>
    <cfRule type="expression" dxfId="2932" priority="2951">
      <formula>$X17="Gráfico 11"</formula>
    </cfRule>
    <cfRule type="expression" dxfId="2931" priority="2952">
      <formula>$X17="Gráfico 9"</formula>
    </cfRule>
    <cfRule type="expression" dxfId="2930" priority="2953">
      <formula>$X17="Gráfico 8"</formula>
    </cfRule>
    <cfRule type="expression" dxfId="2929" priority="2954">
      <formula>$X17="Gráfico 7"</formula>
    </cfRule>
    <cfRule type="expression" dxfId="2928" priority="2955">
      <formula>$X17="Gráfico 6"</formula>
    </cfRule>
    <cfRule type="expression" dxfId="2927" priority="2956">
      <formula>$X17="Gráfico 4"</formula>
    </cfRule>
    <cfRule type="expression" dxfId="2926" priority="2957">
      <formula>$X17="Gráfico 3"</formula>
    </cfRule>
    <cfRule type="expression" dxfId="2925" priority="2958">
      <formula>$X17="Gráfico 2"</formula>
    </cfRule>
    <cfRule type="expression" dxfId="2924" priority="2959">
      <formula>$X17="Gráfico 1"</formula>
    </cfRule>
    <cfRule type="expression" dxfId="2923" priority="2960">
      <formula>$X17="Gráfico 5"</formula>
    </cfRule>
  </conditionalFormatting>
  <conditionalFormatting sqref="K18">
    <cfRule type="expression" dxfId="2922" priority="2887">
      <formula>$X18="Reporte 2"</formula>
    </cfRule>
    <cfRule type="expression" dxfId="2921" priority="2888">
      <formula>$X18="Reporte 1"</formula>
    </cfRule>
    <cfRule type="expression" dxfId="2920" priority="2889">
      <formula>$X18="Informe 10"</formula>
    </cfRule>
    <cfRule type="expression" dxfId="2919" priority="2890">
      <formula>$X18="Informe 9"</formula>
    </cfRule>
    <cfRule type="expression" dxfId="2918" priority="2891">
      <formula>$X18="Informe 8"</formula>
    </cfRule>
    <cfRule type="expression" dxfId="2917" priority="2892">
      <formula>$X18="Informe 7"</formula>
    </cfRule>
    <cfRule type="expression" dxfId="2916" priority="2893">
      <formula>$X18="Informe 6"</formula>
    </cfRule>
    <cfRule type="expression" dxfId="2915" priority="2894">
      <formula>$X18="Informe 5"</formula>
    </cfRule>
    <cfRule type="expression" dxfId="2914" priority="2895">
      <formula>$X18="Informe 4"</formula>
    </cfRule>
    <cfRule type="expression" dxfId="2913" priority="2896">
      <formula>$X18="Informe 3"</formula>
    </cfRule>
    <cfRule type="expression" dxfId="2912" priority="2897">
      <formula>$X18="Informe 2"</formula>
    </cfRule>
    <cfRule type="expression" dxfId="2911" priority="2898">
      <formula>$X18="Informe 1"</formula>
    </cfRule>
    <cfRule type="expression" dxfId="2910" priority="2899">
      <formula>$X18="Gráfico 10"</formula>
    </cfRule>
    <cfRule type="expression" dxfId="2909" priority="2900">
      <formula>$X18="Gráfico 25"</formula>
    </cfRule>
    <cfRule type="expression" dxfId="2908" priority="2901">
      <formula>$X18="Gráfico 24"</formula>
    </cfRule>
    <cfRule type="expression" dxfId="2907" priority="2902">
      <formula>$X18="Gráfico 23"</formula>
    </cfRule>
    <cfRule type="expression" dxfId="2906" priority="2903">
      <formula>$X18="Gráfico 22"</formula>
    </cfRule>
    <cfRule type="expression" dxfId="2905" priority="2904">
      <formula>$X18="Gráfico 21"</formula>
    </cfRule>
    <cfRule type="expression" dxfId="2904" priority="2905">
      <formula>$X18="Gráfico 20"</formula>
    </cfRule>
    <cfRule type="expression" dxfId="2903" priority="2906">
      <formula>$X18="Gráfico 18"</formula>
    </cfRule>
    <cfRule type="expression" dxfId="2902" priority="2907">
      <formula>$X18="Gráfico 19"</formula>
    </cfRule>
    <cfRule type="expression" dxfId="2901" priority="2908">
      <formula>$X18="Gráfico 17"</formula>
    </cfRule>
    <cfRule type="expression" dxfId="2900" priority="2909">
      <formula>$X18="Gráfico 16"</formula>
    </cfRule>
    <cfRule type="expression" dxfId="2899" priority="2910">
      <formula>$X18="Gráfico 15"</formula>
    </cfRule>
    <cfRule type="expression" dxfId="2898" priority="2911">
      <formula>$X18="Gráfico 14"</formula>
    </cfRule>
    <cfRule type="expression" dxfId="2897" priority="2912">
      <formula>$X18="Gráfico 12"</formula>
    </cfRule>
    <cfRule type="expression" dxfId="2896" priority="2913">
      <formula>$X18="Gráfico 13"</formula>
    </cfRule>
    <cfRule type="expression" dxfId="2895" priority="2914">
      <formula>$X18="Gráfico 11"</formula>
    </cfRule>
    <cfRule type="expression" dxfId="2894" priority="2915">
      <formula>$X18="Gráfico 9"</formula>
    </cfRule>
    <cfRule type="expression" dxfId="2893" priority="2916">
      <formula>$X18="Gráfico 8"</formula>
    </cfRule>
    <cfRule type="expression" dxfId="2892" priority="2917">
      <formula>$X18="Gráfico 7"</formula>
    </cfRule>
    <cfRule type="expression" dxfId="2891" priority="2918">
      <formula>$X18="Gráfico 6"</formula>
    </cfRule>
    <cfRule type="expression" dxfId="2890" priority="2919">
      <formula>$X18="Gráfico 4"</formula>
    </cfRule>
    <cfRule type="expression" dxfId="2889" priority="2920">
      <formula>$X18="Gráfico 3"</formula>
    </cfRule>
    <cfRule type="expression" dxfId="2888" priority="2921">
      <formula>$X18="Gráfico 2"</formula>
    </cfRule>
    <cfRule type="expression" dxfId="2887" priority="2922">
      <formula>$X18="Gráfico 1"</formula>
    </cfRule>
    <cfRule type="expression" dxfId="2886" priority="2923">
      <formula>$X18="Gráfico 5"</formula>
    </cfRule>
  </conditionalFormatting>
  <conditionalFormatting sqref="K19">
    <cfRule type="expression" dxfId="2885" priority="2850">
      <formula>$X19="Reporte 2"</formula>
    </cfRule>
    <cfRule type="expression" dxfId="2884" priority="2851">
      <formula>$X19="Reporte 1"</formula>
    </cfRule>
    <cfRule type="expression" dxfId="2883" priority="2852">
      <formula>$X19="Informe 10"</formula>
    </cfRule>
    <cfRule type="expression" dxfId="2882" priority="2853">
      <formula>$X19="Informe 9"</formula>
    </cfRule>
    <cfRule type="expression" dxfId="2881" priority="2854">
      <formula>$X19="Informe 8"</formula>
    </cfRule>
    <cfRule type="expression" dxfId="2880" priority="2855">
      <formula>$X19="Informe 7"</formula>
    </cfRule>
    <cfRule type="expression" dxfId="2879" priority="2856">
      <formula>$X19="Informe 6"</formula>
    </cfRule>
    <cfRule type="expression" dxfId="2878" priority="2857">
      <formula>$X19="Informe 5"</formula>
    </cfRule>
    <cfRule type="expression" dxfId="2877" priority="2858">
      <formula>$X19="Informe 4"</formula>
    </cfRule>
    <cfRule type="expression" dxfId="2876" priority="2859">
      <formula>$X19="Informe 3"</formula>
    </cfRule>
    <cfRule type="expression" dxfId="2875" priority="2860">
      <formula>$X19="Informe 2"</formula>
    </cfRule>
    <cfRule type="expression" dxfId="2874" priority="2861">
      <formula>$X19="Informe 1"</formula>
    </cfRule>
    <cfRule type="expression" dxfId="2873" priority="2862">
      <formula>$X19="Gráfico 10"</formula>
    </cfRule>
    <cfRule type="expression" dxfId="2872" priority="2863">
      <formula>$X19="Gráfico 25"</formula>
    </cfRule>
    <cfRule type="expression" dxfId="2871" priority="2864">
      <formula>$X19="Gráfico 24"</formula>
    </cfRule>
    <cfRule type="expression" dxfId="2870" priority="2865">
      <formula>$X19="Gráfico 23"</formula>
    </cfRule>
    <cfRule type="expression" dxfId="2869" priority="2866">
      <formula>$X19="Gráfico 22"</formula>
    </cfRule>
    <cfRule type="expression" dxfId="2868" priority="2867">
      <formula>$X19="Gráfico 21"</formula>
    </cfRule>
    <cfRule type="expression" dxfId="2867" priority="2868">
      <formula>$X19="Gráfico 20"</formula>
    </cfRule>
    <cfRule type="expression" dxfId="2866" priority="2869">
      <formula>$X19="Gráfico 18"</formula>
    </cfRule>
    <cfRule type="expression" dxfId="2865" priority="2870">
      <formula>$X19="Gráfico 19"</formula>
    </cfRule>
    <cfRule type="expression" dxfId="2864" priority="2871">
      <formula>$X19="Gráfico 17"</formula>
    </cfRule>
    <cfRule type="expression" dxfId="2863" priority="2872">
      <formula>$X19="Gráfico 16"</formula>
    </cfRule>
    <cfRule type="expression" dxfId="2862" priority="2873">
      <formula>$X19="Gráfico 15"</formula>
    </cfRule>
    <cfRule type="expression" dxfId="2861" priority="2874">
      <formula>$X19="Gráfico 14"</formula>
    </cfRule>
    <cfRule type="expression" dxfId="2860" priority="2875">
      <formula>$X19="Gráfico 12"</formula>
    </cfRule>
    <cfRule type="expression" dxfId="2859" priority="2876">
      <formula>$X19="Gráfico 13"</formula>
    </cfRule>
    <cfRule type="expression" dxfId="2858" priority="2877">
      <formula>$X19="Gráfico 11"</formula>
    </cfRule>
    <cfRule type="expression" dxfId="2857" priority="2878">
      <formula>$X19="Gráfico 9"</formula>
    </cfRule>
    <cfRule type="expression" dxfId="2856" priority="2879">
      <formula>$X19="Gráfico 8"</formula>
    </cfRule>
    <cfRule type="expression" dxfId="2855" priority="2880">
      <formula>$X19="Gráfico 7"</formula>
    </cfRule>
    <cfRule type="expression" dxfId="2854" priority="2881">
      <formula>$X19="Gráfico 6"</formula>
    </cfRule>
    <cfRule type="expression" dxfId="2853" priority="2882">
      <formula>$X19="Gráfico 4"</formula>
    </cfRule>
    <cfRule type="expression" dxfId="2852" priority="2883">
      <formula>$X19="Gráfico 3"</formula>
    </cfRule>
    <cfRule type="expression" dxfId="2851" priority="2884">
      <formula>$X19="Gráfico 2"</formula>
    </cfRule>
    <cfRule type="expression" dxfId="2850" priority="2885">
      <formula>$X19="Gráfico 1"</formula>
    </cfRule>
    <cfRule type="expression" dxfId="2849" priority="2886">
      <formula>$X19="Gráfico 5"</formula>
    </cfRule>
  </conditionalFormatting>
  <conditionalFormatting sqref="K20">
    <cfRule type="expression" dxfId="2848" priority="2813">
      <formula>$X20="Reporte 2"</formula>
    </cfRule>
    <cfRule type="expression" dxfId="2847" priority="2814">
      <formula>$X20="Reporte 1"</formula>
    </cfRule>
    <cfRule type="expression" dxfId="2846" priority="2815">
      <formula>$X20="Informe 10"</formula>
    </cfRule>
    <cfRule type="expression" dxfId="2845" priority="2816">
      <formula>$X20="Informe 9"</formula>
    </cfRule>
    <cfRule type="expression" dxfId="2844" priority="2817">
      <formula>$X20="Informe 8"</formula>
    </cfRule>
    <cfRule type="expression" dxfId="2843" priority="2818">
      <formula>$X20="Informe 7"</formula>
    </cfRule>
    <cfRule type="expression" dxfId="2842" priority="2819">
      <formula>$X20="Informe 6"</formula>
    </cfRule>
    <cfRule type="expression" dxfId="2841" priority="2820">
      <formula>$X20="Informe 5"</formula>
    </cfRule>
    <cfRule type="expression" dxfId="2840" priority="2821">
      <formula>$X20="Informe 4"</formula>
    </cfRule>
    <cfRule type="expression" dxfId="2839" priority="2822">
      <formula>$X20="Informe 3"</formula>
    </cfRule>
    <cfRule type="expression" dxfId="2838" priority="2823">
      <formula>$X20="Informe 2"</formula>
    </cfRule>
    <cfRule type="expression" dxfId="2837" priority="2824">
      <formula>$X20="Informe 1"</formula>
    </cfRule>
    <cfRule type="expression" dxfId="2836" priority="2825">
      <formula>$X20="Gráfico 10"</formula>
    </cfRule>
    <cfRule type="expression" dxfId="2835" priority="2826">
      <formula>$X20="Gráfico 25"</formula>
    </cfRule>
    <cfRule type="expression" dxfId="2834" priority="2827">
      <formula>$X20="Gráfico 24"</formula>
    </cfRule>
    <cfRule type="expression" dxfId="2833" priority="2828">
      <formula>$X20="Gráfico 23"</formula>
    </cfRule>
    <cfRule type="expression" dxfId="2832" priority="2829">
      <formula>$X20="Gráfico 22"</formula>
    </cfRule>
    <cfRule type="expression" dxfId="2831" priority="2830">
      <formula>$X20="Gráfico 21"</formula>
    </cfRule>
    <cfRule type="expression" dxfId="2830" priority="2831">
      <formula>$X20="Gráfico 20"</formula>
    </cfRule>
    <cfRule type="expression" dxfId="2829" priority="2832">
      <formula>$X20="Gráfico 18"</formula>
    </cfRule>
    <cfRule type="expression" dxfId="2828" priority="2833">
      <formula>$X20="Gráfico 19"</formula>
    </cfRule>
    <cfRule type="expression" dxfId="2827" priority="2834">
      <formula>$X20="Gráfico 17"</formula>
    </cfRule>
    <cfRule type="expression" dxfId="2826" priority="2835">
      <formula>$X20="Gráfico 16"</formula>
    </cfRule>
    <cfRule type="expression" dxfId="2825" priority="2836">
      <formula>$X20="Gráfico 15"</formula>
    </cfRule>
    <cfRule type="expression" dxfId="2824" priority="2837">
      <formula>$X20="Gráfico 14"</formula>
    </cfRule>
    <cfRule type="expression" dxfId="2823" priority="2838">
      <formula>$X20="Gráfico 12"</formula>
    </cfRule>
    <cfRule type="expression" dxfId="2822" priority="2839">
      <formula>$X20="Gráfico 13"</formula>
    </cfRule>
    <cfRule type="expression" dxfId="2821" priority="2840">
      <formula>$X20="Gráfico 11"</formula>
    </cfRule>
    <cfRule type="expression" dxfId="2820" priority="2841">
      <formula>$X20="Gráfico 9"</formula>
    </cfRule>
    <cfRule type="expression" dxfId="2819" priority="2842">
      <formula>$X20="Gráfico 8"</formula>
    </cfRule>
    <cfRule type="expression" dxfId="2818" priority="2843">
      <formula>$X20="Gráfico 7"</formula>
    </cfRule>
    <cfRule type="expression" dxfId="2817" priority="2844">
      <formula>$X20="Gráfico 6"</formula>
    </cfRule>
    <cfRule type="expression" dxfId="2816" priority="2845">
      <formula>$X20="Gráfico 4"</formula>
    </cfRule>
    <cfRule type="expression" dxfId="2815" priority="2846">
      <formula>$X20="Gráfico 3"</formula>
    </cfRule>
    <cfRule type="expression" dxfId="2814" priority="2847">
      <formula>$X20="Gráfico 2"</formula>
    </cfRule>
    <cfRule type="expression" dxfId="2813" priority="2848">
      <formula>$X20="Gráfico 1"</formula>
    </cfRule>
    <cfRule type="expression" dxfId="2812" priority="2849">
      <formula>$X20="Gráfico 5"</formula>
    </cfRule>
  </conditionalFormatting>
  <conditionalFormatting sqref="K21">
    <cfRule type="expression" dxfId="2811" priority="2776">
      <formula>$X21="Reporte 2"</formula>
    </cfRule>
    <cfRule type="expression" dxfId="2810" priority="2777">
      <formula>$X21="Reporte 1"</formula>
    </cfRule>
    <cfRule type="expression" dxfId="2809" priority="2778">
      <formula>$X21="Informe 10"</formula>
    </cfRule>
    <cfRule type="expression" dxfId="2808" priority="2779">
      <formula>$X21="Informe 9"</formula>
    </cfRule>
    <cfRule type="expression" dxfId="2807" priority="2780">
      <formula>$X21="Informe 8"</formula>
    </cfRule>
    <cfRule type="expression" dxfId="2806" priority="2781">
      <formula>$X21="Informe 7"</formula>
    </cfRule>
    <cfRule type="expression" dxfId="2805" priority="2782">
      <formula>$X21="Informe 6"</formula>
    </cfRule>
    <cfRule type="expression" dxfId="2804" priority="2783">
      <formula>$X21="Informe 5"</formula>
    </cfRule>
    <cfRule type="expression" dxfId="2803" priority="2784">
      <formula>$X21="Informe 4"</formula>
    </cfRule>
    <cfRule type="expression" dxfId="2802" priority="2785">
      <formula>$X21="Informe 3"</formula>
    </cfRule>
    <cfRule type="expression" dxfId="2801" priority="2786">
      <formula>$X21="Informe 2"</formula>
    </cfRule>
    <cfRule type="expression" dxfId="2800" priority="2787">
      <formula>$X21="Informe 1"</formula>
    </cfRule>
    <cfRule type="expression" dxfId="2799" priority="2788">
      <formula>$X21="Gráfico 10"</formula>
    </cfRule>
    <cfRule type="expression" dxfId="2798" priority="2789">
      <formula>$X21="Gráfico 25"</formula>
    </cfRule>
    <cfRule type="expression" dxfId="2797" priority="2790">
      <formula>$X21="Gráfico 24"</formula>
    </cfRule>
    <cfRule type="expression" dxfId="2796" priority="2791">
      <formula>$X21="Gráfico 23"</formula>
    </cfRule>
    <cfRule type="expression" dxfId="2795" priority="2792">
      <formula>$X21="Gráfico 22"</formula>
    </cfRule>
    <cfRule type="expression" dxfId="2794" priority="2793">
      <formula>$X21="Gráfico 21"</formula>
    </cfRule>
    <cfRule type="expression" dxfId="2793" priority="2794">
      <formula>$X21="Gráfico 20"</formula>
    </cfRule>
    <cfRule type="expression" dxfId="2792" priority="2795">
      <formula>$X21="Gráfico 18"</formula>
    </cfRule>
    <cfRule type="expression" dxfId="2791" priority="2796">
      <formula>$X21="Gráfico 19"</formula>
    </cfRule>
    <cfRule type="expression" dxfId="2790" priority="2797">
      <formula>$X21="Gráfico 17"</formula>
    </cfRule>
    <cfRule type="expression" dxfId="2789" priority="2798">
      <formula>$X21="Gráfico 16"</formula>
    </cfRule>
    <cfRule type="expression" dxfId="2788" priority="2799">
      <formula>$X21="Gráfico 15"</formula>
    </cfRule>
    <cfRule type="expression" dxfId="2787" priority="2800">
      <formula>$X21="Gráfico 14"</formula>
    </cfRule>
    <cfRule type="expression" dxfId="2786" priority="2801">
      <formula>$X21="Gráfico 12"</formula>
    </cfRule>
    <cfRule type="expression" dxfId="2785" priority="2802">
      <formula>$X21="Gráfico 13"</formula>
    </cfRule>
    <cfRule type="expression" dxfId="2784" priority="2803">
      <formula>$X21="Gráfico 11"</formula>
    </cfRule>
    <cfRule type="expression" dxfId="2783" priority="2804">
      <formula>$X21="Gráfico 9"</formula>
    </cfRule>
    <cfRule type="expression" dxfId="2782" priority="2805">
      <formula>$X21="Gráfico 8"</formula>
    </cfRule>
    <cfRule type="expression" dxfId="2781" priority="2806">
      <formula>$X21="Gráfico 7"</formula>
    </cfRule>
    <cfRule type="expression" dxfId="2780" priority="2807">
      <formula>$X21="Gráfico 6"</formula>
    </cfRule>
    <cfRule type="expression" dxfId="2779" priority="2808">
      <formula>$X21="Gráfico 4"</formula>
    </cfRule>
    <cfRule type="expression" dxfId="2778" priority="2809">
      <formula>$X21="Gráfico 3"</formula>
    </cfRule>
    <cfRule type="expression" dxfId="2777" priority="2810">
      <formula>$X21="Gráfico 2"</formula>
    </cfRule>
    <cfRule type="expression" dxfId="2776" priority="2811">
      <formula>$X21="Gráfico 1"</formula>
    </cfRule>
    <cfRule type="expression" dxfId="2775" priority="2812">
      <formula>$X21="Gráfico 5"</formula>
    </cfRule>
  </conditionalFormatting>
  <conditionalFormatting sqref="K22">
    <cfRule type="expression" dxfId="2774" priority="2739">
      <formula>$X22="Reporte 2"</formula>
    </cfRule>
    <cfRule type="expression" dxfId="2773" priority="2740">
      <formula>$X22="Reporte 1"</formula>
    </cfRule>
    <cfRule type="expression" dxfId="2772" priority="2741">
      <formula>$X22="Informe 10"</formula>
    </cfRule>
    <cfRule type="expression" dxfId="2771" priority="2742">
      <formula>$X22="Informe 9"</formula>
    </cfRule>
    <cfRule type="expression" dxfId="2770" priority="2743">
      <formula>$X22="Informe 8"</formula>
    </cfRule>
    <cfRule type="expression" dxfId="2769" priority="2744">
      <formula>$X22="Informe 7"</formula>
    </cfRule>
    <cfRule type="expression" dxfId="2768" priority="2745">
      <formula>$X22="Informe 6"</formula>
    </cfRule>
    <cfRule type="expression" dxfId="2767" priority="2746">
      <formula>$X22="Informe 5"</formula>
    </cfRule>
    <cfRule type="expression" dxfId="2766" priority="2747">
      <formula>$X22="Informe 4"</formula>
    </cfRule>
    <cfRule type="expression" dxfId="2765" priority="2748">
      <formula>$X22="Informe 3"</formula>
    </cfRule>
    <cfRule type="expression" dxfId="2764" priority="2749">
      <formula>$X22="Informe 2"</formula>
    </cfRule>
    <cfRule type="expression" dxfId="2763" priority="2750">
      <formula>$X22="Informe 1"</formula>
    </cfRule>
    <cfRule type="expression" dxfId="2762" priority="2751">
      <formula>$X22="Gráfico 10"</formula>
    </cfRule>
    <cfRule type="expression" dxfId="2761" priority="2752">
      <formula>$X22="Gráfico 25"</formula>
    </cfRule>
    <cfRule type="expression" dxfId="2760" priority="2753">
      <formula>$X22="Gráfico 24"</formula>
    </cfRule>
    <cfRule type="expression" dxfId="2759" priority="2754">
      <formula>$X22="Gráfico 23"</formula>
    </cfRule>
    <cfRule type="expression" dxfId="2758" priority="2755">
      <formula>$X22="Gráfico 22"</formula>
    </cfRule>
    <cfRule type="expression" dxfId="2757" priority="2756">
      <formula>$X22="Gráfico 21"</formula>
    </cfRule>
    <cfRule type="expression" dxfId="2756" priority="2757">
      <formula>$X22="Gráfico 20"</formula>
    </cfRule>
    <cfRule type="expression" dxfId="2755" priority="2758">
      <formula>$X22="Gráfico 18"</formula>
    </cfRule>
    <cfRule type="expression" dxfId="2754" priority="2759">
      <formula>$X22="Gráfico 19"</formula>
    </cfRule>
    <cfRule type="expression" dxfId="2753" priority="2760">
      <formula>$X22="Gráfico 17"</formula>
    </cfRule>
    <cfRule type="expression" dxfId="2752" priority="2761">
      <formula>$X22="Gráfico 16"</formula>
    </cfRule>
    <cfRule type="expression" dxfId="2751" priority="2762">
      <formula>$X22="Gráfico 15"</formula>
    </cfRule>
    <cfRule type="expression" dxfId="2750" priority="2763">
      <formula>$X22="Gráfico 14"</formula>
    </cfRule>
    <cfRule type="expression" dxfId="2749" priority="2764">
      <formula>$X22="Gráfico 12"</formula>
    </cfRule>
    <cfRule type="expression" dxfId="2748" priority="2765">
      <formula>$X22="Gráfico 13"</formula>
    </cfRule>
    <cfRule type="expression" dxfId="2747" priority="2766">
      <formula>$X22="Gráfico 11"</formula>
    </cfRule>
    <cfRule type="expression" dxfId="2746" priority="2767">
      <formula>$X22="Gráfico 9"</formula>
    </cfRule>
    <cfRule type="expression" dxfId="2745" priority="2768">
      <formula>$X22="Gráfico 8"</formula>
    </cfRule>
    <cfRule type="expression" dxfId="2744" priority="2769">
      <formula>$X22="Gráfico 7"</formula>
    </cfRule>
    <cfRule type="expression" dxfId="2743" priority="2770">
      <formula>$X22="Gráfico 6"</formula>
    </cfRule>
    <cfRule type="expression" dxfId="2742" priority="2771">
      <formula>$X22="Gráfico 4"</formula>
    </cfRule>
    <cfRule type="expression" dxfId="2741" priority="2772">
      <formula>$X22="Gráfico 3"</formula>
    </cfRule>
    <cfRule type="expression" dxfId="2740" priority="2773">
      <formula>$X22="Gráfico 2"</formula>
    </cfRule>
    <cfRule type="expression" dxfId="2739" priority="2774">
      <formula>$X22="Gráfico 1"</formula>
    </cfRule>
    <cfRule type="expression" dxfId="2738" priority="2775">
      <formula>$X22="Gráfico 5"</formula>
    </cfRule>
  </conditionalFormatting>
  <conditionalFormatting sqref="K23">
    <cfRule type="expression" dxfId="2737" priority="2702">
      <formula>$X23="Reporte 2"</formula>
    </cfRule>
    <cfRule type="expression" dxfId="2736" priority="2703">
      <formula>$X23="Reporte 1"</formula>
    </cfRule>
    <cfRule type="expression" dxfId="2735" priority="2704">
      <formula>$X23="Informe 10"</formula>
    </cfRule>
    <cfRule type="expression" dxfId="2734" priority="2705">
      <formula>$X23="Informe 9"</formula>
    </cfRule>
    <cfRule type="expression" dxfId="2733" priority="2706">
      <formula>$X23="Informe 8"</formula>
    </cfRule>
    <cfRule type="expression" dxfId="2732" priority="2707">
      <formula>$X23="Informe 7"</formula>
    </cfRule>
    <cfRule type="expression" dxfId="2731" priority="2708">
      <formula>$X23="Informe 6"</formula>
    </cfRule>
    <cfRule type="expression" dxfId="2730" priority="2709">
      <formula>$X23="Informe 5"</formula>
    </cfRule>
    <cfRule type="expression" dxfId="2729" priority="2710">
      <formula>$X23="Informe 4"</formula>
    </cfRule>
    <cfRule type="expression" dxfId="2728" priority="2711">
      <formula>$X23="Informe 3"</formula>
    </cfRule>
    <cfRule type="expression" dxfId="2727" priority="2712">
      <formula>$X23="Informe 2"</formula>
    </cfRule>
    <cfRule type="expression" dxfId="2726" priority="2713">
      <formula>$X23="Informe 1"</formula>
    </cfRule>
    <cfRule type="expression" dxfId="2725" priority="2714">
      <formula>$X23="Gráfico 10"</formula>
    </cfRule>
    <cfRule type="expression" dxfId="2724" priority="2715">
      <formula>$X23="Gráfico 25"</formula>
    </cfRule>
    <cfRule type="expression" dxfId="2723" priority="2716">
      <formula>$X23="Gráfico 24"</formula>
    </cfRule>
    <cfRule type="expression" dxfId="2722" priority="2717">
      <formula>$X23="Gráfico 23"</formula>
    </cfRule>
    <cfRule type="expression" dxfId="2721" priority="2718">
      <formula>$X23="Gráfico 22"</formula>
    </cfRule>
    <cfRule type="expression" dxfId="2720" priority="2719">
      <formula>$X23="Gráfico 21"</formula>
    </cfRule>
    <cfRule type="expression" dxfId="2719" priority="2720">
      <formula>$X23="Gráfico 20"</formula>
    </cfRule>
    <cfRule type="expression" dxfId="2718" priority="2721">
      <formula>$X23="Gráfico 18"</formula>
    </cfRule>
    <cfRule type="expression" dxfId="2717" priority="2722">
      <formula>$X23="Gráfico 19"</formula>
    </cfRule>
    <cfRule type="expression" dxfId="2716" priority="2723">
      <formula>$X23="Gráfico 17"</formula>
    </cfRule>
    <cfRule type="expression" dxfId="2715" priority="2724">
      <formula>$X23="Gráfico 16"</formula>
    </cfRule>
    <cfRule type="expression" dxfId="2714" priority="2725">
      <formula>$X23="Gráfico 15"</formula>
    </cfRule>
    <cfRule type="expression" dxfId="2713" priority="2726">
      <formula>$X23="Gráfico 14"</formula>
    </cfRule>
    <cfRule type="expression" dxfId="2712" priority="2727">
      <formula>$X23="Gráfico 12"</formula>
    </cfRule>
    <cfRule type="expression" dxfId="2711" priority="2728">
      <formula>$X23="Gráfico 13"</formula>
    </cfRule>
    <cfRule type="expression" dxfId="2710" priority="2729">
      <formula>$X23="Gráfico 11"</formula>
    </cfRule>
    <cfRule type="expression" dxfId="2709" priority="2730">
      <formula>$X23="Gráfico 9"</formula>
    </cfRule>
    <cfRule type="expression" dxfId="2708" priority="2731">
      <formula>$X23="Gráfico 8"</formula>
    </cfRule>
    <cfRule type="expression" dxfId="2707" priority="2732">
      <formula>$X23="Gráfico 7"</formula>
    </cfRule>
    <cfRule type="expression" dxfId="2706" priority="2733">
      <formula>$X23="Gráfico 6"</formula>
    </cfRule>
    <cfRule type="expression" dxfId="2705" priority="2734">
      <formula>$X23="Gráfico 4"</formula>
    </cfRule>
    <cfRule type="expression" dxfId="2704" priority="2735">
      <formula>$X23="Gráfico 3"</formula>
    </cfRule>
    <cfRule type="expression" dxfId="2703" priority="2736">
      <formula>$X23="Gráfico 2"</formula>
    </cfRule>
    <cfRule type="expression" dxfId="2702" priority="2737">
      <formula>$X23="Gráfico 1"</formula>
    </cfRule>
    <cfRule type="expression" dxfId="2701" priority="2738">
      <formula>$X23="Gráfico 5"</formula>
    </cfRule>
  </conditionalFormatting>
  <conditionalFormatting sqref="K24">
    <cfRule type="expression" dxfId="2700" priority="2665">
      <formula>$X24="Reporte 2"</formula>
    </cfRule>
    <cfRule type="expression" dxfId="2699" priority="2666">
      <formula>$X24="Reporte 1"</formula>
    </cfRule>
    <cfRule type="expression" dxfId="2698" priority="2667">
      <formula>$X24="Informe 10"</formula>
    </cfRule>
    <cfRule type="expression" dxfId="2697" priority="2668">
      <formula>$X24="Informe 9"</formula>
    </cfRule>
    <cfRule type="expression" dxfId="2696" priority="2669">
      <formula>$X24="Informe 8"</formula>
    </cfRule>
    <cfRule type="expression" dxfId="2695" priority="2670">
      <formula>$X24="Informe 7"</formula>
    </cfRule>
    <cfRule type="expression" dxfId="2694" priority="2671">
      <formula>$X24="Informe 6"</formula>
    </cfRule>
    <cfRule type="expression" dxfId="2693" priority="2672">
      <formula>$X24="Informe 5"</formula>
    </cfRule>
    <cfRule type="expression" dxfId="2692" priority="2673">
      <formula>$X24="Informe 4"</formula>
    </cfRule>
    <cfRule type="expression" dxfId="2691" priority="2674">
      <formula>$X24="Informe 3"</formula>
    </cfRule>
    <cfRule type="expression" dxfId="2690" priority="2675">
      <formula>$X24="Informe 2"</formula>
    </cfRule>
    <cfRule type="expression" dxfId="2689" priority="2676">
      <formula>$X24="Informe 1"</formula>
    </cfRule>
    <cfRule type="expression" dxfId="2688" priority="2677">
      <formula>$X24="Gráfico 10"</formula>
    </cfRule>
    <cfRule type="expression" dxfId="2687" priority="2678">
      <formula>$X24="Gráfico 25"</formula>
    </cfRule>
    <cfRule type="expression" dxfId="2686" priority="2679">
      <formula>$X24="Gráfico 24"</formula>
    </cfRule>
    <cfRule type="expression" dxfId="2685" priority="2680">
      <formula>$X24="Gráfico 23"</formula>
    </cfRule>
    <cfRule type="expression" dxfId="2684" priority="2681">
      <formula>$X24="Gráfico 22"</formula>
    </cfRule>
    <cfRule type="expression" dxfId="2683" priority="2682">
      <formula>$X24="Gráfico 21"</formula>
    </cfRule>
    <cfRule type="expression" dxfId="2682" priority="2683">
      <formula>$X24="Gráfico 20"</formula>
    </cfRule>
    <cfRule type="expression" dxfId="2681" priority="2684">
      <formula>$X24="Gráfico 18"</formula>
    </cfRule>
    <cfRule type="expression" dxfId="2680" priority="2685">
      <formula>$X24="Gráfico 19"</formula>
    </cfRule>
    <cfRule type="expression" dxfId="2679" priority="2686">
      <formula>$X24="Gráfico 17"</formula>
    </cfRule>
    <cfRule type="expression" dxfId="2678" priority="2687">
      <formula>$X24="Gráfico 16"</formula>
    </cfRule>
    <cfRule type="expression" dxfId="2677" priority="2688">
      <formula>$X24="Gráfico 15"</formula>
    </cfRule>
    <cfRule type="expression" dxfId="2676" priority="2689">
      <formula>$X24="Gráfico 14"</formula>
    </cfRule>
    <cfRule type="expression" dxfId="2675" priority="2690">
      <formula>$X24="Gráfico 12"</formula>
    </cfRule>
    <cfRule type="expression" dxfId="2674" priority="2691">
      <formula>$X24="Gráfico 13"</formula>
    </cfRule>
    <cfRule type="expression" dxfId="2673" priority="2692">
      <formula>$X24="Gráfico 11"</formula>
    </cfRule>
    <cfRule type="expression" dxfId="2672" priority="2693">
      <formula>$X24="Gráfico 9"</formula>
    </cfRule>
    <cfRule type="expression" dxfId="2671" priority="2694">
      <formula>$X24="Gráfico 8"</formula>
    </cfRule>
    <cfRule type="expression" dxfId="2670" priority="2695">
      <formula>$X24="Gráfico 7"</formula>
    </cfRule>
    <cfRule type="expression" dxfId="2669" priority="2696">
      <formula>$X24="Gráfico 6"</formula>
    </cfRule>
    <cfRule type="expression" dxfId="2668" priority="2697">
      <formula>$X24="Gráfico 4"</formula>
    </cfRule>
    <cfRule type="expression" dxfId="2667" priority="2698">
      <formula>$X24="Gráfico 3"</formula>
    </cfRule>
    <cfRule type="expression" dxfId="2666" priority="2699">
      <formula>$X24="Gráfico 2"</formula>
    </cfRule>
    <cfRule type="expression" dxfId="2665" priority="2700">
      <formula>$X24="Gráfico 1"</formula>
    </cfRule>
    <cfRule type="expression" dxfId="2664" priority="2701">
      <formula>$X24="Gráfico 5"</formula>
    </cfRule>
  </conditionalFormatting>
  <conditionalFormatting sqref="K25">
    <cfRule type="expression" dxfId="2663" priority="2628">
      <formula>$X25="Reporte 2"</formula>
    </cfRule>
    <cfRule type="expression" dxfId="2662" priority="2629">
      <formula>$X25="Reporte 1"</formula>
    </cfRule>
    <cfRule type="expression" dxfId="2661" priority="2630">
      <formula>$X25="Informe 10"</formula>
    </cfRule>
    <cfRule type="expression" dxfId="2660" priority="2631">
      <formula>$X25="Informe 9"</formula>
    </cfRule>
    <cfRule type="expression" dxfId="2659" priority="2632">
      <formula>$X25="Informe 8"</formula>
    </cfRule>
    <cfRule type="expression" dxfId="2658" priority="2633">
      <formula>$X25="Informe 7"</formula>
    </cfRule>
    <cfRule type="expression" dxfId="2657" priority="2634">
      <formula>$X25="Informe 6"</formula>
    </cfRule>
    <cfRule type="expression" dxfId="2656" priority="2635">
      <formula>$X25="Informe 5"</formula>
    </cfRule>
    <cfRule type="expression" dxfId="2655" priority="2636">
      <formula>$X25="Informe 4"</formula>
    </cfRule>
    <cfRule type="expression" dxfId="2654" priority="2637">
      <formula>$X25="Informe 3"</formula>
    </cfRule>
    <cfRule type="expression" dxfId="2653" priority="2638">
      <formula>$X25="Informe 2"</formula>
    </cfRule>
    <cfRule type="expression" dxfId="2652" priority="2639">
      <formula>$X25="Informe 1"</formula>
    </cfRule>
    <cfRule type="expression" dxfId="2651" priority="2640">
      <formula>$X25="Gráfico 10"</formula>
    </cfRule>
    <cfRule type="expression" dxfId="2650" priority="2641">
      <formula>$X25="Gráfico 25"</formula>
    </cfRule>
    <cfRule type="expression" dxfId="2649" priority="2642">
      <formula>$X25="Gráfico 24"</formula>
    </cfRule>
    <cfRule type="expression" dxfId="2648" priority="2643">
      <formula>$X25="Gráfico 23"</formula>
    </cfRule>
    <cfRule type="expression" dxfId="2647" priority="2644">
      <formula>$X25="Gráfico 22"</formula>
    </cfRule>
    <cfRule type="expression" dxfId="2646" priority="2645">
      <formula>$X25="Gráfico 21"</formula>
    </cfRule>
    <cfRule type="expression" dxfId="2645" priority="2646">
      <formula>$X25="Gráfico 20"</formula>
    </cfRule>
    <cfRule type="expression" dxfId="2644" priority="2647">
      <formula>$X25="Gráfico 18"</formula>
    </cfRule>
    <cfRule type="expression" dxfId="2643" priority="2648">
      <formula>$X25="Gráfico 19"</formula>
    </cfRule>
    <cfRule type="expression" dxfId="2642" priority="2649">
      <formula>$X25="Gráfico 17"</formula>
    </cfRule>
    <cfRule type="expression" dxfId="2641" priority="2650">
      <formula>$X25="Gráfico 16"</formula>
    </cfRule>
    <cfRule type="expression" dxfId="2640" priority="2651">
      <formula>$X25="Gráfico 15"</formula>
    </cfRule>
    <cfRule type="expression" dxfId="2639" priority="2652">
      <formula>$X25="Gráfico 14"</formula>
    </cfRule>
    <cfRule type="expression" dxfId="2638" priority="2653">
      <formula>$X25="Gráfico 12"</formula>
    </cfRule>
    <cfRule type="expression" dxfId="2637" priority="2654">
      <formula>$X25="Gráfico 13"</formula>
    </cfRule>
    <cfRule type="expression" dxfId="2636" priority="2655">
      <formula>$X25="Gráfico 11"</formula>
    </cfRule>
    <cfRule type="expression" dxfId="2635" priority="2656">
      <formula>$X25="Gráfico 9"</formula>
    </cfRule>
    <cfRule type="expression" dxfId="2634" priority="2657">
      <formula>$X25="Gráfico 8"</formula>
    </cfRule>
    <cfRule type="expression" dxfId="2633" priority="2658">
      <formula>$X25="Gráfico 7"</formula>
    </cfRule>
    <cfRule type="expression" dxfId="2632" priority="2659">
      <formula>$X25="Gráfico 6"</formula>
    </cfRule>
    <cfRule type="expression" dxfId="2631" priority="2660">
      <formula>$X25="Gráfico 4"</formula>
    </cfRule>
    <cfRule type="expression" dxfId="2630" priority="2661">
      <formula>$X25="Gráfico 3"</formula>
    </cfRule>
    <cfRule type="expression" dxfId="2629" priority="2662">
      <formula>$X25="Gráfico 2"</formula>
    </cfRule>
    <cfRule type="expression" dxfId="2628" priority="2663">
      <formula>$X25="Gráfico 1"</formula>
    </cfRule>
    <cfRule type="expression" dxfId="2627" priority="2664">
      <formula>$X25="Gráfico 5"</formula>
    </cfRule>
  </conditionalFormatting>
  <conditionalFormatting sqref="K26">
    <cfRule type="expression" dxfId="2626" priority="2591">
      <formula>$X26="Reporte 2"</formula>
    </cfRule>
    <cfRule type="expression" dxfId="2625" priority="2592">
      <formula>$X26="Reporte 1"</formula>
    </cfRule>
    <cfRule type="expression" dxfId="2624" priority="2593">
      <formula>$X26="Informe 10"</formula>
    </cfRule>
    <cfRule type="expression" dxfId="2623" priority="2594">
      <formula>$X26="Informe 9"</formula>
    </cfRule>
    <cfRule type="expression" dxfId="2622" priority="2595">
      <formula>$X26="Informe 8"</formula>
    </cfRule>
    <cfRule type="expression" dxfId="2621" priority="2596">
      <formula>$X26="Informe 7"</formula>
    </cfRule>
    <cfRule type="expression" dxfId="2620" priority="2597">
      <formula>$X26="Informe 6"</formula>
    </cfRule>
    <cfRule type="expression" dxfId="2619" priority="2598">
      <formula>$X26="Informe 5"</formula>
    </cfRule>
    <cfRule type="expression" dxfId="2618" priority="2599">
      <formula>$X26="Informe 4"</formula>
    </cfRule>
    <cfRule type="expression" dxfId="2617" priority="2600">
      <formula>$X26="Informe 3"</formula>
    </cfRule>
    <cfRule type="expression" dxfId="2616" priority="2601">
      <formula>$X26="Informe 2"</formula>
    </cfRule>
    <cfRule type="expression" dxfId="2615" priority="2602">
      <formula>$X26="Informe 1"</formula>
    </cfRule>
    <cfRule type="expression" dxfId="2614" priority="2603">
      <formula>$X26="Gráfico 10"</formula>
    </cfRule>
    <cfRule type="expression" dxfId="2613" priority="2604">
      <formula>$X26="Gráfico 25"</formula>
    </cfRule>
    <cfRule type="expression" dxfId="2612" priority="2605">
      <formula>$X26="Gráfico 24"</formula>
    </cfRule>
    <cfRule type="expression" dxfId="2611" priority="2606">
      <formula>$X26="Gráfico 23"</formula>
    </cfRule>
    <cfRule type="expression" dxfId="2610" priority="2607">
      <formula>$X26="Gráfico 22"</formula>
    </cfRule>
    <cfRule type="expression" dxfId="2609" priority="2608">
      <formula>$X26="Gráfico 21"</formula>
    </cfRule>
    <cfRule type="expression" dxfId="2608" priority="2609">
      <formula>$X26="Gráfico 20"</formula>
    </cfRule>
    <cfRule type="expression" dxfId="2607" priority="2610">
      <formula>$X26="Gráfico 18"</formula>
    </cfRule>
    <cfRule type="expression" dxfId="2606" priority="2611">
      <formula>$X26="Gráfico 19"</formula>
    </cfRule>
    <cfRule type="expression" dxfId="2605" priority="2612">
      <formula>$X26="Gráfico 17"</formula>
    </cfRule>
    <cfRule type="expression" dxfId="2604" priority="2613">
      <formula>$X26="Gráfico 16"</formula>
    </cfRule>
    <cfRule type="expression" dxfId="2603" priority="2614">
      <formula>$X26="Gráfico 15"</formula>
    </cfRule>
    <cfRule type="expression" dxfId="2602" priority="2615">
      <formula>$X26="Gráfico 14"</formula>
    </cfRule>
    <cfRule type="expression" dxfId="2601" priority="2616">
      <formula>$X26="Gráfico 12"</formula>
    </cfRule>
    <cfRule type="expression" dxfId="2600" priority="2617">
      <formula>$X26="Gráfico 13"</formula>
    </cfRule>
    <cfRule type="expression" dxfId="2599" priority="2618">
      <formula>$X26="Gráfico 11"</formula>
    </cfRule>
    <cfRule type="expression" dxfId="2598" priority="2619">
      <formula>$X26="Gráfico 9"</formula>
    </cfRule>
    <cfRule type="expression" dxfId="2597" priority="2620">
      <formula>$X26="Gráfico 8"</formula>
    </cfRule>
    <cfRule type="expression" dxfId="2596" priority="2621">
      <formula>$X26="Gráfico 7"</formula>
    </cfRule>
    <cfRule type="expression" dxfId="2595" priority="2622">
      <formula>$X26="Gráfico 6"</formula>
    </cfRule>
    <cfRule type="expression" dxfId="2594" priority="2623">
      <formula>$X26="Gráfico 4"</formula>
    </cfRule>
    <cfRule type="expression" dxfId="2593" priority="2624">
      <formula>$X26="Gráfico 3"</formula>
    </cfRule>
    <cfRule type="expression" dxfId="2592" priority="2625">
      <formula>$X26="Gráfico 2"</formula>
    </cfRule>
    <cfRule type="expression" dxfId="2591" priority="2626">
      <formula>$X26="Gráfico 1"</formula>
    </cfRule>
    <cfRule type="expression" dxfId="2590" priority="2627">
      <formula>$X26="Gráfico 5"</formula>
    </cfRule>
  </conditionalFormatting>
  <conditionalFormatting sqref="K27">
    <cfRule type="expression" dxfId="2589" priority="2554">
      <formula>$X27="Reporte 2"</formula>
    </cfRule>
    <cfRule type="expression" dxfId="2588" priority="2555">
      <formula>$X27="Reporte 1"</formula>
    </cfRule>
    <cfRule type="expression" dxfId="2587" priority="2556">
      <formula>$X27="Informe 10"</formula>
    </cfRule>
    <cfRule type="expression" dxfId="2586" priority="2557">
      <formula>$X27="Informe 9"</formula>
    </cfRule>
    <cfRule type="expression" dxfId="2585" priority="2558">
      <formula>$X27="Informe 8"</formula>
    </cfRule>
    <cfRule type="expression" dxfId="2584" priority="2559">
      <formula>$X27="Informe 7"</formula>
    </cfRule>
    <cfRule type="expression" dxfId="2583" priority="2560">
      <formula>$X27="Informe 6"</formula>
    </cfRule>
    <cfRule type="expression" dxfId="2582" priority="2561">
      <formula>$X27="Informe 5"</formula>
    </cfRule>
    <cfRule type="expression" dxfId="2581" priority="2562">
      <formula>$X27="Informe 4"</formula>
    </cfRule>
    <cfRule type="expression" dxfId="2580" priority="2563">
      <formula>$X27="Informe 3"</formula>
    </cfRule>
    <cfRule type="expression" dxfId="2579" priority="2564">
      <formula>$X27="Informe 2"</formula>
    </cfRule>
    <cfRule type="expression" dxfId="2578" priority="2565">
      <formula>$X27="Informe 1"</formula>
    </cfRule>
    <cfRule type="expression" dxfId="2577" priority="2566">
      <formula>$X27="Gráfico 10"</formula>
    </cfRule>
    <cfRule type="expression" dxfId="2576" priority="2567">
      <formula>$X27="Gráfico 25"</formula>
    </cfRule>
    <cfRule type="expression" dxfId="2575" priority="2568">
      <formula>$X27="Gráfico 24"</formula>
    </cfRule>
    <cfRule type="expression" dxfId="2574" priority="2569">
      <formula>$X27="Gráfico 23"</formula>
    </cfRule>
    <cfRule type="expression" dxfId="2573" priority="2570">
      <formula>$X27="Gráfico 22"</formula>
    </cfRule>
    <cfRule type="expression" dxfId="2572" priority="2571">
      <formula>$X27="Gráfico 21"</formula>
    </cfRule>
    <cfRule type="expression" dxfId="2571" priority="2572">
      <formula>$X27="Gráfico 20"</formula>
    </cfRule>
    <cfRule type="expression" dxfId="2570" priority="2573">
      <formula>$X27="Gráfico 18"</formula>
    </cfRule>
    <cfRule type="expression" dxfId="2569" priority="2574">
      <formula>$X27="Gráfico 19"</formula>
    </cfRule>
    <cfRule type="expression" dxfId="2568" priority="2575">
      <formula>$X27="Gráfico 17"</formula>
    </cfRule>
    <cfRule type="expression" dxfId="2567" priority="2576">
      <formula>$X27="Gráfico 16"</formula>
    </cfRule>
    <cfRule type="expression" dxfId="2566" priority="2577">
      <formula>$X27="Gráfico 15"</formula>
    </cfRule>
    <cfRule type="expression" dxfId="2565" priority="2578">
      <formula>$X27="Gráfico 14"</formula>
    </cfRule>
    <cfRule type="expression" dxfId="2564" priority="2579">
      <formula>$X27="Gráfico 12"</formula>
    </cfRule>
    <cfRule type="expression" dxfId="2563" priority="2580">
      <formula>$X27="Gráfico 13"</formula>
    </cfRule>
    <cfRule type="expression" dxfId="2562" priority="2581">
      <formula>$X27="Gráfico 11"</formula>
    </cfRule>
    <cfRule type="expression" dxfId="2561" priority="2582">
      <formula>$X27="Gráfico 9"</formula>
    </cfRule>
    <cfRule type="expression" dxfId="2560" priority="2583">
      <formula>$X27="Gráfico 8"</formula>
    </cfRule>
    <cfRule type="expression" dxfId="2559" priority="2584">
      <formula>$X27="Gráfico 7"</formula>
    </cfRule>
    <cfRule type="expression" dxfId="2558" priority="2585">
      <formula>$X27="Gráfico 6"</formula>
    </cfRule>
    <cfRule type="expression" dxfId="2557" priority="2586">
      <formula>$X27="Gráfico 4"</formula>
    </cfRule>
    <cfRule type="expression" dxfId="2556" priority="2587">
      <formula>$X27="Gráfico 3"</formula>
    </cfRule>
    <cfRule type="expression" dxfId="2555" priority="2588">
      <formula>$X27="Gráfico 2"</formula>
    </cfRule>
    <cfRule type="expression" dxfId="2554" priority="2589">
      <formula>$X27="Gráfico 1"</formula>
    </cfRule>
    <cfRule type="expression" dxfId="2553" priority="2590">
      <formula>$X27="Gráfico 5"</formula>
    </cfRule>
  </conditionalFormatting>
  <conditionalFormatting sqref="K28">
    <cfRule type="expression" dxfId="2552" priority="2517">
      <formula>$X28="Reporte 2"</formula>
    </cfRule>
    <cfRule type="expression" dxfId="2551" priority="2518">
      <formula>$X28="Reporte 1"</formula>
    </cfRule>
    <cfRule type="expression" dxfId="2550" priority="2519">
      <formula>$X28="Informe 10"</formula>
    </cfRule>
    <cfRule type="expression" dxfId="2549" priority="2520">
      <formula>$X28="Informe 9"</formula>
    </cfRule>
    <cfRule type="expression" dxfId="2548" priority="2521">
      <formula>$X28="Informe 8"</formula>
    </cfRule>
    <cfRule type="expression" dxfId="2547" priority="2522">
      <formula>$X28="Informe 7"</formula>
    </cfRule>
    <cfRule type="expression" dxfId="2546" priority="2523">
      <formula>$X28="Informe 6"</formula>
    </cfRule>
    <cfRule type="expression" dxfId="2545" priority="2524">
      <formula>$X28="Informe 5"</formula>
    </cfRule>
    <cfRule type="expression" dxfId="2544" priority="2525">
      <formula>$X28="Informe 4"</formula>
    </cfRule>
    <cfRule type="expression" dxfId="2543" priority="2526">
      <formula>$X28="Informe 3"</formula>
    </cfRule>
    <cfRule type="expression" dxfId="2542" priority="2527">
      <formula>$X28="Informe 2"</formula>
    </cfRule>
    <cfRule type="expression" dxfId="2541" priority="2528">
      <formula>$X28="Informe 1"</formula>
    </cfRule>
    <cfRule type="expression" dxfId="2540" priority="2529">
      <formula>$X28="Gráfico 10"</formula>
    </cfRule>
    <cfRule type="expression" dxfId="2539" priority="2530">
      <formula>$X28="Gráfico 25"</formula>
    </cfRule>
    <cfRule type="expression" dxfId="2538" priority="2531">
      <formula>$X28="Gráfico 24"</formula>
    </cfRule>
    <cfRule type="expression" dxfId="2537" priority="2532">
      <formula>$X28="Gráfico 23"</formula>
    </cfRule>
    <cfRule type="expression" dxfId="2536" priority="2533">
      <formula>$X28="Gráfico 22"</formula>
    </cfRule>
    <cfRule type="expression" dxfId="2535" priority="2534">
      <formula>$X28="Gráfico 21"</formula>
    </cfRule>
    <cfRule type="expression" dxfId="2534" priority="2535">
      <formula>$X28="Gráfico 20"</formula>
    </cfRule>
    <cfRule type="expression" dxfId="2533" priority="2536">
      <formula>$X28="Gráfico 18"</formula>
    </cfRule>
    <cfRule type="expression" dxfId="2532" priority="2537">
      <formula>$X28="Gráfico 19"</formula>
    </cfRule>
    <cfRule type="expression" dxfId="2531" priority="2538">
      <formula>$X28="Gráfico 17"</formula>
    </cfRule>
    <cfRule type="expression" dxfId="2530" priority="2539">
      <formula>$X28="Gráfico 16"</formula>
    </cfRule>
    <cfRule type="expression" dxfId="2529" priority="2540">
      <formula>$X28="Gráfico 15"</formula>
    </cfRule>
    <cfRule type="expression" dxfId="2528" priority="2541">
      <formula>$X28="Gráfico 14"</formula>
    </cfRule>
    <cfRule type="expression" dxfId="2527" priority="2542">
      <formula>$X28="Gráfico 12"</formula>
    </cfRule>
    <cfRule type="expression" dxfId="2526" priority="2543">
      <formula>$X28="Gráfico 13"</formula>
    </cfRule>
    <cfRule type="expression" dxfId="2525" priority="2544">
      <formula>$X28="Gráfico 11"</formula>
    </cfRule>
    <cfRule type="expression" dxfId="2524" priority="2545">
      <formula>$X28="Gráfico 9"</formula>
    </cfRule>
    <cfRule type="expression" dxfId="2523" priority="2546">
      <formula>$X28="Gráfico 8"</formula>
    </cfRule>
    <cfRule type="expression" dxfId="2522" priority="2547">
      <formula>$X28="Gráfico 7"</formula>
    </cfRule>
    <cfRule type="expression" dxfId="2521" priority="2548">
      <formula>$X28="Gráfico 6"</formula>
    </cfRule>
    <cfRule type="expression" dxfId="2520" priority="2549">
      <formula>$X28="Gráfico 4"</formula>
    </cfRule>
    <cfRule type="expression" dxfId="2519" priority="2550">
      <formula>$X28="Gráfico 3"</formula>
    </cfRule>
    <cfRule type="expression" dxfId="2518" priority="2551">
      <formula>$X28="Gráfico 2"</formula>
    </cfRule>
    <cfRule type="expression" dxfId="2517" priority="2552">
      <formula>$X28="Gráfico 1"</formula>
    </cfRule>
    <cfRule type="expression" dxfId="2516" priority="2553">
      <formula>$X28="Gráfico 5"</formula>
    </cfRule>
  </conditionalFormatting>
  <conditionalFormatting sqref="K29">
    <cfRule type="expression" dxfId="2515" priority="2480">
      <formula>$X29="Reporte 2"</formula>
    </cfRule>
    <cfRule type="expression" dxfId="2514" priority="2481">
      <formula>$X29="Reporte 1"</formula>
    </cfRule>
    <cfRule type="expression" dxfId="2513" priority="2482">
      <formula>$X29="Informe 10"</formula>
    </cfRule>
    <cfRule type="expression" dxfId="2512" priority="2483">
      <formula>$X29="Informe 9"</formula>
    </cfRule>
    <cfRule type="expression" dxfId="2511" priority="2484">
      <formula>$X29="Informe 8"</formula>
    </cfRule>
    <cfRule type="expression" dxfId="2510" priority="2485">
      <formula>$X29="Informe 7"</formula>
    </cfRule>
    <cfRule type="expression" dxfId="2509" priority="2486">
      <formula>$X29="Informe 6"</formula>
    </cfRule>
    <cfRule type="expression" dxfId="2508" priority="2487">
      <formula>$X29="Informe 5"</formula>
    </cfRule>
    <cfRule type="expression" dxfId="2507" priority="2488">
      <formula>$X29="Informe 4"</formula>
    </cfRule>
    <cfRule type="expression" dxfId="2506" priority="2489">
      <formula>$X29="Informe 3"</formula>
    </cfRule>
    <cfRule type="expression" dxfId="2505" priority="2490">
      <formula>$X29="Informe 2"</formula>
    </cfRule>
    <cfRule type="expression" dxfId="2504" priority="2491">
      <formula>$X29="Informe 1"</formula>
    </cfRule>
    <cfRule type="expression" dxfId="2503" priority="2492">
      <formula>$X29="Gráfico 10"</formula>
    </cfRule>
    <cfRule type="expression" dxfId="2502" priority="2493">
      <formula>$X29="Gráfico 25"</formula>
    </cfRule>
    <cfRule type="expression" dxfId="2501" priority="2494">
      <formula>$X29="Gráfico 24"</formula>
    </cfRule>
    <cfRule type="expression" dxfId="2500" priority="2495">
      <formula>$X29="Gráfico 23"</formula>
    </cfRule>
    <cfRule type="expression" dxfId="2499" priority="2496">
      <formula>$X29="Gráfico 22"</formula>
    </cfRule>
    <cfRule type="expression" dxfId="2498" priority="2497">
      <formula>$X29="Gráfico 21"</formula>
    </cfRule>
    <cfRule type="expression" dxfId="2497" priority="2498">
      <formula>$X29="Gráfico 20"</formula>
    </cfRule>
    <cfRule type="expression" dxfId="2496" priority="2499">
      <formula>$X29="Gráfico 18"</formula>
    </cfRule>
    <cfRule type="expression" dxfId="2495" priority="2500">
      <formula>$X29="Gráfico 19"</formula>
    </cfRule>
    <cfRule type="expression" dxfId="2494" priority="2501">
      <formula>$X29="Gráfico 17"</formula>
    </cfRule>
    <cfRule type="expression" dxfId="2493" priority="2502">
      <formula>$X29="Gráfico 16"</formula>
    </cfRule>
    <cfRule type="expression" dxfId="2492" priority="2503">
      <formula>$X29="Gráfico 15"</formula>
    </cfRule>
    <cfRule type="expression" dxfId="2491" priority="2504">
      <formula>$X29="Gráfico 14"</formula>
    </cfRule>
    <cfRule type="expression" dxfId="2490" priority="2505">
      <formula>$X29="Gráfico 12"</formula>
    </cfRule>
    <cfRule type="expression" dxfId="2489" priority="2506">
      <formula>$X29="Gráfico 13"</formula>
    </cfRule>
    <cfRule type="expression" dxfId="2488" priority="2507">
      <formula>$X29="Gráfico 11"</formula>
    </cfRule>
    <cfRule type="expression" dxfId="2487" priority="2508">
      <formula>$X29="Gráfico 9"</formula>
    </cfRule>
    <cfRule type="expression" dxfId="2486" priority="2509">
      <formula>$X29="Gráfico 8"</formula>
    </cfRule>
    <cfRule type="expression" dxfId="2485" priority="2510">
      <formula>$X29="Gráfico 7"</formula>
    </cfRule>
    <cfRule type="expression" dxfId="2484" priority="2511">
      <formula>$X29="Gráfico 6"</formula>
    </cfRule>
    <cfRule type="expression" dxfId="2483" priority="2512">
      <formula>$X29="Gráfico 4"</formula>
    </cfRule>
    <cfRule type="expression" dxfId="2482" priority="2513">
      <formula>$X29="Gráfico 3"</formula>
    </cfRule>
    <cfRule type="expression" dxfId="2481" priority="2514">
      <formula>$X29="Gráfico 2"</formula>
    </cfRule>
    <cfRule type="expression" dxfId="2480" priority="2515">
      <formula>$X29="Gráfico 1"</formula>
    </cfRule>
    <cfRule type="expression" dxfId="2479" priority="2516">
      <formula>$X29="Gráfico 5"</formula>
    </cfRule>
  </conditionalFormatting>
  <conditionalFormatting sqref="K30">
    <cfRule type="expression" dxfId="2478" priority="2443">
      <formula>$X30="Reporte 2"</formula>
    </cfRule>
    <cfRule type="expression" dxfId="2477" priority="2444">
      <formula>$X30="Reporte 1"</formula>
    </cfRule>
    <cfRule type="expression" dxfId="2476" priority="2445">
      <formula>$X30="Informe 10"</formula>
    </cfRule>
    <cfRule type="expression" dxfId="2475" priority="2446">
      <formula>$X30="Informe 9"</formula>
    </cfRule>
    <cfRule type="expression" dxfId="2474" priority="2447">
      <formula>$X30="Informe 8"</formula>
    </cfRule>
    <cfRule type="expression" dxfId="2473" priority="2448">
      <formula>$X30="Informe 7"</formula>
    </cfRule>
    <cfRule type="expression" dxfId="2472" priority="2449">
      <formula>$X30="Informe 6"</formula>
    </cfRule>
    <cfRule type="expression" dxfId="2471" priority="2450">
      <formula>$X30="Informe 5"</formula>
    </cfRule>
    <cfRule type="expression" dxfId="2470" priority="2451">
      <formula>$X30="Informe 4"</formula>
    </cfRule>
    <cfRule type="expression" dxfId="2469" priority="2452">
      <formula>$X30="Informe 3"</formula>
    </cfRule>
    <cfRule type="expression" dxfId="2468" priority="2453">
      <formula>$X30="Informe 2"</formula>
    </cfRule>
    <cfRule type="expression" dxfId="2467" priority="2454">
      <formula>$X30="Informe 1"</formula>
    </cfRule>
    <cfRule type="expression" dxfId="2466" priority="2455">
      <formula>$X30="Gráfico 10"</formula>
    </cfRule>
    <cfRule type="expression" dxfId="2465" priority="2456">
      <formula>$X30="Gráfico 25"</formula>
    </cfRule>
    <cfRule type="expression" dxfId="2464" priority="2457">
      <formula>$X30="Gráfico 24"</formula>
    </cfRule>
    <cfRule type="expression" dxfId="2463" priority="2458">
      <formula>$X30="Gráfico 23"</formula>
    </cfRule>
    <cfRule type="expression" dxfId="2462" priority="2459">
      <formula>$X30="Gráfico 22"</formula>
    </cfRule>
    <cfRule type="expression" dxfId="2461" priority="2460">
      <formula>$X30="Gráfico 21"</formula>
    </cfRule>
    <cfRule type="expression" dxfId="2460" priority="2461">
      <formula>$X30="Gráfico 20"</formula>
    </cfRule>
    <cfRule type="expression" dxfId="2459" priority="2462">
      <formula>$X30="Gráfico 18"</formula>
    </cfRule>
    <cfRule type="expression" dxfId="2458" priority="2463">
      <formula>$X30="Gráfico 19"</formula>
    </cfRule>
    <cfRule type="expression" dxfId="2457" priority="2464">
      <formula>$X30="Gráfico 17"</formula>
    </cfRule>
    <cfRule type="expression" dxfId="2456" priority="2465">
      <formula>$X30="Gráfico 16"</formula>
    </cfRule>
    <cfRule type="expression" dxfId="2455" priority="2466">
      <formula>$X30="Gráfico 15"</formula>
    </cfRule>
    <cfRule type="expression" dxfId="2454" priority="2467">
      <formula>$X30="Gráfico 14"</formula>
    </cfRule>
    <cfRule type="expression" dxfId="2453" priority="2468">
      <formula>$X30="Gráfico 12"</formula>
    </cfRule>
    <cfRule type="expression" dxfId="2452" priority="2469">
      <formula>$X30="Gráfico 13"</formula>
    </cfRule>
    <cfRule type="expression" dxfId="2451" priority="2470">
      <formula>$X30="Gráfico 11"</formula>
    </cfRule>
    <cfRule type="expression" dxfId="2450" priority="2471">
      <formula>$X30="Gráfico 9"</formula>
    </cfRule>
    <cfRule type="expression" dxfId="2449" priority="2472">
      <formula>$X30="Gráfico 8"</formula>
    </cfRule>
    <cfRule type="expression" dxfId="2448" priority="2473">
      <formula>$X30="Gráfico 7"</formula>
    </cfRule>
    <cfRule type="expression" dxfId="2447" priority="2474">
      <formula>$X30="Gráfico 6"</formula>
    </cfRule>
    <cfRule type="expression" dxfId="2446" priority="2475">
      <formula>$X30="Gráfico 4"</formula>
    </cfRule>
    <cfRule type="expression" dxfId="2445" priority="2476">
      <formula>$X30="Gráfico 3"</formula>
    </cfRule>
    <cfRule type="expression" dxfId="2444" priority="2477">
      <formula>$X30="Gráfico 2"</formula>
    </cfRule>
    <cfRule type="expression" dxfId="2443" priority="2478">
      <formula>$X30="Gráfico 1"</formula>
    </cfRule>
    <cfRule type="expression" dxfId="2442" priority="2479">
      <formula>$X30="Gráfico 5"</formula>
    </cfRule>
  </conditionalFormatting>
  <conditionalFormatting sqref="K31">
    <cfRule type="expression" dxfId="2441" priority="2406">
      <formula>$X31="Reporte 2"</formula>
    </cfRule>
    <cfRule type="expression" dxfId="2440" priority="2407">
      <formula>$X31="Reporte 1"</formula>
    </cfRule>
    <cfRule type="expression" dxfId="2439" priority="2408">
      <formula>$X31="Informe 10"</formula>
    </cfRule>
    <cfRule type="expression" dxfId="2438" priority="2409">
      <formula>$X31="Informe 9"</formula>
    </cfRule>
    <cfRule type="expression" dxfId="2437" priority="2410">
      <formula>$X31="Informe 8"</formula>
    </cfRule>
    <cfRule type="expression" dxfId="2436" priority="2411">
      <formula>$X31="Informe 7"</formula>
    </cfRule>
    <cfRule type="expression" dxfId="2435" priority="2412">
      <formula>$X31="Informe 6"</formula>
    </cfRule>
    <cfRule type="expression" dxfId="2434" priority="2413">
      <formula>$X31="Informe 5"</formula>
    </cfRule>
    <cfRule type="expression" dxfId="2433" priority="2414">
      <formula>$X31="Informe 4"</formula>
    </cfRule>
    <cfRule type="expression" dxfId="2432" priority="2415">
      <formula>$X31="Informe 3"</formula>
    </cfRule>
    <cfRule type="expression" dxfId="2431" priority="2416">
      <formula>$X31="Informe 2"</formula>
    </cfRule>
    <cfRule type="expression" dxfId="2430" priority="2417">
      <formula>$X31="Informe 1"</formula>
    </cfRule>
    <cfRule type="expression" dxfId="2429" priority="2418">
      <formula>$X31="Gráfico 10"</formula>
    </cfRule>
    <cfRule type="expression" dxfId="2428" priority="2419">
      <formula>$X31="Gráfico 25"</formula>
    </cfRule>
    <cfRule type="expression" dxfId="2427" priority="2420">
      <formula>$X31="Gráfico 24"</formula>
    </cfRule>
    <cfRule type="expression" dxfId="2426" priority="2421">
      <formula>$X31="Gráfico 23"</formula>
    </cfRule>
    <cfRule type="expression" dxfId="2425" priority="2422">
      <formula>$X31="Gráfico 22"</formula>
    </cfRule>
    <cfRule type="expression" dxfId="2424" priority="2423">
      <formula>$X31="Gráfico 21"</formula>
    </cfRule>
    <cfRule type="expression" dxfId="2423" priority="2424">
      <formula>$X31="Gráfico 20"</formula>
    </cfRule>
    <cfRule type="expression" dxfId="2422" priority="2425">
      <formula>$X31="Gráfico 18"</formula>
    </cfRule>
    <cfRule type="expression" dxfId="2421" priority="2426">
      <formula>$X31="Gráfico 19"</formula>
    </cfRule>
    <cfRule type="expression" dxfId="2420" priority="2427">
      <formula>$X31="Gráfico 17"</formula>
    </cfRule>
    <cfRule type="expression" dxfId="2419" priority="2428">
      <formula>$X31="Gráfico 16"</formula>
    </cfRule>
    <cfRule type="expression" dxfId="2418" priority="2429">
      <formula>$X31="Gráfico 15"</formula>
    </cfRule>
    <cfRule type="expression" dxfId="2417" priority="2430">
      <formula>$X31="Gráfico 14"</formula>
    </cfRule>
    <cfRule type="expression" dxfId="2416" priority="2431">
      <formula>$X31="Gráfico 12"</formula>
    </cfRule>
    <cfRule type="expression" dxfId="2415" priority="2432">
      <formula>$X31="Gráfico 13"</formula>
    </cfRule>
    <cfRule type="expression" dxfId="2414" priority="2433">
      <formula>$X31="Gráfico 11"</formula>
    </cfRule>
    <cfRule type="expression" dxfId="2413" priority="2434">
      <formula>$X31="Gráfico 9"</formula>
    </cfRule>
    <cfRule type="expression" dxfId="2412" priority="2435">
      <formula>$X31="Gráfico 8"</formula>
    </cfRule>
    <cfRule type="expression" dxfId="2411" priority="2436">
      <formula>$X31="Gráfico 7"</formula>
    </cfRule>
    <cfRule type="expression" dxfId="2410" priority="2437">
      <formula>$X31="Gráfico 6"</formula>
    </cfRule>
    <cfRule type="expression" dxfId="2409" priority="2438">
      <formula>$X31="Gráfico 4"</formula>
    </cfRule>
    <cfRule type="expression" dxfId="2408" priority="2439">
      <formula>$X31="Gráfico 3"</formula>
    </cfRule>
    <cfRule type="expression" dxfId="2407" priority="2440">
      <formula>$X31="Gráfico 2"</formula>
    </cfRule>
    <cfRule type="expression" dxfId="2406" priority="2441">
      <formula>$X31="Gráfico 1"</formula>
    </cfRule>
    <cfRule type="expression" dxfId="2405" priority="2442">
      <formula>$X31="Gráfico 5"</formula>
    </cfRule>
  </conditionalFormatting>
  <conditionalFormatting sqref="K32">
    <cfRule type="expression" dxfId="2404" priority="2369">
      <formula>$X32="Reporte 2"</formula>
    </cfRule>
    <cfRule type="expression" dxfId="2403" priority="2370">
      <formula>$X32="Reporte 1"</formula>
    </cfRule>
    <cfRule type="expression" dxfId="2402" priority="2371">
      <formula>$X32="Informe 10"</formula>
    </cfRule>
    <cfRule type="expression" dxfId="2401" priority="2372">
      <formula>$X32="Informe 9"</formula>
    </cfRule>
    <cfRule type="expression" dxfId="2400" priority="2373">
      <formula>$X32="Informe 8"</formula>
    </cfRule>
    <cfRule type="expression" dxfId="2399" priority="2374">
      <formula>$X32="Informe 7"</formula>
    </cfRule>
    <cfRule type="expression" dxfId="2398" priority="2375">
      <formula>$X32="Informe 6"</formula>
    </cfRule>
    <cfRule type="expression" dxfId="2397" priority="2376">
      <formula>$X32="Informe 5"</formula>
    </cfRule>
    <cfRule type="expression" dxfId="2396" priority="2377">
      <formula>$X32="Informe 4"</formula>
    </cfRule>
    <cfRule type="expression" dxfId="2395" priority="2378">
      <formula>$X32="Informe 3"</formula>
    </cfRule>
    <cfRule type="expression" dxfId="2394" priority="2379">
      <formula>$X32="Informe 2"</formula>
    </cfRule>
    <cfRule type="expression" dxfId="2393" priority="2380">
      <formula>$X32="Informe 1"</formula>
    </cfRule>
    <cfRule type="expression" dxfId="2392" priority="2381">
      <formula>$X32="Gráfico 10"</formula>
    </cfRule>
    <cfRule type="expression" dxfId="2391" priority="2382">
      <formula>$X32="Gráfico 25"</formula>
    </cfRule>
    <cfRule type="expression" dxfId="2390" priority="2383">
      <formula>$X32="Gráfico 24"</formula>
    </cfRule>
    <cfRule type="expression" dxfId="2389" priority="2384">
      <formula>$X32="Gráfico 23"</formula>
    </cfRule>
    <cfRule type="expression" dxfId="2388" priority="2385">
      <formula>$X32="Gráfico 22"</formula>
    </cfRule>
    <cfRule type="expression" dxfId="2387" priority="2386">
      <formula>$X32="Gráfico 21"</formula>
    </cfRule>
    <cfRule type="expression" dxfId="2386" priority="2387">
      <formula>$X32="Gráfico 20"</formula>
    </cfRule>
    <cfRule type="expression" dxfId="2385" priority="2388">
      <formula>$X32="Gráfico 18"</formula>
    </cfRule>
    <cfRule type="expression" dxfId="2384" priority="2389">
      <formula>$X32="Gráfico 19"</formula>
    </cfRule>
    <cfRule type="expression" dxfId="2383" priority="2390">
      <formula>$X32="Gráfico 17"</formula>
    </cfRule>
    <cfRule type="expression" dxfId="2382" priority="2391">
      <formula>$X32="Gráfico 16"</formula>
    </cfRule>
    <cfRule type="expression" dxfId="2381" priority="2392">
      <formula>$X32="Gráfico 15"</formula>
    </cfRule>
    <cfRule type="expression" dxfId="2380" priority="2393">
      <formula>$X32="Gráfico 14"</formula>
    </cfRule>
    <cfRule type="expression" dxfId="2379" priority="2394">
      <formula>$X32="Gráfico 12"</formula>
    </cfRule>
    <cfRule type="expression" dxfId="2378" priority="2395">
      <formula>$X32="Gráfico 13"</formula>
    </cfRule>
    <cfRule type="expression" dxfId="2377" priority="2396">
      <formula>$X32="Gráfico 11"</formula>
    </cfRule>
    <cfRule type="expression" dxfId="2376" priority="2397">
      <formula>$X32="Gráfico 9"</formula>
    </cfRule>
    <cfRule type="expression" dxfId="2375" priority="2398">
      <formula>$X32="Gráfico 8"</formula>
    </cfRule>
    <cfRule type="expression" dxfId="2374" priority="2399">
      <formula>$X32="Gráfico 7"</formula>
    </cfRule>
    <cfRule type="expression" dxfId="2373" priority="2400">
      <formula>$X32="Gráfico 6"</formula>
    </cfRule>
    <cfRule type="expression" dxfId="2372" priority="2401">
      <formula>$X32="Gráfico 4"</formula>
    </cfRule>
    <cfRule type="expression" dxfId="2371" priority="2402">
      <formula>$X32="Gráfico 3"</formula>
    </cfRule>
    <cfRule type="expression" dxfId="2370" priority="2403">
      <formula>$X32="Gráfico 2"</formula>
    </cfRule>
    <cfRule type="expression" dxfId="2369" priority="2404">
      <formula>$X32="Gráfico 1"</formula>
    </cfRule>
    <cfRule type="expression" dxfId="2368" priority="2405">
      <formula>$X32="Gráfico 5"</formula>
    </cfRule>
  </conditionalFormatting>
  <conditionalFormatting sqref="K33">
    <cfRule type="expression" dxfId="2367" priority="2332">
      <formula>$X33="Reporte 2"</formula>
    </cfRule>
    <cfRule type="expression" dxfId="2366" priority="2333">
      <formula>$X33="Reporte 1"</formula>
    </cfRule>
    <cfRule type="expression" dxfId="2365" priority="2334">
      <formula>$X33="Informe 10"</formula>
    </cfRule>
    <cfRule type="expression" dxfId="2364" priority="2335">
      <formula>$X33="Informe 9"</formula>
    </cfRule>
    <cfRule type="expression" dxfId="2363" priority="2336">
      <formula>$X33="Informe 8"</formula>
    </cfRule>
    <cfRule type="expression" dxfId="2362" priority="2337">
      <formula>$X33="Informe 7"</formula>
    </cfRule>
    <cfRule type="expression" dxfId="2361" priority="2338">
      <formula>$X33="Informe 6"</formula>
    </cfRule>
    <cfRule type="expression" dxfId="2360" priority="2339">
      <formula>$X33="Informe 5"</formula>
    </cfRule>
    <cfRule type="expression" dxfId="2359" priority="2340">
      <formula>$X33="Informe 4"</formula>
    </cfRule>
    <cfRule type="expression" dxfId="2358" priority="2341">
      <formula>$X33="Informe 3"</formula>
    </cfRule>
    <cfRule type="expression" dxfId="2357" priority="2342">
      <formula>$X33="Informe 2"</formula>
    </cfRule>
    <cfRule type="expression" dxfId="2356" priority="2343">
      <formula>$X33="Informe 1"</formula>
    </cfRule>
    <cfRule type="expression" dxfId="2355" priority="2344">
      <formula>$X33="Gráfico 10"</formula>
    </cfRule>
    <cfRule type="expression" dxfId="2354" priority="2345">
      <formula>$X33="Gráfico 25"</formula>
    </cfRule>
    <cfRule type="expression" dxfId="2353" priority="2346">
      <formula>$X33="Gráfico 24"</formula>
    </cfRule>
    <cfRule type="expression" dxfId="2352" priority="2347">
      <formula>$X33="Gráfico 23"</formula>
    </cfRule>
    <cfRule type="expression" dxfId="2351" priority="2348">
      <formula>$X33="Gráfico 22"</formula>
    </cfRule>
    <cfRule type="expression" dxfId="2350" priority="2349">
      <formula>$X33="Gráfico 21"</formula>
    </cfRule>
    <cfRule type="expression" dxfId="2349" priority="2350">
      <formula>$X33="Gráfico 20"</formula>
    </cfRule>
    <cfRule type="expression" dxfId="2348" priority="2351">
      <formula>$X33="Gráfico 18"</formula>
    </cfRule>
    <cfRule type="expression" dxfId="2347" priority="2352">
      <formula>$X33="Gráfico 19"</formula>
    </cfRule>
    <cfRule type="expression" dxfId="2346" priority="2353">
      <formula>$X33="Gráfico 17"</formula>
    </cfRule>
    <cfRule type="expression" dxfId="2345" priority="2354">
      <formula>$X33="Gráfico 16"</formula>
    </cfRule>
    <cfRule type="expression" dxfId="2344" priority="2355">
      <formula>$X33="Gráfico 15"</formula>
    </cfRule>
    <cfRule type="expression" dxfId="2343" priority="2356">
      <formula>$X33="Gráfico 14"</formula>
    </cfRule>
    <cfRule type="expression" dxfId="2342" priority="2357">
      <formula>$X33="Gráfico 12"</formula>
    </cfRule>
    <cfRule type="expression" dxfId="2341" priority="2358">
      <formula>$X33="Gráfico 13"</formula>
    </cfRule>
    <cfRule type="expression" dxfId="2340" priority="2359">
      <formula>$X33="Gráfico 11"</formula>
    </cfRule>
    <cfRule type="expression" dxfId="2339" priority="2360">
      <formula>$X33="Gráfico 9"</formula>
    </cfRule>
    <cfRule type="expression" dxfId="2338" priority="2361">
      <formula>$X33="Gráfico 8"</formula>
    </cfRule>
    <cfRule type="expression" dxfId="2337" priority="2362">
      <formula>$X33="Gráfico 7"</formula>
    </cfRule>
    <cfRule type="expression" dxfId="2336" priority="2363">
      <formula>$X33="Gráfico 6"</formula>
    </cfRule>
    <cfRule type="expression" dxfId="2335" priority="2364">
      <formula>$X33="Gráfico 4"</formula>
    </cfRule>
    <cfRule type="expression" dxfId="2334" priority="2365">
      <formula>$X33="Gráfico 3"</formula>
    </cfRule>
    <cfRule type="expression" dxfId="2333" priority="2366">
      <formula>$X33="Gráfico 2"</formula>
    </cfRule>
    <cfRule type="expression" dxfId="2332" priority="2367">
      <formula>$X33="Gráfico 1"</formula>
    </cfRule>
    <cfRule type="expression" dxfId="2331" priority="2368">
      <formula>$X33="Gráfico 5"</formula>
    </cfRule>
  </conditionalFormatting>
  <conditionalFormatting sqref="K34">
    <cfRule type="expression" dxfId="2330" priority="2295">
      <formula>$X34="Reporte 2"</formula>
    </cfRule>
    <cfRule type="expression" dxfId="2329" priority="2296">
      <formula>$X34="Reporte 1"</formula>
    </cfRule>
    <cfRule type="expression" dxfId="2328" priority="2297">
      <formula>$X34="Informe 10"</formula>
    </cfRule>
    <cfRule type="expression" dxfId="2327" priority="2298">
      <formula>$X34="Informe 9"</formula>
    </cfRule>
    <cfRule type="expression" dxfId="2326" priority="2299">
      <formula>$X34="Informe 8"</formula>
    </cfRule>
    <cfRule type="expression" dxfId="2325" priority="2300">
      <formula>$X34="Informe 7"</formula>
    </cfRule>
    <cfRule type="expression" dxfId="2324" priority="2301">
      <formula>$X34="Informe 6"</formula>
    </cfRule>
    <cfRule type="expression" dxfId="2323" priority="2302">
      <formula>$X34="Informe 5"</formula>
    </cfRule>
    <cfRule type="expression" dxfId="2322" priority="2303">
      <formula>$X34="Informe 4"</formula>
    </cfRule>
    <cfRule type="expression" dxfId="2321" priority="2304">
      <formula>$X34="Informe 3"</formula>
    </cfRule>
    <cfRule type="expression" dxfId="2320" priority="2305">
      <formula>$X34="Informe 2"</formula>
    </cfRule>
    <cfRule type="expression" dxfId="2319" priority="2306">
      <formula>$X34="Informe 1"</formula>
    </cfRule>
    <cfRule type="expression" dxfId="2318" priority="2307">
      <formula>$X34="Gráfico 10"</formula>
    </cfRule>
    <cfRule type="expression" dxfId="2317" priority="2308">
      <formula>$X34="Gráfico 25"</formula>
    </cfRule>
    <cfRule type="expression" dxfId="2316" priority="2309">
      <formula>$X34="Gráfico 24"</formula>
    </cfRule>
    <cfRule type="expression" dxfId="2315" priority="2310">
      <formula>$X34="Gráfico 23"</formula>
    </cfRule>
    <cfRule type="expression" dxfId="2314" priority="2311">
      <formula>$X34="Gráfico 22"</formula>
    </cfRule>
    <cfRule type="expression" dxfId="2313" priority="2312">
      <formula>$X34="Gráfico 21"</formula>
    </cfRule>
    <cfRule type="expression" dxfId="2312" priority="2313">
      <formula>$X34="Gráfico 20"</formula>
    </cfRule>
    <cfRule type="expression" dxfId="2311" priority="2314">
      <formula>$X34="Gráfico 18"</formula>
    </cfRule>
    <cfRule type="expression" dxfId="2310" priority="2315">
      <formula>$X34="Gráfico 19"</formula>
    </cfRule>
    <cfRule type="expression" dxfId="2309" priority="2316">
      <formula>$X34="Gráfico 17"</formula>
    </cfRule>
    <cfRule type="expression" dxfId="2308" priority="2317">
      <formula>$X34="Gráfico 16"</formula>
    </cfRule>
    <cfRule type="expression" dxfId="2307" priority="2318">
      <formula>$X34="Gráfico 15"</formula>
    </cfRule>
    <cfRule type="expression" dxfId="2306" priority="2319">
      <formula>$X34="Gráfico 14"</formula>
    </cfRule>
    <cfRule type="expression" dxfId="2305" priority="2320">
      <formula>$X34="Gráfico 12"</formula>
    </cfRule>
    <cfRule type="expression" dxfId="2304" priority="2321">
      <formula>$X34="Gráfico 13"</formula>
    </cfRule>
    <cfRule type="expression" dxfId="2303" priority="2322">
      <formula>$X34="Gráfico 11"</formula>
    </cfRule>
    <cfRule type="expression" dxfId="2302" priority="2323">
      <formula>$X34="Gráfico 9"</formula>
    </cfRule>
    <cfRule type="expression" dxfId="2301" priority="2324">
      <formula>$X34="Gráfico 8"</formula>
    </cfRule>
    <cfRule type="expression" dxfId="2300" priority="2325">
      <formula>$X34="Gráfico 7"</formula>
    </cfRule>
    <cfRule type="expression" dxfId="2299" priority="2326">
      <formula>$X34="Gráfico 6"</formula>
    </cfRule>
    <cfRule type="expression" dxfId="2298" priority="2327">
      <formula>$X34="Gráfico 4"</formula>
    </cfRule>
    <cfRule type="expression" dxfId="2297" priority="2328">
      <formula>$X34="Gráfico 3"</formula>
    </cfRule>
    <cfRule type="expression" dxfId="2296" priority="2329">
      <formula>$X34="Gráfico 2"</formula>
    </cfRule>
    <cfRule type="expression" dxfId="2295" priority="2330">
      <formula>$X34="Gráfico 1"</formula>
    </cfRule>
    <cfRule type="expression" dxfId="2294" priority="2331">
      <formula>$X34="Gráfico 5"</formula>
    </cfRule>
  </conditionalFormatting>
  <conditionalFormatting sqref="K35">
    <cfRule type="expression" dxfId="2293" priority="2258">
      <formula>$X35="Reporte 2"</formula>
    </cfRule>
    <cfRule type="expression" dxfId="2292" priority="2259">
      <formula>$X35="Reporte 1"</formula>
    </cfRule>
    <cfRule type="expression" dxfId="2291" priority="2260">
      <formula>$X35="Informe 10"</formula>
    </cfRule>
    <cfRule type="expression" dxfId="2290" priority="2261">
      <formula>$X35="Informe 9"</formula>
    </cfRule>
    <cfRule type="expression" dxfId="2289" priority="2262">
      <formula>$X35="Informe 8"</formula>
    </cfRule>
    <cfRule type="expression" dxfId="2288" priority="2263">
      <formula>$X35="Informe 7"</formula>
    </cfRule>
    <cfRule type="expression" dxfId="2287" priority="2264">
      <formula>$X35="Informe 6"</formula>
    </cfRule>
    <cfRule type="expression" dxfId="2286" priority="2265">
      <formula>$X35="Informe 5"</formula>
    </cfRule>
    <cfRule type="expression" dxfId="2285" priority="2266">
      <formula>$X35="Informe 4"</formula>
    </cfRule>
    <cfRule type="expression" dxfId="2284" priority="2267">
      <formula>$X35="Informe 3"</formula>
    </cfRule>
    <cfRule type="expression" dxfId="2283" priority="2268">
      <formula>$X35="Informe 2"</formula>
    </cfRule>
    <cfRule type="expression" dxfId="2282" priority="2269">
      <formula>$X35="Informe 1"</formula>
    </cfRule>
    <cfRule type="expression" dxfId="2281" priority="2270">
      <formula>$X35="Gráfico 10"</formula>
    </cfRule>
    <cfRule type="expression" dxfId="2280" priority="2271">
      <formula>$X35="Gráfico 25"</formula>
    </cfRule>
    <cfRule type="expression" dxfId="2279" priority="2272">
      <formula>$X35="Gráfico 24"</formula>
    </cfRule>
    <cfRule type="expression" dxfId="2278" priority="2273">
      <formula>$X35="Gráfico 23"</formula>
    </cfRule>
    <cfRule type="expression" dxfId="2277" priority="2274">
      <formula>$X35="Gráfico 22"</formula>
    </cfRule>
    <cfRule type="expression" dxfId="2276" priority="2275">
      <formula>$X35="Gráfico 21"</formula>
    </cfRule>
    <cfRule type="expression" dxfId="2275" priority="2276">
      <formula>$X35="Gráfico 20"</formula>
    </cfRule>
    <cfRule type="expression" dxfId="2274" priority="2277">
      <formula>$X35="Gráfico 18"</formula>
    </cfRule>
    <cfRule type="expression" dxfId="2273" priority="2278">
      <formula>$X35="Gráfico 19"</formula>
    </cfRule>
    <cfRule type="expression" dxfId="2272" priority="2279">
      <formula>$X35="Gráfico 17"</formula>
    </cfRule>
    <cfRule type="expression" dxfId="2271" priority="2280">
      <formula>$X35="Gráfico 16"</formula>
    </cfRule>
    <cfRule type="expression" dxfId="2270" priority="2281">
      <formula>$X35="Gráfico 15"</formula>
    </cfRule>
    <cfRule type="expression" dxfId="2269" priority="2282">
      <formula>$X35="Gráfico 14"</formula>
    </cfRule>
    <cfRule type="expression" dxfId="2268" priority="2283">
      <formula>$X35="Gráfico 12"</formula>
    </cfRule>
    <cfRule type="expression" dxfId="2267" priority="2284">
      <formula>$X35="Gráfico 13"</formula>
    </cfRule>
    <cfRule type="expression" dxfId="2266" priority="2285">
      <formula>$X35="Gráfico 11"</formula>
    </cfRule>
    <cfRule type="expression" dxfId="2265" priority="2286">
      <formula>$X35="Gráfico 9"</formula>
    </cfRule>
    <cfRule type="expression" dxfId="2264" priority="2287">
      <formula>$X35="Gráfico 8"</formula>
    </cfRule>
    <cfRule type="expression" dxfId="2263" priority="2288">
      <formula>$X35="Gráfico 7"</formula>
    </cfRule>
    <cfRule type="expression" dxfId="2262" priority="2289">
      <formula>$X35="Gráfico 6"</formula>
    </cfRule>
    <cfRule type="expression" dxfId="2261" priority="2290">
      <formula>$X35="Gráfico 4"</formula>
    </cfRule>
    <cfRule type="expression" dxfId="2260" priority="2291">
      <formula>$X35="Gráfico 3"</formula>
    </cfRule>
    <cfRule type="expression" dxfId="2259" priority="2292">
      <formula>$X35="Gráfico 2"</formula>
    </cfRule>
    <cfRule type="expression" dxfId="2258" priority="2293">
      <formula>$X35="Gráfico 1"</formula>
    </cfRule>
    <cfRule type="expression" dxfId="2257" priority="2294">
      <formula>$X35="Gráfico 5"</formula>
    </cfRule>
  </conditionalFormatting>
  <conditionalFormatting sqref="K36">
    <cfRule type="expression" dxfId="2256" priority="2221">
      <formula>$X36="Reporte 2"</formula>
    </cfRule>
    <cfRule type="expression" dxfId="2255" priority="2222">
      <formula>$X36="Reporte 1"</formula>
    </cfRule>
    <cfRule type="expression" dxfId="2254" priority="2223">
      <formula>$X36="Informe 10"</formula>
    </cfRule>
    <cfRule type="expression" dxfId="2253" priority="2224">
      <formula>$X36="Informe 9"</formula>
    </cfRule>
    <cfRule type="expression" dxfId="2252" priority="2225">
      <formula>$X36="Informe 8"</formula>
    </cfRule>
    <cfRule type="expression" dxfId="2251" priority="2226">
      <formula>$X36="Informe 7"</formula>
    </cfRule>
    <cfRule type="expression" dxfId="2250" priority="2227">
      <formula>$X36="Informe 6"</formula>
    </cfRule>
    <cfRule type="expression" dxfId="2249" priority="2228">
      <formula>$X36="Informe 5"</formula>
    </cfRule>
    <cfRule type="expression" dxfId="2248" priority="2229">
      <formula>$X36="Informe 4"</formula>
    </cfRule>
    <cfRule type="expression" dxfId="2247" priority="2230">
      <formula>$X36="Informe 3"</formula>
    </cfRule>
    <cfRule type="expression" dxfId="2246" priority="2231">
      <formula>$X36="Informe 2"</formula>
    </cfRule>
    <cfRule type="expression" dxfId="2245" priority="2232">
      <formula>$X36="Informe 1"</formula>
    </cfRule>
    <cfRule type="expression" dxfId="2244" priority="2233">
      <formula>$X36="Gráfico 10"</formula>
    </cfRule>
    <cfRule type="expression" dxfId="2243" priority="2234">
      <formula>$X36="Gráfico 25"</formula>
    </cfRule>
    <cfRule type="expression" dxfId="2242" priority="2235">
      <formula>$X36="Gráfico 24"</formula>
    </cfRule>
    <cfRule type="expression" dxfId="2241" priority="2236">
      <formula>$X36="Gráfico 23"</formula>
    </cfRule>
    <cfRule type="expression" dxfId="2240" priority="2237">
      <formula>$X36="Gráfico 22"</formula>
    </cfRule>
    <cfRule type="expression" dxfId="2239" priority="2238">
      <formula>$X36="Gráfico 21"</formula>
    </cfRule>
    <cfRule type="expression" dxfId="2238" priority="2239">
      <formula>$X36="Gráfico 20"</formula>
    </cfRule>
    <cfRule type="expression" dxfId="2237" priority="2240">
      <formula>$X36="Gráfico 18"</formula>
    </cfRule>
    <cfRule type="expression" dxfId="2236" priority="2241">
      <formula>$X36="Gráfico 19"</formula>
    </cfRule>
    <cfRule type="expression" dxfId="2235" priority="2242">
      <formula>$X36="Gráfico 17"</formula>
    </cfRule>
    <cfRule type="expression" dxfId="2234" priority="2243">
      <formula>$X36="Gráfico 16"</formula>
    </cfRule>
    <cfRule type="expression" dxfId="2233" priority="2244">
      <formula>$X36="Gráfico 15"</formula>
    </cfRule>
    <cfRule type="expression" dxfId="2232" priority="2245">
      <formula>$X36="Gráfico 14"</formula>
    </cfRule>
    <cfRule type="expression" dxfId="2231" priority="2246">
      <formula>$X36="Gráfico 12"</formula>
    </cfRule>
    <cfRule type="expression" dxfId="2230" priority="2247">
      <formula>$X36="Gráfico 13"</formula>
    </cfRule>
    <cfRule type="expression" dxfId="2229" priority="2248">
      <formula>$X36="Gráfico 11"</formula>
    </cfRule>
    <cfRule type="expression" dxfId="2228" priority="2249">
      <formula>$X36="Gráfico 9"</formula>
    </cfRule>
    <cfRule type="expression" dxfId="2227" priority="2250">
      <formula>$X36="Gráfico 8"</formula>
    </cfRule>
    <cfRule type="expression" dxfId="2226" priority="2251">
      <formula>$X36="Gráfico 7"</formula>
    </cfRule>
    <cfRule type="expression" dxfId="2225" priority="2252">
      <formula>$X36="Gráfico 6"</formula>
    </cfRule>
    <cfRule type="expression" dxfId="2224" priority="2253">
      <formula>$X36="Gráfico 4"</formula>
    </cfRule>
    <cfRule type="expression" dxfId="2223" priority="2254">
      <formula>$X36="Gráfico 3"</formula>
    </cfRule>
    <cfRule type="expression" dxfId="2222" priority="2255">
      <formula>$X36="Gráfico 2"</formula>
    </cfRule>
    <cfRule type="expression" dxfId="2221" priority="2256">
      <formula>$X36="Gráfico 1"</formula>
    </cfRule>
    <cfRule type="expression" dxfId="2220" priority="2257">
      <formula>$X36="Gráfico 5"</formula>
    </cfRule>
  </conditionalFormatting>
  <conditionalFormatting sqref="K37">
    <cfRule type="expression" dxfId="2219" priority="2184">
      <formula>$X37="Reporte 2"</formula>
    </cfRule>
    <cfRule type="expression" dxfId="2218" priority="2185">
      <formula>$X37="Reporte 1"</formula>
    </cfRule>
    <cfRule type="expression" dxfId="2217" priority="2186">
      <formula>$X37="Informe 10"</formula>
    </cfRule>
    <cfRule type="expression" dxfId="2216" priority="2187">
      <formula>$X37="Informe 9"</formula>
    </cfRule>
    <cfRule type="expression" dxfId="2215" priority="2188">
      <formula>$X37="Informe 8"</formula>
    </cfRule>
    <cfRule type="expression" dxfId="2214" priority="2189">
      <formula>$X37="Informe 7"</formula>
    </cfRule>
    <cfRule type="expression" dxfId="2213" priority="2190">
      <formula>$X37="Informe 6"</formula>
    </cfRule>
    <cfRule type="expression" dxfId="2212" priority="2191">
      <formula>$X37="Informe 5"</formula>
    </cfRule>
    <cfRule type="expression" dxfId="2211" priority="2192">
      <formula>$X37="Informe 4"</formula>
    </cfRule>
    <cfRule type="expression" dxfId="2210" priority="2193">
      <formula>$X37="Informe 3"</formula>
    </cfRule>
    <cfRule type="expression" dxfId="2209" priority="2194">
      <formula>$X37="Informe 2"</formula>
    </cfRule>
    <cfRule type="expression" dxfId="2208" priority="2195">
      <formula>$X37="Informe 1"</formula>
    </cfRule>
    <cfRule type="expression" dxfId="2207" priority="2196">
      <formula>$X37="Gráfico 10"</formula>
    </cfRule>
    <cfRule type="expression" dxfId="2206" priority="2197">
      <formula>$X37="Gráfico 25"</formula>
    </cfRule>
    <cfRule type="expression" dxfId="2205" priority="2198">
      <formula>$X37="Gráfico 24"</formula>
    </cfRule>
    <cfRule type="expression" dxfId="2204" priority="2199">
      <formula>$X37="Gráfico 23"</formula>
    </cfRule>
    <cfRule type="expression" dxfId="2203" priority="2200">
      <formula>$X37="Gráfico 22"</formula>
    </cfRule>
    <cfRule type="expression" dxfId="2202" priority="2201">
      <formula>$X37="Gráfico 21"</formula>
    </cfRule>
    <cfRule type="expression" dxfId="2201" priority="2202">
      <formula>$X37="Gráfico 20"</formula>
    </cfRule>
    <cfRule type="expression" dxfId="2200" priority="2203">
      <formula>$X37="Gráfico 18"</formula>
    </cfRule>
    <cfRule type="expression" dxfId="2199" priority="2204">
      <formula>$X37="Gráfico 19"</formula>
    </cfRule>
    <cfRule type="expression" dxfId="2198" priority="2205">
      <formula>$X37="Gráfico 17"</formula>
    </cfRule>
    <cfRule type="expression" dxfId="2197" priority="2206">
      <formula>$X37="Gráfico 16"</formula>
    </cfRule>
    <cfRule type="expression" dxfId="2196" priority="2207">
      <formula>$X37="Gráfico 15"</formula>
    </cfRule>
    <cfRule type="expression" dxfId="2195" priority="2208">
      <formula>$X37="Gráfico 14"</formula>
    </cfRule>
    <cfRule type="expression" dxfId="2194" priority="2209">
      <formula>$X37="Gráfico 12"</formula>
    </cfRule>
    <cfRule type="expression" dxfId="2193" priority="2210">
      <formula>$X37="Gráfico 13"</formula>
    </cfRule>
    <cfRule type="expression" dxfId="2192" priority="2211">
      <formula>$X37="Gráfico 11"</formula>
    </cfRule>
    <cfRule type="expression" dxfId="2191" priority="2212">
      <formula>$X37="Gráfico 9"</formula>
    </cfRule>
    <cfRule type="expression" dxfId="2190" priority="2213">
      <formula>$X37="Gráfico 8"</formula>
    </cfRule>
    <cfRule type="expression" dxfId="2189" priority="2214">
      <formula>$X37="Gráfico 7"</formula>
    </cfRule>
    <cfRule type="expression" dxfId="2188" priority="2215">
      <formula>$X37="Gráfico 6"</formula>
    </cfRule>
    <cfRule type="expression" dxfId="2187" priority="2216">
      <formula>$X37="Gráfico 4"</formula>
    </cfRule>
    <cfRule type="expression" dxfId="2186" priority="2217">
      <formula>$X37="Gráfico 3"</formula>
    </cfRule>
    <cfRule type="expression" dxfId="2185" priority="2218">
      <formula>$X37="Gráfico 2"</formula>
    </cfRule>
    <cfRule type="expression" dxfId="2184" priority="2219">
      <formula>$X37="Gráfico 1"</formula>
    </cfRule>
    <cfRule type="expression" dxfId="2183" priority="2220">
      <formula>$X37="Gráfico 5"</formula>
    </cfRule>
  </conditionalFormatting>
  <conditionalFormatting sqref="K38">
    <cfRule type="expression" dxfId="2182" priority="2147">
      <formula>$X38="Reporte 2"</formula>
    </cfRule>
    <cfRule type="expression" dxfId="2181" priority="2148">
      <formula>$X38="Reporte 1"</formula>
    </cfRule>
    <cfRule type="expression" dxfId="2180" priority="2149">
      <formula>$X38="Informe 10"</formula>
    </cfRule>
    <cfRule type="expression" dxfId="2179" priority="2150">
      <formula>$X38="Informe 9"</formula>
    </cfRule>
    <cfRule type="expression" dxfId="2178" priority="2151">
      <formula>$X38="Informe 8"</formula>
    </cfRule>
    <cfRule type="expression" dxfId="2177" priority="2152">
      <formula>$X38="Informe 7"</formula>
    </cfRule>
    <cfRule type="expression" dxfId="2176" priority="2153">
      <formula>$X38="Informe 6"</formula>
    </cfRule>
    <cfRule type="expression" dxfId="2175" priority="2154">
      <formula>$X38="Informe 5"</formula>
    </cfRule>
    <cfRule type="expression" dxfId="2174" priority="2155">
      <formula>$X38="Informe 4"</formula>
    </cfRule>
    <cfRule type="expression" dxfId="2173" priority="2156">
      <formula>$X38="Informe 3"</formula>
    </cfRule>
    <cfRule type="expression" dxfId="2172" priority="2157">
      <formula>$X38="Informe 2"</formula>
    </cfRule>
    <cfRule type="expression" dxfId="2171" priority="2158">
      <formula>$X38="Informe 1"</formula>
    </cfRule>
    <cfRule type="expression" dxfId="2170" priority="2159">
      <formula>$X38="Gráfico 10"</formula>
    </cfRule>
    <cfRule type="expression" dxfId="2169" priority="2160">
      <formula>$X38="Gráfico 25"</formula>
    </cfRule>
    <cfRule type="expression" dxfId="2168" priority="2161">
      <formula>$X38="Gráfico 24"</formula>
    </cfRule>
    <cfRule type="expression" dxfId="2167" priority="2162">
      <formula>$X38="Gráfico 23"</formula>
    </cfRule>
    <cfRule type="expression" dxfId="2166" priority="2163">
      <formula>$X38="Gráfico 22"</formula>
    </cfRule>
    <cfRule type="expression" dxfId="2165" priority="2164">
      <formula>$X38="Gráfico 21"</formula>
    </cfRule>
    <cfRule type="expression" dxfId="2164" priority="2165">
      <formula>$X38="Gráfico 20"</formula>
    </cfRule>
    <cfRule type="expression" dxfId="2163" priority="2166">
      <formula>$X38="Gráfico 18"</formula>
    </cfRule>
    <cfRule type="expression" dxfId="2162" priority="2167">
      <formula>$X38="Gráfico 19"</formula>
    </cfRule>
    <cfRule type="expression" dxfId="2161" priority="2168">
      <formula>$X38="Gráfico 17"</formula>
    </cfRule>
    <cfRule type="expression" dxfId="2160" priority="2169">
      <formula>$X38="Gráfico 16"</formula>
    </cfRule>
    <cfRule type="expression" dxfId="2159" priority="2170">
      <formula>$X38="Gráfico 15"</formula>
    </cfRule>
    <cfRule type="expression" dxfId="2158" priority="2171">
      <formula>$X38="Gráfico 14"</formula>
    </cfRule>
    <cfRule type="expression" dxfId="2157" priority="2172">
      <formula>$X38="Gráfico 12"</formula>
    </cfRule>
    <cfRule type="expression" dxfId="2156" priority="2173">
      <formula>$X38="Gráfico 13"</formula>
    </cfRule>
    <cfRule type="expression" dxfId="2155" priority="2174">
      <formula>$X38="Gráfico 11"</formula>
    </cfRule>
    <cfRule type="expression" dxfId="2154" priority="2175">
      <formula>$X38="Gráfico 9"</formula>
    </cfRule>
    <cfRule type="expression" dxfId="2153" priority="2176">
      <formula>$X38="Gráfico 8"</formula>
    </cfRule>
    <cfRule type="expression" dxfId="2152" priority="2177">
      <formula>$X38="Gráfico 7"</formula>
    </cfRule>
    <cfRule type="expression" dxfId="2151" priority="2178">
      <formula>$X38="Gráfico 6"</formula>
    </cfRule>
    <cfRule type="expression" dxfId="2150" priority="2179">
      <formula>$X38="Gráfico 4"</formula>
    </cfRule>
    <cfRule type="expression" dxfId="2149" priority="2180">
      <formula>$X38="Gráfico 3"</formula>
    </cfRule>
    <cfRule type="expression" dxfId="2148" priority="2181">
      <formula>$X38="Gráfico 2"</formula>
    </cfRule>
    <cfRule type="expression" dxfId="2147" priority="2182">
      <formula>$X38="Gráfico 1"</formula>
    </cfRule>
    <cfRule type="expression" dxfId="2146" priority="2183">
      <formula>$X38="Gráfico 5"</formula>
    </cfRule>
  </conditionalFormatting>
  <conditionalFormatting sqref="K39">
    <cfRule type="expression" dxfId="2145" priority="2110">
      <formula>$X39="Reporte 2"</formula>
    </cfRule>
    <cfRule type="expression" dxfId="2144" priority="2111">
      <formula>$X39="Reporte 1"</formula>
    </cfRule>
    <cfRule type="expression" dxfId="2143" priority="2112">
      <formula>$X39="Informe 10"</formula>
    </cfRule>
    <cfRule type="expression" dxfId="2142" priority="2113">
      <formula>$X39="Informe 9"</formula>
    </cfRule>
    <cfRule type="expression" dxfId="2141" priority="2114">
      <formula>$X39="Informe 8"</formula>
    </cfRule>
    <cfRule type="expression" dxfId="2140" priority="2115">
      <formula>$X39="Informe 7"</formula>
    </cfRule>
    <cfRule type="expression" dxfId="2139" priority="2116">
      <formula>$X39="Informe 6"</formula>
    </cfRule>
    <cfRule type="expression" dxfId="2138" priority="2117">
      <formula>$X39="Informe 5"</formula>
    </cfRule>
    <cfRule type="expression" dxfId="2137" priority="2118">
      <formula>$X39="Informe 4"</formula>
    </cfRule>
    <cfRule type="expression" dxfId="2136" priority="2119">
      <formula>$X39="Informe 3"</formula>
    </cfRule>
    <cfRule type="expression" dxfId="2135" priority="2120">
      <formula>$X39="Informe 2"</formula>
    </cfRule>
    <cfRule type="expression" dxfId="2134" priority="2121">
      <formula>$X39="Informe 1"</formula>
    </cfRule>
    <cfRule type="expression" dxfId="2133" priority="2122">
      <formula>$X39="Gráfico 10"</formula>
    </cfRule>
    <cfRule type="expression" dxfId="2132" priority="2123">
      <formula>$X39="Gráfico 25"</formula>
    </cfRule>
    <cfRule type="expression" dxfId="2131" priority="2124">
      <formula>$X39="Gráfico 24"</formula>
    </cfRule>
    <cfRule type="expression" dxfId="2130" priority="2125">
      <formula>$X39="Gráfico 23"</formula>
    </cfRule>
    <cfRule type="expression" dxfId="2129" priority="2126">
      <formula>$X39="Gráfico 22"</formula>
    </cfRule>
    <cfRule type="expression" dxfId="2128" priority="2127">
      <formula>$X39="Gráfico 21"</formula>
    </cfRule>
    <cfRule type="expression" dxfId="2127" priority="2128">
      <formula>$X39="Gráfico 20"</formula>
    </cfRule>
    <cfRule type="expression" dxfId="2126" priority="2129">
      <formula>$X39="Gráfico 18"</formula>
    </cfRule>
    <cfRule type="expression" dxfId="2125" priority="2130">
      <formula>$X39="Gráfico 19"</formula>
    </cfRule>
    <cfRule type="expression" dxfId="2124" priority="2131">
      <formula>$X39="Gráfico 17"</formula>
    </cfRule>
    <cfRule type="expression" dxfId="2123" priority="2132">
      <formula>$X39="Gráfico 16"</formula>
    </cfRule>
    <cfRule type="expression" dxfId="2122" priority="2133">
      <formula>$X39="Gráfico 15"</formula>
    </cfRule>
    <cfRule type="expression" dxfId="2121" priority="2134">
      <formula>$X39="Gráfico 14"</formula>
    </cfRule>
    <cfRule type="expression" dxfId="2120" priority="2135">
      <formula>$X39="Gráfico 12"</formula>
    </cfRule>
    <cfRule type="expression" dxfId="2119" priority="2136">
      <formula>$X39="Gráfico 13"</formula>
    </cfRule>
    <cfRule type="expression" dxfId="2118" priority="2137">
      <formula>$X39="Gráfico 11"</formula>
    </cfRule>
    <cfRule type="expression" dxfId="2117" priority="2138">
      <formula>$X39="Gráfico 9"</formula>
    </cfRule>
    <cfRule type="expression" dxfId="2116" priority="2139">
      <formula>$X39="Gráfico 8"</formula>
    </cfRule>
    <cfRule type="expression" dxfId="2115" priority="2140">
      <formula>$X39="Gráfico 7"</formula>
    </cfRule>
    <cfRule type="expression" dxfId="2114" priority="2141">
      <formula>$X39="Gráfico 6"</formula>
    </cfRule>
    <cfRule type="expression" dxfId="2113" priority="2142">
      <formula>$X39="Gráfico 4"</formula>
    </cfRule>
    <cfRule type="expression" dxfId="2112" priority="2143">
      <formula>$X39="Gráfico 3"</formula>
    </cfRule>
    <cfRule type="expression" dxfId="2111" priority="2144">
      <formula>$X39="Gráfico 2"</formula>
    </cfRule>
    <cfRule type="expression" dxfId="2110" priority="2145">
      <formula>$X39="Gráfico 1"</formula>
    </cfRule>
    <cfRule type="expression" dxfId="2109" priority="2146">
      <formula>$X39="Gráfico 5"</formula>
    </cfRule>
  </conditionalFormatting>
  <conditionalFormatting sqref="K40">
    <cfRule type="expression" dxfId="2108" priority="2073">
      <formula>$X40="Reporte 2"</formula>
    </cfRule>
    <cfRule type="expression" dxfId="2107" priority="2074">
      <formula>$X40="Reporte 1"</formula>
    </cfRule>
    <cfRule type="expression" dxfId="2106" priority="2075">
      <formula>$X40="Informe 10"</formula>
    </cfRule>
    <cfRule type="expression" dxfId="2105" priority="2076">
      <formula>$X40="Informe 9"</formula>
    </cfRule>
    <cfRule type="expression" dxfId="2104" priority="2077">
      <formula>$X40="Informe 8"</formula>
    </cfRule>
    <cfRule type="expression" dxfId="2103" priority="2078">
      <formula>$X40="Informe 7"</formula>
    </cfRule>
    <cfRule type="expression" dxfId="2102" priority="2079">
      <formula>$X40="Informe 6"</formula>
    </cfRule>
    <cfRule type="expression" dxfId="2101" priority="2080">
      <formula>$X40="Informe 5"</formula>
    </cfRule>
    <cfRule type="expression" dxfId="2100" priority="2081">
      <formula>$X40="Informe 4"</formula>
    </cfRule>
    <cfRule type="expression" dxfId="2099" priority="2082">
      <formula>$X40="Informe 3"</formula>
    </cfRule>
    <cfRule type="expression" dxfId="2098" priority="2083">
      <formula>$X40="Informe 2"</formula>
    </cfRule>
    <cfRule type="expression" dxfId="2097" priority="2084">
      <formula>$X40="Informe 1"</formula>
    </cfRule>
    <cfRule type="expression" dxfId="2096" priority="2085">
      <formula>$X40="Gráfico 10"</formula>
    </cfRule>
    <cfRule type="expression" dxfId="2095" priority="2086">
      <formula>$X40="Gráfico 25"</formula>
    </cfRule>
    <cfRule type="expression" dxfId="2094" priority="2087">
      <formula>$X40="Gráfico 24"</formula>
    </cfRule>
    <cfRule type="expression" dxfId="2093" priority="2088">
      <formula>$X40="Gráfico 23"</formula>
    </cfRule>
    <cfRule type="expression" dxfId="2092" priority="2089">
      <formula>$X40="Gráfico 22"</formula>
    </cfRule>
    <cfRule type="expression" dxfId="2091" priority="2090">
      <formula>$X40="Gráfico 21"</formula>
    </cfRule>
    <cfRule type="expression" dxfId="2090" priority="2091">
      <formula>$X40="Gráfico 20"</formula>
    </cfRule>
    <cfRule type="expression" dxfId="2089" priority="2092">
      <formula>$X40="Gráfico 18"</formula>
    </cfRule>
    <cfRule type="expression" dxfId="2088" priority="2093">
      <formula>$X40="Gráfico 19"</formula>
    </cfRule>
    <cfRule type="expression" dxfId="2087" priority="2094">
      <formula>$X40="Gráfico 17"</formula>
    </cfRule>
    <cfRule type="expression" dxfId="2086" priority="2095">
      <formula>$X40="Gráfico 16"</formula>
    </cfRule>
    <cfRule type="expression" dxfId="2085" priority="2096">
      <formula>$X40="Gráfico 15"</formula>
    </cfRule>
    <cfRule type="expression" dxfId="2084" priority="2097">
      <formula>$X40="Gráfico 14"</formula>
    </cfRule>
    <cfRule type="expression" dxfId="2083" priority="2098">
      <formula>$X40="Gráfico 12"</formula>
    </cfRule>
    <cfRule type="expression" dxfId="2082" priority="2099">
      <formula>$X40="Gráfico 13"</formula>
    </cfRule>
    <cfRule type="expression" dxfId="2081" priority="2100">
      <formula>$X40="Gráfico 11"</formula>
    </cfRule>
    <cfRule type="expression" dxfId="2080" priority="2101">
      <formula>$X40="Gráfico 9"</formula>
    </cfRule>
    <cfRule type="expression" dxfId="2079" priority="2102">
      <formula>$X40="Gráfico 8"</formula>
    </cfRule>
    <cfRule type="expression" dxfId="2078" priority="2103">
      <formula>$X40="Gráfico 7"</formula>
    </cfRule>
    <cfRule type="expression" dxfId="2077" priority="2104">
      <formula>$X40="Gráfico 6"</formula>
    </cfRule>
    <cfRule type="expression" dxfId="2076" priority="2105">
      <formula>$X40="Gráfico 4"</formula>
    </cfRule>
    <cfRule type="expression" dxfId="2075" priority="2106">
      <formula>$X40="Gráfico 3"</formula>
    </cfRule>
    <cfRule type="expression" dxfId="2074" priority="2107">
      <formula>$X40="Gráfico 2"</formula>
    </cfRule>
    <cfRule type="expression" dxfId="2073" priority="2108">
      <formula>$X40="Gráfico 1"</formula>
    </cfRule>
    <cfRule type="expression" dxfId="2072" priority="2109">
      <formula>$X40="Gráfico 5"</formula>
    </cfRule>
  </conditionalFormatting>
  <conditionalFormatting sqref="K41">
    <cfRule type="expression" dxfId="2071" priority="2036">
      <formula>$X41="Reporte 2"</formula>
    </cfRule>
    <cfRule type="expression" dxfId="2070" priority="2037">
      <formula>$X41="Reporte 1"</formula>
    </cfRule>
    <cfRule type="expression" dxfId="2069" priority="2038">
      <formula>$X41="Informe 10"</formula>
    </cfRule>
    <cfRule type="expression" dxfId="2068" priority="2039">
      <formula>$X41="Informe 9"</formula>
    </cfRule>
    <cfRule type="expression" dxfId="2067" priority="2040">
      <formula>$X41="Informe 8"</formula>
    </cfRule>
    <cfRule type="expression" dxfId="2066" priority="2041">
      <formula>$X41="Informe 7"</formula>
    </cfRule>
    <cfRule type="expression" dxfId="2065" priority="2042">
      <formula>$X41="Informe 6"</formula>
    </cfRule>
    <cfRule type="expression" dxfId="2064" priority="2043">
      <formula>$X41="Informe 5"</formula>
    </cfRule>
    <cfRule type="expression" dxfId="2063" priority="2044">
      <formula>$X41="Informe 4"</formula>
    </cfRule>
    <cfRule type="expression" dxfId="2062" priority="2045">
      <formula>$X41="Informe 3"</formula>
    </cfRule>
    <cfRule type="expression" dxfId="2061" priority="2046">
      <formula>$X41="Informe 2"</formula>
    </cfRule>
    <cfRule type="expression" dxfId="2060" priority="2047">
      <formula>$X41="Informe 1"</formula>
    </cfRule>
    <cfRule type="expression" dxfId="2059" priority="2048">
      <formula>$X41="Gráfico 10"</formula>
    </cfRule>
    <cfRule type="expression" dxfId="2058" priority="2049">
      <formula>$X41="Gráfico 25"</formula>
    </cfRule>
    <cfRule type="expression" dxfId="2057" priority="2050">
      <formula>$X41="Gráfico 24"</formula>
    </cfRule>
    <cfRule type="expression" dxfId="2056" priority="2051">
      <formula>$X41="Gráfico 23"</formula>
    </cfRule>
    <cfRule type="expression" dxfId="2055" priority="2052">
      <formula>$X41="Gráfico 22"</formula>
    </cfRule>
    <cfRule type="expression" dxfId="2054" priority="2053">
      <formula>$X41="Gráfico 21"</formula>
    </cfRule>
    <cfRule type="expression" dxfId="2053" priority="2054">
      <formula>$X41="Gráfico 20"</formula>
    </cfRule>
    <cfRule type="expression" dxfId="2052" priority="2055">
      <formula>$X41="Gráfico 18"</formula>
    </cfRule>
    <cfRule type="expression" dxfId="2051" priority="2056">
      <formula>$X41="Gráfico 19"</formula>
    </cfRule>
    <cfRule type="expression" dxfId="2050" priority="2057">
      <formula>$X41="Gráfico 17"</formula>
    </cfRule>
    <cfRule type="expression" dxfId="2049" priority="2058">
      <formula>$X41="Gráfico 16"</formula>
    </cfRule>
    <cfRule type="expression" dxfId="2048" priority="2059">
      <formula>$X41="Gráfico 15"</formula>
    </cfRule>
    <cfRule type="expression" dxfId="2047" priority="2060">
      <formula>$X41="Gráfico 14"</formula>
    </cfRule>
    <cfRule type="expression" dxfId="2046" priority="2061">
      <formula>$X41="Gráfico 12"</formula>
    </cfRule>
    <cfRule type="expression" dxfId="2045" priority="2062">
      <formula>$X41="Gráfico 13"</formula>
    </cfRule>
    <cfRule type="expression" dxfId="2044" priority="2063">
      <formula>$X41="Gráfico 11"</formula>
    </cfRule>
    <cfRule type="expression" dxfId="2043" priority="2064">
      <formula>$X41="Gráfico 9"</formula>
    </cfRule>
    <cfRule type="expression" dxfId="2042" priority="2065">
      <formula>$X41="Gráfico 8"</formula>
    </cfRule>
    <cfRule type="expression" dxfId="2041" priority="2066">
      <formula>$X41="Gráfico 7"</formula>
    </cfRule>
    <cfRule type="expression" dxfId="2040" priority="2067">
      <formula>$X41="Gráfico 6"</formula>
    </cfRule>
    <cfRule type="expression" dxfId="2039" priority="2068">
      <formula>$X41="Gráfico 4"</formula>
    </cfRule>
    <cfRule type="expression" dxfId="2038" priority="2069">
      <formula>$X41="Gráfico 3"</formula>
    </cfRule>
    <cfRule type="expression" dxfId="2037" priority="2070">
      <formula>$X41="Gráfico 2"</formula>
    </cfRule>
    <cfRule type="expression" dxfId="2036" priority="2071">
      <formula>$X41="Gráfico 1"</formula>
    </cfRule>
    <cfRule type="expression" dxfId="2035" priority="2072">
      <formula>$X41="Gráfico 5"</formula>
    </cfRule>
  </conditionalFormatting>
  <conditionalFormatting sqref="K42">
    <cfRule type="expression" dxfId="2034" priority="1999">
      <formula>$X42="Reporte 2"</formula>
    </cfRule>
    <cfRule type="expression" dxfId="2033" priority="2000">
      <formula>$X42="Reporte 1"</formula>
    </cfRule>
    <cfRule type="expression" dxfId="2032" priority="2001">
      <formula>$X42="Informe 10"</formula>
    </cfRule>
    <cfRule type="expression" dxfId="2031" priority="2002">
      <formula>$X42="Informe 9"</formula>
    </cfRule>
    <cfRule type="expression" dxfId="2030" priority="2003">
      <formula>$X42="Informe 8"</formula>
    </cfRule>
    <cfRule type="expression" dxfId="2029" priority="2004">
      <formula>$X42="Informe 7"</formula>
    </cfRule>
    <cfRule type="expression" dxfId="2028" priority="2005">
      <formula>$X42="Informe 6"</formula>
    </cfRule>
    <cfRule type="expression" dxfId="2027" priority="2006">
      <formula>$X42="Informe 5"</formula>
    </cfRule>
    <cfRule type="expression" dxfId="2026" priority="2007">
      <formula>$X42="Informe 4"</formula>
    </cfRule>
    <cfRule type="expression" dxfId="2025" priority="2008">
      <formula>$X42="Informe 3"</formula>
    </cfRule>
    <cfRule type="expression" dxfId="2024" priority="2009">
      <formula>$X42="Informe 2"</formula>
    </cfRule>
    <cfRule type="expression" dxfId="2023" priority="2010">
      <formula>$X42="Informe 1"</formula>
    </cfRule>
    <cfRule type="expression" dxfId="2022" priority="2011">
      <formula>$X42="Gráfico 10"</formula>
    </cfRule>
    <cfRule type="expression" dxfId="2021" priority="2012">
      <formula>$X42="Gráfico 25"</formula>
    </cfRule>
    <cfRule type="expression" dxfId="2020" priority="2013">
      <formula>$X42="Gráfico 24"</formula>
    </cfRule>
    <cfRule type="expression" dxfId="2019" priority="2014">
      <formula>$X42="Gráfico 23"</formula>
    </cfRule>
    <cfRule type="expression" dxfId="2018" priority="2015">
      <formula>$X42="Gráfico 22"</formula>
    </cfRule>
    <cfRule type="expression" dxfId="2017" priority="2016">
      <formula>$X42="Gráfico 21"</formula>
    </cfRule>
    <cfRule type="expression" dxfId="2016" priority="2017">
      <formula>$X42="Gráfico 20"</formula>
    </cfRule>
    <cfRule type="expression" dxfId="2015" priority="2018">
      <formula>$X42="Gráfico 18"</formula>
    </cfRule>
    <cfRule type="expression" dxfId="2014" priority="2019">
      <formula>$X42="Gráfico 19"</formula>
    </cfRule>
    <cfRule type="expression" dxfId="2013" priority="2020">
      <formula>$X42="Gráfico 17"</formula>
    </cfRule>
    <cfRule type="expression" dxfId="2012" priority="2021">
      <formula>$X42="Gráfico 16"</formula>
    </cfRule>
    <cfRule type="expression" dxfId="2011" priority="2022">
      <formula>$X42="Gráfico 15"</formula>
    </cfRule>
    <cfRule type="expression" dxfId="2010" priority="2023">
      <formula>$X42="Gráfico 14"</formula>
    </cfRule>
    <cfRule type="expression" dxfId="2009" priority="2024">
      <formula>$X42="Gráfico 12"</formula>
    </cfRule>
    <cfRule type="expression" dxfId="2008" priority="2025">
      <formula>$X42="Gráfico 13"</formula>
    </cfRule>
    <cfRule type="expression" dxfId="2007" priority="2026">
      <formula>$X42="Gráfico 11"</formula>
    </cfRule>
    <cfRule type="expression" dxfId="2006" priority="2027">
      <formula>$X42="Gráfico 9"</formula>
    </cfRule>
    <cfRule type="expression" dxfId="2005" priority="2028">
      <formula>$X42="Gráfico 8"</formula>
    </cfRule>
    <cfRule type="expression" dxfId="2004" priority="2029">
      <formula>$X42="Gráfico 7"</formula>
    </cfRule>
    <cfRule type="expression" dxfId="2003" priority="2030">
      <formula>$X42="Gráfico 6"</formula>
    </cfRule>
    <cfRule type="expression" dxfId="2002" priority="2031">
      <formula>$X42="Gráfico 4"</formula>
    </cfRule>
    <cfRule type="expression" dxfId="2001" priority="2032">
      <formula>$X42="Gráfico 3"</formula>
    </cfRule>
    <cfRule type="expression" dxfId="2000" priority="2033">
      <formula>$X42="Gráfico 2"</formula>
    </cfRule>
    <cfRule type="expression" dxfId="1999" priority="2034">
      <formula>$X42="Gráfico 1"</formula>
    </cfRule>
    <cfRule type="expression" dxfId="1998" priority="2035">
      <formula>$X42="Gráfico 5"</formula>
    </cfRule>
  </conditionalFormatting>
  <conditionalFormatting sqref="K43">
    <cfRule type="expression" dxfId="1997" priority="1962">
      <formula>$X43="Reporte 2"</formula>
    </cfRule>
    <cfRule type="expression" dxfId="1996" priority="1963">
      <formula>$X43="Reporte 1"</formula>
    </cfRule>
    <cfRule type="expression" dxfId="1995" priority="1964">
      <formula>$X43="Informe 10"</formula>
    </cfRule>
    <cfRule type="expression" dxfId="1994" priority="1965">
      <formula>$X43="Informe 9"</formula>
    </cfRule>
    <cfRule type="expression" dxfId="1993" priority="1966">
      <formula>$X43="Informe 8"</formula>
    </cfRule>
    <cfRule type="expression" dxfId="1992" priority="1967">
      <formula>$X43="Informe 7"</formula>
    </cfRule>
    <cfRule type="expression" dxfId="1991" priority="1968">
      <formula>$X43="Informe 6"</formula>
    </cfRule>
    <cfRule type="expression" dxfId="1990" priority="1969">
      <formula>$X43="Informe 5"</formula>
    </cfRule>
    <cfRule type="expression" dxfId="1989" priority="1970">
      <formula>$X43="Informe 4"</formula>
    </cfRule>
    <cfRule type="expression" dxfId="1988" priority="1971">
      <formula>$X43="Informe 3"</formula>
    </cfRule>
    <cfRule type="expression" dxfId="1987" priority="1972">
      <formula>$X43="Informe 2"</formula>
    </cfRule>
    <cfRule type="expression" dxfId="1986" priority="1973">
      <formula>$X43="Informe 1"</formula>
    </cfRule>
    <cfRule type="expression" dxfId="1985" priority="1974">
      <formula>$X43="Gráfico 10"</formula>
    </cfRule>
    <cfRule type="expression" dxfId="1984" priority="1975">
      <formula>$X43="Gráfico 25"</formula>
    </cfRule>
    <cfRule type="expression" dxfId="1983" priority="1976">
      <formula>$X43="Gráfico 24"</formula>
    </cfRule>
    <cfRule type="expression" dxfId="1982" priority="1977">
      <formula>$X43="Gráfico 23"</formula>
    </cfRule>
    <cfRule type="expression" dxfId="1981" priority="1978">
      <formula>$X43="Gráfico 22"</formula>
    </cfRule>
    <cfRule type="expression" dxfId="1980" priority="1979">
      <formula>$X43="Gráfico 21"</formula>
    </cfRule>
    <cfRule type="expression" dxfId="1979" priority="1980">
      <formula>$X43="Gráfico 20"</formula>
    </cfRule>
    <cfRule type="expression" dxfId="1978" priority="1981">
      <formula>$X43="Gráfico 18"</formula>
    </cfRule>
    <cfRule type="expression" dxfId="1977" priority="1982">
      <formula>$X43="Gráfico 19"</formula>
    </cfRule>
    <cfRule type="expression" dxfId="1976" priority="1983">
      <formula>$X43="Gráfico 17"</formula>
    </cfRule>
    <cfRule type="expression" dxfId="1975" priority="1984">
      <formula>$X43="Gráfico 16"</formula>
    </cfRule>
    <cfRule type="expression" dxfId="1974" priority="1985">
      <formula>$X43="Gráfico 15"</formula>
    </cfRule>
    <cfRule type="expression" dxfId="1973" priority="1986">
      <formula>$X43="Gráfico 14"</formula>
    </cfRule>
    <cfRule type="expression" dxfId="1972" priority="1987">
      <formula>$X43="Gráfico 12"</formula>
    </cfRule>
    <cfRule type="expression" dxfId="1971" priority="1988">
      <formula>$X43="Gráfico 13"</formula>
    </cfRule>
    <cfRule type="expression" dxfId="1970" priority="1989">
      <formula>$X43="Gráfico 11"</formula>
    </cfRule>
    <cfRule type="expression" dxfId="1969" priority="1990">
      <formula>$X43="Gráfico 9"</formula>
    </cfRule>
    <cfRule type="expression" dxfId="1968" priority="1991">
      <formula>$X43="Gráfico 8"</formula>
    </cfRule>
    <cfRule type="expression" dxfId="1967" priority="1992">
      <formula>$X43="Gráfico 7"</formula>
    </cfRule>
    <cfRule type="expression" dxfId="1966" priority="1993">
      <formula>$X43="Gráfico 6"</formula>
    </cfRule>
    <cfRule type="expression" dxfId="1965" priority="1994">
      <formula>$X43="Gráfico 4"</formula>
    </cfRule>
    <cfRule type="expression" dxfId="1964" priority="1995">
      <formula>$X43="Gráfico 3"</formula>
    </cfRule>
    <cfRule type="expression" dxfId="1963" priority="1996">
      <formula>$X43="Gráfico 2"</formula>
    </cfRule>
    <cfRule type="expression" dxfId="1962" priority="1997">
      <formula>$X43="Gráfico 1"</formula>
    </cfRule>
    <cfRule type="expression" dxfId="1961" priority="1998">
      <formula>$X43="Gráfico 5"</formula>
    </cfRule>
  </conditionalFormatting>
  <conditionalFormatting sqref="K44">
    <cfRule type="expression" dxfId="1960" priority="1925">
      <formula>$X44="Reporte 2"</formula>
    </cfRule>
    <cfRule type="expression" dxfId="1959" priority="1926">
      <formula>$X44="Reporte 1"</formula>
    </cfRule>
    <cfRule type="expression" dxfId="1958" priority="1927">
      <formula>$X44="Informe 10"</formula>
    </cfRule>
    <cfRule type="expression" dxfId="1957" priority="1928">
      <formula>$X44="Informe 9"</formula>
    </cfRule>
    <cfRule type="expression" dxfId="1956" priority="1929">
      <formula>$X44="Informe 8"</formula>
    </cfRule>
    <cfRule type="expression" dxfId="1955" priority="1930">
      <formula>$X44="Informe 7"</formula>
    </cfRule>
    <cfRule type="expression" dxfId="1954" priority="1931">
      <formula>$X44="Informe 6"</formula>
    </cfRule>
    <cfRule type="expression" dxfId="1953" priority="1932">
      <formula>$X44="Informe 5"</formula>
    </cfRule>
    <cfRule type="expression" dxfId="1952" priority="1933">
      <formula>$X44="Informe 4"</formula>
    </cfRule>
    <cfRule type="expression" dxfId="1951" priority="1934">
      <formula>$X44="Informe 3"</formula>
    </cfRule>
    <cfRule type="expression" dxfId="1950" priority="1935">
      <formula>$X44="Informe 2"</formula>
    </cfRule>
    <cfRule type="expression" dxfId="1949" priority="1936">
      <formula>$X44="Informe 1"</formula>
    </cfRule>
    <cfRule type="expression" dxfId="1948" priority="1937">
      <formula>$X44="Gráfico 10"</formula>
    </cfRule>
    <cfRule type="expression" dxfId="1947" priority="1938">
      <formula>$X44="Gráfico 25"</formula>
    </cfRule>
    <cfRule type="expression" dxfId="1946" priority="1939">
      <formula>$X44="Gráfico 24"</formula>
    </cfRule>
    <cfRule type="expression" dxfId="1945" priority="1940">
      <formula>$X44="Gráfico 23"</formula>
    </cfRule>
    <cfRule type="expression" dxfId="1944" priority="1941">
      <formula>$X44="Gráfico 22"</formula>
    </cfRule>
    <cfRule type="expression" dxfId="1943" priority="1942">
      <formula>$X44="Gráfico 21"</formula>
    </cfRule>
    <cfRule type="expression" dxfId="1942" priority="1943">
      <formula>$X44="Gráfico 20"</formula>
    </cfRule>
    <cfRule type="expression" dxfId="1941" priority="1944">
      <formula>$X44="Gráfico 18"</formula>
    </cfRule>
    <cfRule type="expression" dxfId="1940" priority="1945">
      <formula>$X44="Gráfico 19"</formula>
    </cfRule>
    <cfRule type="expression" dxfId="1939" priority="1946">
      <formula>$X44="Gráfico 17"</formula>
    </cfRule>
    <cfRule type="expression" dxfId="1938" priority="1947">
      <formula>$X44="Gráfico 16"</formula>
    </cfRule>
    <cfRule type="expression" dxfId="1937" priority="1948">
      <formula>$X44="Gráfico 15"</formula>
    </cfRule>
    <cfRule type="expression" dxfId="1936" priority="1949">
      <formula>$X44="Gráfico 14"</formula>
    </cfRule>
    <cfRule type="expression" dxfId="1935" priority="1950">
      <formula>$X44="Gráfico 12"</formula>
    </cfRule>
    <cfRule type="expression" dxfId="1934" priority="1951">
      <formula>$X44="Gráfico 13"</formula>
    </cfRule>
    <cfRule type="expression" dxfId="1933" priority="1952">
      <formula>$X44="Gráfico 11"</formula>
    </cfRule>
    <cfRule type="expression" dxfId="1932" priority="1953">
      <formula>$X44="Gráfico 9"</formula>
    </cfRule>
    <cfRule type="expression" dxfId="1931" priority="1954">
      <formula>$X44="Gráfico 8"</formula>
    </cfRule>
    <cfRule type="expression" dxfId="1930" priority="1955">
      <formula>$X44="Gráfico 7"</formula>
    </cfRule>
    <cfRule type="expression" dxfId="1929" priority="1956">
      <formula>$X44="Gráfico 6"</formula>
    </cfRule>
    <cfRule type="expression" dxfId="1928" priority="1957">
      <formula>$X44="Gráfico 4"</formula>
    </cfRule>
    <cfRule type="expression" dxfId="1927" priority="1958">
      <formula>$X44="Gráfico 3"</formula>
    </cfRule>
    <cfRule type="expression" dxfId="1926" priority="1959">
      <formula>$X44="Gráfico 2"</formula>
    </cfRule>
    <cfRule type="expression" dxfId="1925" priority="1960">
      <formula>$X44="Gráfico 1"</formula>
    </cfRule>
    <cfRule type="expression" dxfId="1924" priority="1961">
      <formula>$X44="Gráfico 5"</formula>
    </cfRule>
  </conditionalFormatting>
  <conditionalFormatting sqref="K45">
    <cfRule type="expression" dxfId="1923" priority="1888">
      <formula>$X45="Reporte 2"</formula>
    </cfRule>
    <cfRule type="expression" dxfId="1922" priority="1889">
      <formula>$X45="Reporte 1"</formula>
    </cfRule>
    <cfRule type="expression" dxfId="1921" priority="1890">
      <formula>$X45="Informe 10"</formula>
    </cfRule>
    <cfRule type="expression" dxfId="1920" priority="1891">
      <formula>$X45="Informe 9"</formula>
    </cfRule>
    <cfRule type="expression" dxfId="1919" priority="1892">
      <formula>$X45="Informe 8"</formula>
    </cfRule>
    <cfRule type="expression" dxfId="1918" priority="1893">
      <formula>$X45="Informe 7"</formula>
    </cfRule>
    <cfRule type="expression" dxfId="1917" priority="1894">
      <formula>$X45="Informe 6"</formula>
    </cfRule>
    <cfRule type="expression" dxfId="1916" priority="1895">
      <formula>$X45="Informe 5"</formula>
    </cfRule>
    <cfRule type="expression" dxfId="1915" priority="1896">
      <formula>$X45="Informe 4"</formula>
    </cfRule>
    <cfRule type="expression" dxfId="1914" priority="1897">
      <formula>$X45="Informe 3"</formula>
    </cfRule>
    <cfRule type="expression" dxfId="1913" priority="1898">
      <formula>$X45="Informe 2"</formula>
    </cfRule>
    <cfRule type="expression" dxfId="1912" priority="1899">
      <formula>$X45="Informe 1"</formula>
    </cfRule>
    <cfRule type="expression" dxfId="1911" priority="1900">
      <formula>$X45="Gráfico 10"</formula>
    </cfRule>
    <cfRule type="expression" dxfId="1910" priority="1901">
      <formula>$X45="Gráfico 25"</formula>
    </cfRule>
    <cfRule type="expression" dxfId="1909" priority="1902">
      <formula>$X45="Gráfico 24"</formula>
    </cfRule>
    <cfRule type="expression" dxfId="1908" priority="1903">
      <formula>$X45="Gráfico 23"</formula>
    </cfRule>
    <cfRule type="expression" dxfId="1907" priority="1904">
      <formula>$X45="Gráfico 22"</formula>
    </cfRule>
    <cfRule type="expression" dxfId="1906" priority="1905">
      <formula>$X45="Gráfico 21"</formula>
    </cfRule>
    <cfRule type="expression" dxfId="1905" priority="1906">
      <formula>$X45="Gráfico 20"</formula>
    </cfRule>
    <cfRule type="expression" dxfId="1904" priority="1907">
      <formula>$X45="Gráfico 18"</formula>
    </cfRule>
    <cfRule type="expression" dxfId="1903" priority="1908">
      <formula>$X45="Gráfico 19"</formula>
    </cfRule>
    <cfRule type="expression" dxfId="1902" priority="1909">
      <formula>$X45="Gráfico 17"</formula>
    </cfRule>
    <cfRule type="expression" dxfId="1901" priority="1910">
      <formula>$X45="Gráfico 16"</formula>
    </cfRule>
    <cfRule type="expression" dxfId="1900" priority="1911">
      <formula>$X45="Gráfico 15"</formula>
    </cfRule>
    <cfRule type="expression" dxfId="1899" priority="1912">
      <formula>$X45="Gráfico 14"</formula>
    </cfRule>
    <cfRule type="expression" dxfId="1898" priority="1913">
      <formula>$X45="Gráfico 12"</formula>
    </cfRule>
    <cfRule type="expression" dxfId="1897" priority="1914">
      <formula>$X45="Gráfico 13"</formula>
    </cfRule>
    <cfRule type="expression" dxfId="1896" priority="1915">
      <formula>$X45="Gráfico 11"</formula>
    </cfRule>
    <cfRule type="expression" dxfId="1895" priority="1916">
      <formula>$X45="Gráfico 9"</formula>
    </cfRule>
    <cfRule type="expression" dxfId="1894" priority="1917">
      <formula>$X45="Gráfico 8"</formula>
    </cfRule>
    <cfRule type="expression" dxfId="1893" priority="1918">
      <formula>$X45="Gráfico 7"</formula>
    </cfRule>
    <cfRule type="expression" dxfId="1892" priority="1919">
      <formula>$X45="Gráfico 6"</formula>
    </cfRule>
    <cfRule type="expression" dxfId="1891" priority="1920">
      <formula>$X45="Gráfico 4"</formula>
    </cfRule>
    <cfRule type="expression" dxfId="1890" priority="1921">
      <formula>$X45="Gráfico 3"</formula>
    </cfRule>
    <cfRule type="expression" dxfId="1889" priority="1922">
      <formula>$X45="Gráfico 2"</formula>
    </cfRule>
    <cfRule type="expression" dxfId="1888" priority="1923">
      <formula>$X45="Gráfico 1"</formula>
    </cfRule>
    <cfRule type="expression" dxfId="1887" priority="1924">
      <formula>$X45="Gráfico 5"</formula>
    </cfRule>
  </conditionalFormatting>
  <conditionalFormatting sqref="K46">
    <cfRule type="expression" dxfId="1886" priority="1851">
      <formula>$X46="Reporte 2"</formula>
    </cfRule>
    <cfRule type="expression" dxfId="1885" priority="1852">
      <formula>$X46="Reporte 1"</formula>
    </cfRule>
    <cfRule type="expression" dxfId="1884" priority="1853">
      <formula>$X46="Informe 10"</formula>
    </cfRule>
    <cfRule type="expression" dxfId="1883" priority="1854">
      <formula>$X46="Informe 9"</formula>
    </cfRule>
    <cfRule type="expression" dxfId="1882" priority="1855">
      <formula>$X46="Informe 8"</formula>
    </cfRule>
    <cfRule type="expression" dxfId="1881" priority="1856">
      <formula>$X46="Informe 7"</formula>
    </cfRule>
    <cfRule type="expression" dxfId="1880" priority="1857">
      <formula>$X46="Informe 6"</formula>
    </cfRule>
    <cfRule type="expression" dxfId="1879" priority="1858">
      <formula>$X46="Informe 5"</formula>
    </cfRule>
    <cfRule type="expression" dxfId="1878" priority="1859">
      <formula>$X46="Informe 4"</formula>
    </cfRule>
    <cfRule type="expression" dxfId="1877" priority="1860">
      <formula>$X46="Informe 3"</formula>
    </cfRule>
    <cfRule type="expression" dxfId="1876" priority="1861">
      <formula>$X46="Informe 2"</formula>
    </cfRule>
    <cfRule type="expression" dxfId="1875" priority="1862">
      <formula>$X46="Informe 1"</formula>
    </cfRule>
    <cfRule type="expression" dxfId="1874" priority="1863">
      <formula>$X46="Gráfico 10"</formula>
    </cfRule>
    <cfRule type="expression" dxfId="1873" priority="1864">
      <formula>$X46="Gráfico 25"</formula>
    </cfRule>
    <cfRule type="expression" dxfId="1872" priority="1865">
      <formula>$X46="Gráfico 24"</formula>
    </cfRule>
    <cfRule type="expression" dxfId="1871" priority="1866">
      <formula>$X46="Gráfico 23"</formula>
    </cfRule>
    <cfRule type="expression" dxfId="1870" priority="1867">
      <formula>$X46="Gráfico 22"</formula>
    </cfRule>
    <cfRule type="expression" dxfId="1869" priority="1868">
      <formula>$X46="Gráfico 21"</formula>
    </cfRule>
    <cfRule type="expression" dxfId="1868" priority="1869">
      <formula>$X46="Gráfico 20"</formula>
    </cfRule>
    <cfRule type="expression" dxfId="1867" priority="1870">
      <formula>$X46="Gráfico 18"</formula>
    </cfRule>
    <cfRule type="expression" dxfId="1866" priority="1871">
      <formula>$X46="Gráfico 19"</formula>
    </cfRule>
    <cfRule type="expression" dxfId="1865" priority="1872">
      <formula>$X46="Gráfico 17"</formula>
    </cfRule>
    <cfRule type="expression" dxfId="1864" priority="1873">
      <formula>$X46="Gráfico 16"</formula>
    </cfRule>
    <cfRule type="expression" dxfId="1863" priority="1874">
      <formula>$X46="Gráfico 15"</formula>
    </cfRule>
    <cfRule type="expression" dxfId="1862" priority="1875">
      <formula>$X46="Gráfico 14"</formula>
    </cfRule>
    <cfRule type="expression" dxfId="1861" priority="1876">
      <formula>$X46="Gráfico 12"</formula>
    </cfRule>
    <cfRule type="expression" dxfId="1860" priority="1877">
      <formula>$X46="Gráfico 13"</formula>
    </cfRule>
    <cfRule type="expression" dxfId="1859" priority="1878">
      <formula>$X46="Gráfico 11"</formula>
    </cfRule>
    <cfRule type="expression" dxfId="1858" priority="1879">
      <formula>$X46="Gráfico 9"</formula>
    </cfRule>
    <cfRule type="expression" dxfId="1857" priority="1880">
      <formula>$X46="Gráfico 8"</formula>
    </cfRule>
    <cfRule type="expression" dxfId="1856" priority="1881">
      <formula>$X46="Gráfico 7"</formula>
    </cfRule>
    <cfRule type="expression" dxfId="1855" priority="1882">
      <formula>$X46="Gráfico 6"</formula>
    </cfRule>
    <cfRule type="expression" dxfId="1854" priority="1883">
      <formula>$X46="Gráfico 4"</formula>
    </cfRule>
    <cfRule type="expression" dxfId="1853" priority="1884">
      <formula>$X46="Gráfico 3"</formula>
    </cfRule>
    <cfRule type="expression" dxfId="1852" priority="1885">
      <formula>$X46="Gráfico 2"</formula>
    </cfRule>
    <cfRule type="expression" dxfId="1851" priority="1886">
      <formula>$X46="Gráfico 1"</formula>
    </cfRule>
    <cfRule type="expression" dxfId="1850" priority="1887">
      <formula>$X46="Gráfico 5"</formula>
    </cfRule>
  </conditionalFormatting>
  <conditionalFormatting sqref="K47">
    <cfRule type="expression" dxfId="1849" priority="1814">
      <formula>$X47="Reporte 2"</formula>
    </cfRule>
    <cfRule type="expression" dxfId="1848" priority="1815">
      <formula>$X47="Reporte 1"</formula>
    </cfRule>
    <cfRule type="expression" dxfId="1847" priority="1816">
      <formula>$X47="Informe 10"</formula>
    </cfRule>
    <cfRule type="expression" dxfId="1846" priority="1817">
      <formula>$X47="Informe 9"</formula>
    </cfRule>
    <cfRule type="expression" dxfId="1845" priority="1818">
      <formula>$X47="Informe 8"</formula>
    </cfRule>
    <cfRule type="expression" dxfId="1844" priority="1819">
      <formula>$X47="Informe 7"</formula>
    </cfRule>
    <cfRule type="expression" dxfId="1843" priority="1820">
      <formula>$X47="Informe 6"</formula>
    </cfRule>
    <cfRule type="expression" dxfId="1842" priority="1821">
      <formula>$X47="Informe 5"</formula>
    </cfRule>
    <cfRule type="expression" dxfId="1841" priority="1822">
      <formula>$X47="Informe 4"</formula>
    </cfRule>
    <cfRule type="expression" dxfId="1840" priority="1823">
      <formula>$X47="Informe 3"</formula>
    </cfRule>
    <cfRule type="expression" dxfId="1839" priority="1824">
      <formula>$X47="Informe 2"</formula>
    </cfRule>
    <cfRule type="expression" dxfId="1838" priority="1825">
      <formula>$X47="Informe 1"</formula>
    </cfRule>
    <cfRule type="expression" dxfId="1837" priority="1826">
      <formula>$X47="Gráfico 10"</formula>
    </cfRule>
    <cfRule type="expression" dxfId="1836" priority="1827">
      <formula>$X47="Gráfico 25"</formula>
    </cfRule>
    <cfRule type="expression" dxfId="1835" priority="1828">
      <formula>$X47="Gráfico 24"</formula>
    </cfRule>
    <cfRule type="expression" dxfId="1834" priority="1829">
      <formula>$X47="Gráfico 23"</formula>
    </cfRule>
    <cfRule type="expression" dxfId="1833" priority="1830">
      <formula>$X47="Gráfico 22"</formula>
    </cfRule>
    <cfRule type="expression" dxfId="1832" priority="1831">
      <formula>$X47="Gráfico 21"</formula>
    </cfRule>
    <cfRule type="expression" dxfId="1831" priority="1832">
      <formula>$X47="Gráfico 20"</formula>
    </cfRule>
    <cfRule type="expression" dxfId="1830" priority="1833">
      <formula>$X47="Gráfico 18"</formula>
    </cfRule>
    <cfRule type="expression" dxfId="1829" priority="1834">
      <formula>$X47="Gráfico 19"</formula>
    </cfRule>
    <cfRule type="expression" dxfId="1828" priority="1835">
      <formula>$X47="Gráfico 17"</formula>
    </cfRule>
    <cfRule type="expression" dxfId="1827" priority="1836">
      <formula>$X47="Gráfico 16"</formula>
    </cfRule>
    <cfRule type="expression" dxfId="1826" priority="1837">
      <formula>$X47="Gráfico 15"</formula>
    </cfRule>
    <cfRule type="expression" dxfId="1825" priority="1838">
      <formula>$X47="Gráfico 14"</formula>
    </cfRule>
    <cfRule type="expression" dxfId="1824" priority="1839">
      <formula>$X47="Gráfico 12"</formula>
    </cfRule>
    <cfRule type="expression" dxfId="1823" priority="1840">
      <formula>$X47="Gráfico 13"</formula>
    </cfRule>
    <cfRule type="expression" dxfId="1822" priority="1841">
      <formula>$X47="Gráfico 11"</formula>
    </cfRule>
    <cfRule type="expression" dxfId="1821" priority="1842">
      <formula>$X47="Gráfico 9"</formula>
    </cfRule>
    <cfRule type="expression" dxfId="1820" priority="1843">
      <formula>$X47="Gráfico 8"</formula>
    </cfRule>
    <cfRule type="expression" dxfId="1819" priority="1844">
      <formula>$X47="Gráfico 7"</formula>
    </cfRule>
    <cfRule type="expression" dxfId="1818" priority="1845">
      <formula>$X47="Gráfico 6"</formula>
    </cfRule>
    <cfRule type="expression" dxfId="1817" priority="1846">
      <formula>$X47="Gráfico 4"</formula>
    </cfRule>
    <cfRule type="expression" dxfId="1816" priority="1847">
      <formula>$X47="Gráfico 3"</formula>
    </cfRule>
    <cfRule type="expression" dxfId="1815" priority="1848">
      <formula>$X47="Gráfico 2"</formula>
    </cfRule>
    <cfRule type="expression" dxfId="1814" priority="1849">
      <formula>$X47="Gráfico 1"</formula>
    </cfRule>
    <cfRule type="expression" dxfId="1813" priority="1850">
      <formula>$X47="Gráfico 5"</formula>
    </cfRule>
  </conditionalFormatting>
  <conditionalFormatting sqref="K48">
    <cfRule type="expression" dxfId="1812" priority="1777">
      <formula>$X48="Reporte 2"</formula>
    </cfRule>
    <cfRule type="expression" dxfId="1811" priority="1778">
      <formula>$X48="Reporte 1"</formula>
    </cfRule>
    <cfRule type="expression" dxfId="1810" priority="1779">
      <formula>$X48="Informe 10"</formula>
    </cfRule>
    <cfRule type="expression" dxfId="1809" priority="1780">
      <formula>$X48="Informe 9"</formula>
    </cfRule>
    <cfRule type="expression" dxfId="1808" priority="1781">
      <formula>$X48="Informe 8"</formula>
    </cfRule>
    <cfRule type="expression" dxfId="1807" priority="1782">
      <formula>$X48="Informe 7"</formula>
    </cfRule>
    <cfRule type="expression" dxfId="1806" priority="1783">
      <formula>$X48="Informe 6"</formula>
    </cfRule>
    <cfRule type="expression" dxfId="1805" priority="1784">
      <formula>$X48="Informe 5"</formula>
    </cfRule>
    <cfRule type="expression" dxfId="1804" priority="1785">
      <formula>$X48="Informe 4"</formula>
    </cfRule>
    <cfRule type="expression" dxfId="1803" priority="1786">
      <formula>$X48="Informe 3"</formula>
    </cfRule>
    <cfRule type="expression" dxfId="1802" priority="1787">
      <formula>$X48="Informe 2"</formula>
    </cfRule>
    <cfRule type="expression" dxfId="1801" priority="1788">
      <formula>$X48="Informe 1"</formula>
    </cfRule>
    <cfRule type="expression" dxfId="1800" priority="1789">
      <formula>$X48="Gráfico 10"</formula>
    </cfRule>
    <cfRule type="expression" dxfId="1799" priority="1790">
      <formula>$X48="Gráfico 25"</formula>
    </cfRule>
    <cfRule type="expression" dxfId="1798" priority="1791">
      <formula>$X48="Gráfico 24"</formula>
    </cfRule>
    <cfRule type="expression" dxfId="1797" priority="1792">
      <formula>$X48="Gráfico 23"</formula>
    </cfRule>
    <cfRule type="expression" dxfId="1796" priority="1793">
      <formula>$X48="Gráfico 22"</formula>
    </cfRule>
    <cfRule type="expression" dxfId="1795" priority="1794">
      <formula>$X48="Gráfico 21"</formula>
    </cfRule>
    <cfRule type="expression" dxfId="1794" priority="1795">
      <formula>$X48="Gráfico 20"</formula>
    </cfRule>
    <cfRule type="expression" dxfId="1793" priority="1796">
      <formula>$X48="Gráfico 18"</formula>
    </cfRule>
    <cfRule type="expression" dxfId="1792" priority="1797">
      <formula>$X48="Gráfico 19"</formula>
    </cfRule>
    <cfRule type="expression" dxfId="1791" priority="1798">
      <formula>$X48="Gráfico 17"</formula>
    </cfRule>
    <cfRule type="expression" dxfId="1790" priority="1799">
      <formula>$X48="Gráfico 16"</formula>
    </cfRule>
    <cfRule type="expression" dxfId="1789" priority="1800">
      <formula>$X48="Gráfico 15"</formula>
    </cfRule>
    <cfRule type="expression" dxfId="1788" priority="1801">
      <formula>$X48="Gráfico 14"</formula>
    </cfRule>
    <cfRule type="expression" dxfId="1787" priority="1802">
      <formula>$X48="Gráfico 12"</formula>
    </cfRule>
    <cfRule type="expression" dxfId="1786" priority="1803">
      <formula>$X48="Gráfico 13"</formula>
    </cfRule>
    <cfRule type="expression" dxfId="1785" priority="1804">
      <formula>$X48="Gráfico 11"</formula>
    </cfRule>
    <cfRule type="expression" dxfId="1784" priority="1805">
      <formula>$X48="Gráfico 9"</formula>
    </cfRule>
    <cfRule type="expression" dxfId="1783" priority="1806">
      <formula>$X48="Gráfico 8"</formula>
    </cfRule>
    <cfRule type="expression" dxfId="1782" priority="1807">
      <formula>$X48="Gráfico 7"</formula>
    </cfRule>
    <cfRule type="expression" dxfId="1781" priority="1808">
      <formula>$X48="Gráfico 6"</formula>
    </cfRule>
    <cfRule type="expression" dxfId="1780" priority="1809">
      <formula>$X48="Gráfico 4"</formula>
    </cfRule>
    <cfRule type="expression" dxfId="1779" priority="1810">
      <formula>$X48="Gráfico 3"</formula>
    </cfRule>
    <cfRule type="expression" dxfId="1778" priority="1811">
      <formula>$X48="Gráfico 2"</formula>
    </cfRule>
    <cfRule type="expression" dxfId="1777" priority="1812">
      <formula>$X48="Gráfico 1"</formula>
    </cfRule>
    <cfRule type="expression" dxfId="1776" priority="1813">
      <formula>$X48="Gráfico 5"</formula>
    </cfRule>
  </conditionalFormatting>
  <conditionalFormatting sqref="K49">
    <cfRule type="expression" dxfId="1775" priority="1740">
      <formula>$X49="Reporte 2"</formula>
    </cfRule>
    <cfRule type="expression" dxfId="1774" priority="1741">
      <formula>$X49="Reporte 1"</formula>
    </cfRule>
    <cfRule type="expression" dxfId="1773" priority="1742">
      <formula>$X49="Informe 10"</formula>
    </cfRule>
    <cfRule type="expression" dxfId="1772" priority="1743">
      <formula>$X49="Informe 9"</formula>
    </cfRule>
    <cfRule type="expression" dxfId="1771" priority="1744">
      <formula>$X49="Informe 8"</formula>
    </cfRule>
    <cfRule type="expression" dxfId="1770" priority="1745">
      <formula>$X49="Informe 7"</formula>
    </cfRule>
    <cfRule type="expression" dxfId="1769" priority="1746">
      <formula>$X49="Informe 6"</formula>
    </cfRule>
    <cfRule type="expression" dxfId="1768" priority="1747">
      <formula>$X49="Informe 5"</formula>
    </cfRule>
    <cfRule type="expression" dxfId="1767" priority="1748">
      <formula>$X49="Informe 4"</formula>
    </cfRule>
    <cfRule type="expression" dxfId="1766" priority="1749">
      <formula>$X49="Informe 3"</formula>
    </cfRule>
    <cfRule type="expression" dxfId="1765" priority="1750">
      <formula>$X49="Informe 2"</formula>
    </cfRule>
    <cfRule type="expression" dxfId="1764" priority="1751">
      <formula>$X49="Informe 1"</formula>
    </cfRule>
    <cfRule type="expression" dxfId="1763" priority="1752">
      <formula>$X49="Gráfico 10"</formula>
    </cfRule>
    <cfRule type="expression" dxfId="1762" priority="1753">
      <formula>$X49="Gráfico 25"</formula>
    </cfRule>
    <cfRule type="expression" dxfId="1761" priority="1754">
      <formula>$X49="Gráfico 24"</formula>
    </cfRule>
    <cfRule type="expression" dxfId="1760" priority="1755">
      <formula>$X49="Gráfico 23"</formula>
    </cfRule>
    <cfRule type="expression" dxfId="1759" priority="1756">
      <formula>$X49="Gráfico 22"</formula>
    </cfRule>
    <cfRule type="expression" dxfId="1758" priority="1757">
      <formula>$X49="Gráfico 21"</formula>
    </cfRule>
    <cfRule type="expression" dxfId="1757" priority="1758">
      <formula>$X49="Gráfico 20"</formula>
    </cfRule>
    <cfRule type="expression" dxfId="1756" priority="1759">
      <formula>$X49="Gráfico 18"</formula>
    </cfRule>
    <cfRule type="expression" dxfId="1755" priority="1760">
      <formula>$X49="Gráfico 19"</formula>
    </cfRule>
    <cfRule type="expression" dxfId="1754" priority="1761">
      <formula>$X49="Gráfico 17"</formula>
    </cfRule>
    <cfRule type="expression" dxfId="1753" priority="1762">
      <formula>$X49="Gráfico 16"</formula>
    </cfRule>
    <cfRule type="expression" dxfId="1752" priority="1763">
      <formula>$X49="Gráfico 15"</formula>
    </cfRule>
    <cfRule type="expression" dxfId="1751" priority="1764">
      <formula>$X49="Gráfico 14"</formula>
    </cfRule>
    <cfRule type="expression" dxfId="1750" priority="1765">
      <formula>$X49="Gráfico 12"</formula>
    </cfRule>
    <cfRule type="expression" dxfId="1749" priority="1766">
      <formula>$X49="Gráfico 13"</formula>
    </cfRule>
    <cfRule type="expression" dxfId="1748" priority="1767">
      <formula>$X49="Gráfico 11"</formula>
    </cfRule>
    <cfRule type="expression" dxfId="1747" priority="1768">
      <formula>$X49="Gráfico 9"</formula>
    </cfRule>
    <cfRule type="expression" dxfId="1746" priority="1769">
      <formula>$X49="Gráfico 8"</formula>
    </cfRule>
    <cfRule type="expression" dxfId="1745" priority="1770">
      <formula>$X49="Gráfico 7"</formula>
    </cfRule>
    <cfRule type="expression" dxfId="1744" priority="1771">
      <formula>$X49="Gráfico 6"</formula>
    </cfRule>
    <cfRule type="expression" dxfId="1743" priority="1772">
      <formula>$X49="Gráfico 4"</formula>
    </cfRule>
    <cfRule type="expression" dxfId="1742" priority="1773">
      <formula>$X49="Gráfico 3"</formula>
    </cfRule>
    <cfRule type="expression" dxfId="1741" priority="1774">
      <formula>$X49="Gráfico 2"</formula>
    </cfRule>
    <cfRule type="expression" dxfId="1740" priority="1775">
      <formula>$X49="Gráfico 1"</formula>
    </cfRule>
    <cfRule type="expression" dxfId="1739" priority="1776">
      <formula>$X49="Gráfico 5"</formula>
    </cfRule>
  </conditionalFormatting>
  <conditionalFormatting sqref="K50">
    <cfRule type="expression" dxfId="1738" priority="1703">
      <formula>$X50="Reporte 2"</formula>
    </cfRule>
    <cfRule type="expression" dxfId="1737" priority="1704">
      <formula>$X50="Reporte 1"</formula>
    </cfRule>
    <cfRule type="expression" dxfId="1736" priority="1705">
      <formula>$X50="Informe 10"</formula>
    </cfRule>
    <cfRule type="expression" dxfId="1735" priority="1706">
      <formula>$X50="Informe 9"</formula>
    </cfRule>
    <cfRule type="expression" dxfId="1734" priority="1707">
      <formula>$X50="Informe 8"</formula>
    </cfRule>
    <cfRule type="expression" dxfId="1733" priority="1708">
      <formula>$X50="Informe 7"</formula>
    </cfRule>
    <cfRule type="expression" dxfId="1732" priority="1709">
      <formula>$X50="Informe 6"</formula>
    </cfRule>
    <cfRule type="expression" dxfId="1731" priority="1710">
      <formula>$X50="Informe 5"</formula>
    </cfRule>
    <cfRule type="expression" dxfId="1730" priority="1711">
      <formula>$X50="Informe 4"</formula>
    </cfRule>
    <cfRule type="expression" dxfId="1729" priority="1712">
      <formula>$X50="Informe 3"</formula>
    </cfRule>
    <cfRule type="expression" dxfId="1728" priority="1713">
      <formula>$X50="Informe 2"</formula>
    </cfRule>
    <cfRule type="expression" dxfId="1727" priority="1714">
      <formula>$X50="Informe 1"</formula>
    </cfRule>
    <cfRule type="expression" dxfId="1726" priority="1715">
      <formula>$X50="Gráfico 10"</formula>
    </cfRule>
    <cfRule type="expression" dxfId="1725" priority="1716">
      <formula>$X50="Gráfico 25"</formula>
    </cfRule>
    <cfRule type="expression" dxfId="1724" priority="1717">
      <formula>$X50="Gráfico 24"</formula>
    </cfRule>
    <cfRule type="expression" dxfId="1723" priority="1718">
      <formula>$X50="Gráfico 23"</formula>
    </cfRule>
    <cfRule type="expression" dxfId="1722" priority="1719">
      <formula>$X50="Gráfico 22"</formula>
    </cfRule>
    <cfRule type="expression" dxfId="1721" priority="1720">
      <formula>$X50="Gráfico 21"</formula>
    </cfRule>
    <cfRule type="expression" dxfId="1720" priority="1721">
      <formula>$X50="Gráfico 20"</formula>
    </cfRule>
    <cfRule type="expression" dxfId="1719" priority="1722">
      <formula>$X50="Gráfico 18"</formula>
    </cfRule>
    <cfRule type="expression" dxfId="1718" priority="1723">
      <formula>$X50="Gráfico 19"</formula>
    </cfRule>
    <cfRule type="expression" dxfId="1717" priority="1724">
      <formula>$X50="Gráfico 17"</formula>
    </cfRule>
    <cfRule type="expression" dxfId="1716" priority="1725">
      <formula>$X50="Gráfico 16"</formula>
    </cfRule>
    <cfRule type="expression" dxfId="1715" priority="1726">
      <formula>$X50="Gráfico 15"</formula>
    </cfRule>
    <cfRule type="expression" dxfId="1714" priority="1727">
      <formula>$X50="Gráfico 14"</formula>
    </cfRule>
    <cfRule type="expression" dxfId="1713" priority="1728">
      <formula>$X50="Gráfico 12"</formula>
    </cfRule>
    <cfRule type="expression" dxfId="1712" priority="1729">
      <formula>$X50="Gráfico 13"</formula>
    </cfRule>
    <cfRule type="expression" dxfId="1711" priority="1730">
      <formula>$X50="Gráfico 11"</formula>
    </cfRule>
    <cfRule type="expression" dxfId="1710" priority="1731">
      <formula>$X50="Gráfico 9"</formula>
    </cfRule>
    <cfRule type="expression" dxfId="1709" priority="1732">
      <formula>$X50="Gráfico 8"</formula>
    </cfRule>
    <cfRule type="expression" dxfId="1708" priority="1733">
      <formula>$X50="Gráfico 7"</formula>
    </cfRule>
    <cfRule type="expression" dxfId="1707" priority="1734">
      <formula>$X50="Gráfico 6"</formula>
    </cfRule>
    <cfRule type="expression" dxfId="1706" priority="1735">
      <formula>$X50="Gráfico 4"</formula>
    </cfRule>
    <cfRule type="expression" dxfId="1705" priority="1736">
      <formula>$X50="Gráfico 3"</formula>
    </cfRule>
    <cfRule type="expression" dxfId="1704" priority="1737">
      <formula>$X50="Gráfico 2"</formula>
    </cfRule>
    <cfRule type="expression" dxfId="1703" priority="1738">
      <formula>$X50="Gráfico 1"</formula>
    </cfRule>
    <cfRule type="expression" dxfId="1702" priority="1739">
      <formula>$X50="Gráfico 5"</formula>
    </cfRule>
  </conditionalFormatting>
  <conditionalFormatting sqref="K51">
    <cfRule type="expression" dxfId="1701" priority="1666">
      <formula>$X51="Reporte 2"</formula>
    </cfRule>
    <cfRule type="expression" dxfId="1700" priority="1667">
      <formula>$X51="Reporte 1"</formula>
    </cfRule>
    <cfRule type="expression" dxfId="1699" priority="1668">
      <formula>$X51="Informe 10"</formula>
    </cfRule>
    <cfRule type="expression" dxfId="1698" priority="1669">
      <formula>$X51="Informe 9"</formula>
    </cfRule>
    <cfRule type="expression" dxfId="1697" priority="1670">
      <formula>$X51="Informe 8"</formula>
    </cfRule>
    <cfRule type="expression" dxfId="1696" priority="1671">
      <formula>$X51="Informe 7"</formula>
    </cfRule>
    <cfRule type="expression" dxfId="1695" priority="1672">
      <formula>$X51="Informe 6"</formula>
    </cfRule>
    <cfRule type="expression" dxfId="1694" priority="1673">
      <formula>$X51="Informe 5"</formula>
    </cfRule>
    <cfRule type="expression" dxfId="1693" priority="1674">
      <formula>$X51="Informe 4"</formula>
    </cfRule>
    <cfRule type="expression" dxfId="1692" priority="1675">
      <formula>$X51="Informe 3"</formula>
    </cfRule>
    <cfRule type="expression" dxfId="1691" priority="1676">
      <formula>$X51="Informe 2"</formula>
    </cfRule>
    <cfRule type="expression" dxfId="1690" priority="1677">
      <formula>$X51="Informe 1"</formula>
    </cfRule>
    <cfRule type="expression" dxfId="1689" priority="1678">
      <formula>$X51="Gráfico 10"</formula>
    </cfRule>
    <cfRule type="expression" dxfId="1688" priority="1679">
      <formula>$X51="Gráfico 25"</formula>
    </cfRule>
    <cfRule type="expression" dxfId="1687" priority="1680">
      <formula>$X51="Gráfico 24"</formula>
    </cfRule>
    <cfRule type="expression" dxfId="1686" priority="1681">
      <formula>$X51="Gráfico 23"</formula>
    </cfRule>
    <cfRule type="expression" dxfId="1685" priority="1682">
      <formula>$X51="Gráfico 22"</formula>
    </cfRule>
    <cfRule type="expression" dxfId="1684" priority="1683">
      <formula>$X51="Gráfico 21"</formula>
    </cfRule>
    <cfRule type="expression" dxfId="1683" priority="1684">
      <formula>$X51="Gráfico 20"</formula>
    </cfRule>
    <cfRule type="expression" dxfId="1682" priority="1685">
      <formula>$X51="Gráfico 18"</formula>
    </cfRule>
    <cfRule type="expression" dxfId="1681" priority="1686">
      <formula>$X51="Gráfico 19"</formula>
    </cfRule>
    <cfRule type="expression" dxfId="1680" priority="1687">
      <formula>$X51="Gráfico 17"</formula>
    </cfRule>
    <cfRule type="expression" dxfId="1679" priority="1688">
      <formula>$X51="Gráfico 16"</formula>
    </cfRule>
    <cfRule type="expression" dxfId="1678" priority="1689">
      <formula>$X51="Gráfico 15"</formula>
    </cfRule>
    <cfRule type="expression" dxfId="1677" priority="1690">
      <formula>$X51="Gráfico 14"</formula>
    </cfRule>
    <cfRule type="expression" dxfId="1676" priority="1691">
      <formula>$X51="Gráfico 12"</formula>
    </cfRule>
    <cfRule type="expression" dxfId="1675" priority="1692">
      <formula>$X51="Gráfico 13"</formula>
    </cfRule>
    <cfRule type="expression" dxfId="1674" priority="1693">
      <formula>$X51="Gráfico 11"</formula>
    </cfRule>
    <cfRule type="expression" dxfId="1673" priority="1694">
      <formula>$X51="Gráfico 9"</formula>
    </cfRule>
    <cfRule type="expression" dxfId="1672" priority="1695">
      <formula>$X51="Gráfico 8"</formula>
    </cfRule>
    <cfRule type="expression" dxfId="1671" priority="1696">
      <formula>$X51="Gráfico 7"</formula>
    </cfRule>
    <cfRule type="expression" dxfId="1670" priority="1697">
      <formula>$X51="Gráfico 6"</formula>
    </cfRule>
    <cfRule type="expression" dxfId="1669" priority="1698">
      <formula>$X51="Gráfico 4"</formula>
    </cfRule>
    <cfRule type="expression" dxfId="1668" priority="1699">
      <formula>$X51="Gráfico 3"</formula>
    </cfRule>
    <cfRule type="expression" dxfId="1667" priority="1700">
      <formula>$X51="Gráfico 2"</formula>
    </cfRule>
    <cfRule type="expression" dxfId="1666" priority="1701">
      <formula>$X51="Gráfico 1"</formula>
    </cfRule>
    <cfRule type="expression" dxfId="1665" priority="1702">
      <formula>$X51="Gráfico 5"</formula>
    </cfRule>
  </conditionalFormatting>
  <conditionalFormatting sqref="K52">
    <cfRule type="expression" dxfId="1664" priority="1629">
      <formula>$X52="Reporte 2"</formula>
    </cfRule>
    <cfRule type="expression" dxfId="1663" priority="1630">
      <formula>$X52="Reporte 1"</formula>
    </cfRule>
    <cfRule type="expression" dxfId="1662" priority="1631">
      <formula>$X52="Informe 10"</formula>
    </cfRule>
    <cfRule type="expression" dxfId="1661" priority="1632">
      <formula>$X52="Informe 9"</formula>
    </cfRule>
    <cfRule type="expression" dxfId="1660" priority="1633">
      <formula>$X52="Informe 8"</formula>
    </cfRule>
    <cfRule type="expression" dxfId="1659" priority="1634">
      <formula>$X52="Informe 7"</formula>
    </cfRule>
    <cfRule type="expression" dxfId="1658" priority="1635">
      <formula>$X52="Informe 6"</formula>
    </cfRule>
    <cfRule type="expression" dxfId="1657" priority="1636">
      <formula>$X52="Informe 5"</formula>
    </cfRule>
    <cfRule type="expression" dxfId="1656" priority="1637">
      <formula>$X52="Informe 4"</formula>
    </cfRule>
    <cfRule type="expression" dxfId="1655" priority="1638">
      <formula>$X52="Informe 3"</formula>
    </cfRule>
    <cfRule type="expression" dxfId="1654" priority="1639">
      <formula>$X52="Informe 2"</formula>
    </cfRule>
    <cfRule type="expression" dxfId="1653" priority="1640">
      <formula>$X52="Informe 1"</formula>
    </cfRule>
    <cfRule type="expression" dxfId="1652" priority="1641">
      <formula>$X52="Gráfico 10"</formula>
    </cfRule>
    <cfRule type="expression" dxfId="1651" priority="1642">
      <formula>$X52="Gráfico 25"</formula>
    </cfRule>
    <cfRule type="expression" dxfId="1650" priority="1643">
      <formula>$X52="Gráfico 24"</formula>
    </cfRule>
    <cfRule type="expression" dxfId="1649" priority="1644">
      <formula>$X52="Gráfico 23"</formula>
    </cfRule>
    <cfRule type="expression" dxfId="1648" priority="1645">
      <formula>$X52="Gráfico 22"</formula>
    </cfRule>
    <cfRule type="expression" dxfId="1647" priority="1646">
      <formula>$X52="Gráfico 21"</formula>
    </cfRule>
    <cfRule type="expression" dxfId="1646" priority="1647">
      <formula>$X52="Gráfico 20"</formula>
    </cfRule>
    <cfRule type="expression" dxfId="1645" priority="1648">
      <formula>$X52="Gráfico 18"</formula>
    </cfRule>
    <cfRule type="expression" dxfId="1644" priority="1649">
      <formula>$X52="Gráfico 19"</formula>
    </cfRule>
    <cfRule type="expression" dxfId="1643" priority="1650">
      <formula>$X52="Gráfico 17"</formula>
    </cfRule>
    <cfRule type="expression" dxfId="1642" priority="1651">
      <formula>$X52="Gráfico 16"</formula>
    </cfRule>
    <cfRule type="expression" dxfId="1641" priority="1652">
      <formula>$X52="Gráfico 15"</formula>
    </cfRule>
    <cfRule type="expression" dxfId="1640" priority="1653">
      <formula>$X52="Gráfico 14"</formula>
    </cfRule>
    <cfRule type="expression" dxfId="1639" priority="1654">
      <formula>$X52="Gráfico 12"</formula>
    </cfRule>
    <cfRule type="expression" dxfId="1638" priority="1655">
      <formula>$X52="Gráfico 13"</formula>
    </cfRule>
    <cfRule type="expression" dxfId="1637" priority="1656">
      <formula>$X52="Gráfico 11"</formula>
    </cfRule>
    <cfRule type="expression" dxfId="1636" priority="1657">
      <formula>$X52="Gráfico 9"</formula>
    </cfRule>
    <cfRule type="expression" dxfId="1635" priority="1658">
      <formula>$X52="Gráfico 8"</formula>
    </cfRule>
    <cfRule type="expression" dxfId="1634" priority="1659">
      <formula>$X52="Gráfico 7"</formula>
    </cfRule>
    <cfRule type="expression" dxfId="1633" priority="1660">
      <formula>$X52="Gráfico 6"</formula>
    </cfRule>
    <cfRule type="expression" dxfId="1632" priority="1661">
      <formula>$X52="Gráfico 4"</formula>
    </cfRule>
    <cfRule type="expression" dxfId="1631" priority="1662">
      <formula>$X52="Gráfico 3"</formula>
    </cfRule>
    <cfRule type="expression" dxfId="1630" priority="1663">
      <formula>$X52="Gráfico 2"</formula>
    </cfRule>
    <cfRule type="expression" dxfId="1629" priority="1664">
      <formula>$X52="Gráfico 1"</formula>
    </cfRule>
    <cfRule type="expression" dxfId="1628" priority="1665">
      <formula>$X52="Gráfico 5"</formula>
    </cfRule>
  </conditionalFormatting>
  <conditionalFormatting sqref="K53">
    <cfRule type="expression" dxfId="1627" priority="1592">
      <formula>$X53="Reporte 2"</formula>
    </cfRule>
    <cfRule type="expression" dxfId="1626" priority="1593">
      <formula>$X53="Reporte 1"</formula>
    </cfRule>
    <cfRule type="expression" dxfId="1625" priority="1594">
      <formula>$X53="Informe 10"</formula>
    </cfRule>
    <cfRule type="expression" dxfId="1624" priority="1595">
      <formula>$X53="Informe 9"</formula>
    </cfRule>
    <cfRule type="expression" dxfId="1623" priority="1596">
      <formula>$X53="Informe 8"</formula>
    </cfRule>
    <cfRule type="expression" dxfId="1622" priority="1597">
      <formula>$X53="Informe 7"</formula>
    </cfRule>
    <cfRule type="expression" dxfId="1621" priority="1598">
      <formula>$X53="Informe 6"</formula>
    </cfRule>
    <cfRule type="expression" dxfId="1620" priority="1599">
      <formula>$X53="Informe 5"</formula>
    </cfRule>
    <cfRule type="expression" dxfId="1619" priority="1600">
      <formula>$X53="Informe 4"</formula>
    </cfRule>
    <cfRule type="expression" dxfId="1618" priority="1601">
      <formula>$X53="Informe 3"</formula>
    </cfRule>
    <cfRule type="expression" dxfId="1617" priority="1602">
      <formula>$X53="Informe 2"</formula>
    </cfRule>
    <cfRule type="expression" dxfId="1616" priority="1603">
      <formula>$X53="Informe 1"</formula>
    </cfRule>
    <cfRule type="expression" dxfId="1615" priority="1604">
      <formula>$X53="Gráfico 10"</formula>
    </cfRule>
    <cfRule type="expression" dxfId="1614" priority="1605">
      <formula>$X53="Gráfico 25"</formula>
    </cfRule>
    <cfRule type="expression" dxfId="1613" priority="1606">
      <formula>$X53="Gráfico 24"</formula>
    </cfRule>
    <cfRule type="expression" dxfId="1612" priority="1607">
      <formula>$X53="Gráfico 23"</formula>
    </cfRule>
    <cfRule type="expression" dxfId="1611" priority="1608">
      <formula>$X53="Gráfico 22"</formula>
    </cfRule>
    <cfRule type="expression" dxfId="1610" priority="1609">
      <formula>$X53="Gráfico 21"</formula>
    </cfRule>
    <cfRule type="expression" dxfId="1609" priority="1610">
      <formula>$X53="Gráfico 20"</formula>
    </cfRule>
    <cfRule type="expression" dxfId="1608" priority="1611">
      <formula>$X53="Gráfico 18"</formula>
    </cfRule>
    <cfRule type="expression" dxfId="1607" priority="1612">
      <formula>$X53="Gráfico 19"</formula>
    </cfRule>
    <cfRule type="expression" dxfId="1606" priority="1613">
      <formula>$X53="Gráfico 17"</formula>
    </cfRule>
    <cfRule type="expression" dxfId="1605" priority="1614">
      <formula>$X53="Gráfico 16"</formula>
    </cfRule>
    <cfRule type="expression" dxfId="1604" priority="1615">
      <formula>$X53="Gráfico 15"</formula>
    </cfRule>
    <cfRule type="expression" dxfId="1603" priority="1616">
      <formula>$X53="Gráfico 14"</formula>
    </cfRule>
    <cfRule type="expression" dxfId="1602" priority="1617">
      <formula>$X53="Gráfico 12"</formula>
    </cfRule>
    <cfRule type="expression" dxfId="1601" priority="1618">
      <formula>$X53="Gráfico 13"</formula>
    </cfRule>
    <cfRule type="expression" dxfId="1600" priority="1619">
      <formula>$X53="Gráfico 11"</formula>
    </cfRule>
    <cfRule type="expression" dxfId="1599" priority="1620">
      <formula>$X53="Gráfico 9"</formula>
    </cfRule>
    <cfRule type="expression" dxfId="1598" priority="1621">
      <formula>$X53="Gráfico 8"</formula>
    </cfRule>
    <cfRule type="expression" dxfId="1597" priority="1622">
      <formula>$X53="Gráfico 7"</formula>
    </cfRule>
    <cfRule type="expression" dxfId="1596" priority="1623">
      <formula>$X53="Gráfico 6"</formula>
    </cfRule>
    <cfRule type="expression" dxfId="1595" priority="1624">
      <formula>$X53="Gráfico 4"</formula>
    </cfRule>
    <cfRule type="expression" dxfId="1594" priority="1625">
      <formula>$X53="Gráfico 3"</formula>
    </cfRule>
    <cfRule type="expression" dxfId="1593" priority="1626">
      <formula>$X53="Gráfico 2"</formula>
    </cfRule>
    <cfRule type="expression" dxfId="1592" priority="1627">
      <formula>$X53="Gráfico 1"</formula>
    </cfRule>
    <cfRule type="expression" dxfId="1591" priority="1628">
      <formula>$X53="Gráfico 5"</formula>
    </cfRule>
  </conditionalFormatting>
  <conditionalFormatting sqref="Q8">
    <cfRule type="expression" dxfId="1590" priority="1555">
      <formula>$X8="Reporte 2"</formula>
    </cfRule>
    <cfRule type="expression" dxfId="1589" priority="1556">
      <formula>$X8="Reporte 1"</formula>
    </cfRule>
    <cfRule type="expression" dxfId="1588" priority="1557">
      <formula>$X8="Informe 10"</formula>
    </cfRule>
    <cfRule type="expression" dxfId="1587" priority="1558">
      <formula>$X8="Informe 9"</formula>
    </cfRule>
    <cfRule type="expression" dxfId="1586" priority="1559">
      <formula>$X8="Informe 8"</formula>
    </cfRule>
    <cfRule type="expression" dxfId="1585" priority="1560">
      <formula>$X8="Informe 7"</formula>
    </cfRule>
    <cfRule type="expression" dxfId="1584" priority="1561">
      <formula>$X8="Informe 6"</formula>
    </cfRule>
    <cfRule type="expression" dxfId="1583" priority="1562">
      <formula>$X8="Informe 5"</formula>
    </cfRule>
    <cfRule type="expression" dxfId="1582" priority="1563">
      <formula>$X8="Informe 4"</formula>
    </cfRule>
    <cfRule type="expression" dxfId="1581" priority="1564">
      <formula>$X8="Informe 3"</formula>
    </cfRule>
    <cfRule type="expression" dxfId="1580" priority="1565">
      <formula>$X8="Informe 2"</formula>
    </cfRule>
    <cfRule type="expression" dxfId="1579" priority="1566">
      <formula>$X8="Informe 1"</formula>
    </cfRule>
    <cfRule type="expression" dxfId="1578" priority="1567">
      <formula>$X8="Gráfico 10"</formula>
    </cfRule>
    <cfRule type="expression" dxfId="1577" priority="1568">
      <formula>$X8="Gráfico 25"</formula>
    </cfRule>
    <cfRule type="expression" dxfId="1576" priority="1569">
      <formula>$X8="Gráfico 24"</formula>
    </cfRule>
    <cfRule type="expression" dxfId="1575" priority="1570">
      <formula>$X8="Gráfico 23"</formula>
    </cfRule>
    <cfRule type="expression" dxfId="1574" priority="1571">
      <formula>$X8="Gráfico 22"</formula>
    </cfRule>
    <cfRule type="expression" dxfId="1573" priority="1572">
      <formula>$X8="Gráfico 21"</formula>
    </cfRule>
    <cfRule type="expression" dxfId="1572" priority="1573">
      <formula>$X8="Gráfico 20"</formula>
    </cfRule>
    <cfRule type="expression" dxfId="1571" priority="1574">
      <formula>$X8="Gráfico 18"</formula>
    </cfRule>
    <cfRule type="expression" dxfId="1570" priority="1575">
      <formula>$X8="Gráfico 19"</formula>
    </cfRule>
    <cfRule type="expression" dxfId="1569" priority="1576">
      <formula>$X8="Gráfico 17"</formula>
    </cfRule>
    <cfRule type="expression" dxfId="1568" priority="1577">
      <formula>$X8="Gráfico 16"</formula>
    </cfRule>
    <cfRule type="expression" dxfId="1567" priority="1578">
      <formula>$X8="Gráfico 15"</formula>
    </cfRule>
    <cfRule type="expression" dxfId="1566" priority="1579">
      <formula>$X8="Gráfico 14"</formula>
    </cfRule>
    <cfRule type="expression" dxfId="1565" priority="1580">
      <formula>$X8="Gráfico 12"</formula>
    </cfRule>
    <cfRule type="expression" dxfId="1564" priority="1581">
      <formula>$X8="Gráfico 13"</formula>
    </cfRule>
    <cfRule type="expression" dxfId="1563" priority="1582">
      <formula>$X8="Gráfico 11"</formula>
    </cfRule>
    <cfRule type="expression" dxfId="1562" priority="1583">
      <formula>$X8="Gráfico 9"</formula>
    </cfRule>
    <cfRule type="expression" dxfId="1561" priority="1584">
      <formula>$X8="Gráfico 8"</formula>
    </cfRule>
    <cfRule type="expression" dxfId="1560" priority="1585">
      <formula>$X8="Gráfico 7"</formula>
    </cfRule>
    <cfRule type="expression" dxfId="1559" priority="1586">
      <formula>$X8="Gráfico 6"</formula>
    </cfRule>
    <cfRule type="expression" dxfId="1558" priority="1587">
      <formula>$X8="Gráfico 4"</formula>
    </cfRule>
    <cfRule type="expression" dxfId="1557" priority="1588">
      <formula>$X8="Gráfico 3"</formula>
    </cfRule>
    <cfRule type="expression" dxfId="1556" priority="1589">
      <formula>$X8="Gráfico 2"</formula>
    </cfRule>
    <cfRule type="expression" dxfId="1555" priority="1590">
      <formula>$X8="Gráfico 1"</formula>
    </cfRule>
    <cfRule type="expression" dxfId="1554" priority="1591">
      <formula>$X8="Gráfico 5"</formula>
    </cfRule>
  </conditionalFormatting>
  <conditionalFormatting sqref="Q9">
    <cfRule type="expression" dxfId="1553" priority="1518">
      <formula>$X9="Reporte 2"</formula>
    </cfRule>
    <cfRule type="expression" dxfId="1552" priority="1519">
      <formula>$X9="Reporte 1"</formula>
    </cfRule>
    <cfRule type="expression" dxfId="1551" priority="1520">
      <formula>$X9="Informe 10"</formula>
    </cfRule>
    <cfRule type="expression" dxfId="1550" priority="1521">
      <formula>$X9="Informe 9"</formula>
    </cfRule>
    <cfRule type="expression" dxfId="1549" priority="1522">
      <formula>$X9="Informe 8"</formula>
    </cfRule>
    <cfRule type="expression" dxfId="1548" priority="1523">
      <formula>$X9="Informe 7"</formula>
    </cfRule>
    <cfRule type="expression" dxfId="1547" priority="1524">
      <formula>$X9="Informe 6"</formula>
    </cfRule>
    <cfRule type="expression" dxfId="1546" priority="1525">
      <formula>$X9="Informe 5"</formula>
    </cfRule>
    <cfRule type="expression" dxfId="1545" priority="1526">
      <formula>$X9="Informe 4"</formula>
    </cfRule>
    <cfRule type="expression" dxfId="1544" priority="1527">
      <formula>$X9="Informe 3"</formula>
    </cfRule>
    <cfRule type="expression" dxfId="1543" priority="1528">
      <formula>$X9="Informe 2"</formula>
    </cfRule>
    <cfRule type="expression" dxfId="1542" priority="1529">
      <formula>$X9="Informe 1"</formula>
    </cfRule>
    <cfRule type="expression" dxfId="1541" priority="1530">
      <formula>$X9="Gráfico 10"</formula>
    </cfRule>
    <cfRule type="expression" dxfId="1540" priority="1531">
      <formula>$X9="Gráfico 25"</formula>
    </cfRule>
    <cfRule type="expression" dxfId="1539" priority="1532">
      <formula>$X9="Gráfico 24"</formula>
    </cfRule>
    <cfRule type="expression" dxfId="1538" priority="1533">
      <formula>$X9="Gráfico 23"</formula>
    </cfRule>
    <cfRule type="expression" dxfId="1537" priority="1534">
      <formula>$X9="Gráfico 22"</formula>
    </cfRule>
    <cfRule type="expression" dxfId="1536" priority="1535">
      <formula>$X9="Gráfico 21"</formula>
    </cfRule>
    <cfRule type="expression" dxfId="1535" priority="1536">
      <formula>$X9="Gráfico 20"</formula>
    </cfRule>
    <cfRule type="expression" dxfId="1534" priority="1537">
      <formula>$X9="Gráfico 18"</formula>
    </cfRule>
    <cfRule type="expression" dxfId="1533" priority="1538">
      <formula>$X9="Gráfico 19"</formula>
    </cfRule>
    <cfRule type="expression" dxfId="1532" priority="1539">
      <formula>$X9="Gráfico 17"</formula>
    </cfRule>
    <cfRule type="expression" dxfId="1531" priority="1540">
      <formula>$X9="Gráfico 16"</formula>
    </cfRule>
    <cfRule type="expression" dxfId="1530" priority="1541">
      <formula>$X9="Gráfico 15"</formula>
    </cfRule>
    <cfRule type="expression" dxfId="1529" priority="1542">
      <formula>$X9="Gráfico 14"</formula>
    </cfRule>
    <cfRule type="expression" dxfId="1528" priority="1543">
      <formula>$X9="Gráfico 12"</formula>
    </cfRule>
    <cfRule type="expression" dxfId="1527" priority="1544">
      <formula>$X9="Gráfico 13"</formula>
    </cfRule>
    <cfRule type="expression" dxfId="1526" priority="1545">
      <formula>$X9="Gráfico 11"</formula>
    </cfRule>
    <cfRule type="expression" dxfId="1525" priority="1546">
      <formula>$X9="Gráfico 9"</formula>
    </cfRule>
    <cfRule type="expression" dxfId="1524" priority="1547">
      <formula>$X9="Gráfico 8"</formula>
    </cfRule>
    <cfRule type="expression" dxfId="1523" priority="1548">
      <formula>$X9="Gráfico 7"</formula>
    </cfRule>
    <cfRule type="expression" dxfId="1522" priority="1549">
      <formula>$X9="Gráfico 6"</formula>
    </cfRule>
    <cfRule type="expression" dxfId="1521" priority="1550">
      <formula>$X9="Gráfico 4"</formula>
    </cfRule>
    <cfRule type="expression" dxfId="1520" priority="1551">
      <formula>$X9="Gráfico 3"</formula>
    </cfRule>
    <cfRule type="expression" dxfId="1519" priority="1552">
      <formula>$X9="Gráfico 2"</formula>
    </cfRule>
    <cfRule type="expression" dxfId="1518" priority="1553">
      <formula>$X9="Gráfico 1"</formula>
    </cfRule>
    <cfRule type="expression" dxfId="1517" priority="1554">
      <formula>$X9="Gráfico 5"</formula>
    </cfRule>
  </conditionalFormatting>
  <conditionalFormatting sqref="Q10">
    <cfRule type="expression" dxfId="1516" priority="1481">
      <formula>$X10="Reporte 2"</formula>
    </cfRule>
    <cfRule type="expression" dxfId="1515" priority="1482">
      <formula>$X10="Reporte 1"</formula>
    </cfRule>
    <cfRule type="expression" dxfId="1514" priority="1483">
      <formula>$X10="Informe 10"</formula>
    </cfRule>
    <cfRule type="expression" dxfId="1513" priority="1484">
      <formula>$X10="Informe 9"</formula>
    </cfRule>
    <cfRule type="expression" dxfId="1512" priority="1485">
      <formula>$X10="Informe 8"</formula>
    </cfRule>
    <cfRule type="expression" dxfId="1511" priority="1486">
      <formula>$X10="Informe 7"</formula>
    </cfRule>
    <cfRule type="expression" dxfId="1510" priority="1487">
      <formula>$X10="Informe 6"</formula>
    </cfRule>
    <cfRule type="expression" dxfId="1509" priority="1488">
      <formula>$X10="Informe 5"</formula>
    </cfRule>
    <cfRule type="expression" dxfId="1508" priority="1489">
      <formula>$X10="Informe 4"</formula>
    </cfRule>
    <cfRule type="expression" dxfId="1507" priority="1490">
      <formula>$X10="Informe 3"</formula>
    </cfRule>
    <cfRule type="expression" dxfId="1506" priority="1491">
      <formula>$X10="Informe 2"</formula>
    </cfRule>
    <cfRule type="expression" dxfId="1505" priority="1492">
      <formula>$X10="Informe 1"</formula>
    </cfRule>
    <cfRule type="expression" dxfId="1504" priority="1493">
      <formula>$X10="Gráfico 10"</formula>
    </cfRule>
    <cfRule type="expression" dxfId="1503" priority="1494">
      <formula>$X10="Gráfico 25"</formula>
    </cfRule>
    <cfRule type="expression" dxfId="1502" priority="1495">
      <formula>$X10="Gráfico 24"</formula>
    </cfRule>
    <cfRule type="expression" dxfId="1501" priority="1496">
      <formula>$X10="Gráfico 23"</formula>
    </cfRule>
    <cfRule type="expression" dxfId="1500" priority="1497">
      <formula>$X10="Gráfico 22"</formula>
    </cfRule>
    <cfRule type="expression" dxfId="1499" priority="1498">
      <formula>$X10="Gráfico 21"</formula>
    </cfRule>
    <cfRule type="expression" dxfId="1498" priority="1499">
      <formula>$X10="Gráfico 20"</formula>
    </cfRule>
    <cfRule type="expression" dxfId="1497" priority="1500">
      <formula>$X10="Gráfico 18"</formula>
    </cfRule>
    <cfRule type="expression" dxfId="1496" priority="1501">
      <formula>$X10="Gráfico 19"</formula>
    </cfRule>
    <cfRule type="expression" dxfId="1495" priority="1502">
      <formula>$X10="Gráfico 17"</formula>
    </cfRule>
    <cfRule type="expression" dxfId="1494" priority="1503">
      <formula>$X10="Gráfico 16"</formula>
    </cfRule>
    <cfRule type="expression" dxfId="1493" priority="1504">
      <formula>$X10="Gráfico 15"</formula>
    </cfRule>
    <cfRule type="expression" dxfId="1492" priority="1505">
      <formula>$X10="Gráfico 14"</formula>
    </cfRule>
    <cfRule type="expression" dxfId="1491" priority="1506">
      <formula>$X10="Gráfico 12"</formula>
    </cfRule>
    <cfRule type="expression" dxfId="1490" priority="1507">
      <formula>$X10="Gráfico 13"</formula>
    </cfRule>
    <cfRule type="expression" dxfId="1489" priority="1508">
      <formula>$X10="Gráfico 11"</formula>
    </cfRule>
    <cfRule type="expression" dxfId="1488" priority="1509">
      <formula>$X10="Gráfico 9"</formula>
    </cfRule>
    <cfRule type="expression" dxfId="1487" priority="1510">
      <formula>$X10="Gráfico 8"</formula>
    </cfRule>
    <cfRule type="expression" dxfId="1486" priority="1511">
      <formula>$X10="Gráfico 7"</formula>
    </cfRule>
    <cfRule type="expression" dxfId="1485" priority="1512">
      <formula>$X10="Gráfico 6"</formula>
    </cfRule>
    <cfRule type="expression" dxfId="1484" priority="1513">
      <formula>$X10="Gráfico 4"</formula>
    </cfRule>
    <cfRule type="expression" dxfId="1483" priority="1514">
      <formula>$X10="Gráfico 3"</formula>
    </cfRule>
    <cfRule type="expression" dxfId="1482" priority="1515">
      <formula>$X10="Gráfico 2"</formula>
    </cfRule>
    <cfRule type="expression" dxfId="1481" priority="1516">
      <formula>$X10="Gráfico 1"</formula>
    </cfRule>
    <cfRule type="expression" dxfId="1480" priority="1517">
      <formula>$X10="Gráfico 5"</formula>
    </cfRule>
  </conditionalFormatting>
  <conditionalFormatting sqref="Q11">
    <cfRule type="expression" dxfId="1479" priority="1444">
      <formula>$X11="Reporte 2"</formula>
    </cfRule>
    <cfRule type="expression" dxfId="1478" priority="1445">
      <formula>$X11="Reporte 1"</formula>
    </cfRule>
    <cfRule type="expression" dxfId="1477" priority="1446">
      <formula>$X11="Informe 10"</formula>
    </cfRule>
    <cfRule type="expression" dxfId="1476" priority="1447">
      <formula>$X11="Informe 9"</formula>
    </cfRule>
    <cfRule type="expression" dxfId="1475" priority="1448">
      <formula>$X11="Informe 8"</formula>
    </cfRule>
    <cfRule type="expression" dxfId="1474" priority="1449">
      <formula>$X11="Informe 7"</formula>
    </cfRule>
    <cfRule type="expression" dxfId="1473" priority="1450">
      <formula>$X11="Informe 6"</formula>
    </cfRule>
    <cfRule type="expression" dxfId="1472" priority="1451">
      <formula>$X11="Informe 5"</formula>
    </cfRule>
    <cfRule type="expression" dxfId="1471" priority="1452">
      <formula>$X11="Informe 4"</formula>
    </cfRule>
    <cfRule type="expression" dxfId="1470" priority="1453">
      <formula>$X11="Informe 3"</formula>
    </cfRule>
    <cfRule type="expression" dxfId="1469" priority="1454">
      <formula>$X11="Informe 2"</formula>
    </cfRule>
    <cfRule type="expression" dxfId="1468" priority="1455">
      <formula>$X11="Informe 1"</formula>
    </cfRule>
    <cfRule type="expression" dxfId="1467" priority="1456">
      <formula>$X11="Gráfico 10"</formula>
    </cfRule>
    <cfRule type="expression" dxfId="1466" priority="1457">
      <formula>$X11="Gráfico 25"</formula>
    </cfRule>
    <cfRule type="expression" dxfId="1465" priority="1458">
      <formula>$X11="Gráfico 24"</formula>
    </cfRule>
    <cfRule type="expression" dxfId="1464" priority="1459">
      <formula>$X11="Gráfico 23"</formula>
    </cfRule>
    <cfRule type="expression" dxfId="1463" priority="1460">
      <formula>$X11="Gráfico 22"</formula>
    </cfRule>
    <cfRule type="expression" dxfId="1462" priority="1461">
      <formula>$X11="Gráfico 21"</formula>
    </cfRule>
    <cfRule type="expression" dxfId="1461" priority="1462">
      <formula>$X11="Gráfico 20"</formula>
    </cfRule>
    <cfRule type="expression" dxfId="1460" priority="1463">
      <formula>$X11="Gráfico 18"</formula>
    </cfRule>
    <cfRule type="expression" dxfId="1459" priority="1464">
      <formula>$X11="Gráfico 19"</formula>
    </cfRule>
    <cfRule type="expression" dxfId="1458" priority="1465">
      <formula>$X11="Gráfico 17"</formula>
    </cfRule>
    <cfRule type="expression" dxfId="1457" priority="1466">
      <formula>$X11="Gráfico 16"</formula>
    </cfRule>
    <cfRule type="expression" dxfId="1456" priority="1467">
      <formula>$X11="Gráfico 15"</formula>
    </cfRule>
    <cfRule type="expression" dxfId="1455" priority="1468">
      <formula>$X11="Gráfico 14"</formula>
    </cfRule>
    <cfRule type="expression" dxfId="1454" priority="1469">
      <formula>$X11="Gráfico 12"</formula>
    </cfRule>
    <cfRule type="expression" dxfId="1453" priority="1470">
      <formula>$X11="Gráfico 13"</formula>
    </cfRule>
    <cfRule type="expression" dxfId="1452" priority="1471">
      <formula>$X11="Gráfico 11"</formula>
    </cfRule>
    <cfRule type="expression" dxfId="1451" priority="1472">
      <formula>$X11="Gráfico 9"</formula>
    </cfRule>
    <cfRule type="expression" dxfId="1450" priority="1473">
      <formula>$X11="Gráfico 8"</formula>
    </cfRule>
    <cfRule type="expression" dxfId="1449" priority="1474">
      <formula>$X11="Gráfico 7"</formula>
    </cfRule>
    <cfRule type="expression" dxfId="1448" priority="1475">
      <formula>$X11="Gráfico 6"</formula>
    </cfRule>
    <cfRule type="expression" dxfId="1447" priority="1476">
      <formula>$X11="Gráfico 4"</formula>
    </cfRule>
    <cfRule type="expression" dxfId="1446" priority="1477">
      <formula>$X11="Gráfico 3"</formula>
    </cfRule>
    <cfRule type="expression" dxfId="1445" priority="1478">
      <formula>$X11="Gráfico 2"</formula>
    </cfRule>
    <cfRule type="expression" dxfId="1444" priority="1479">
      <formula>$X11="Gráfico 1"</formula>
    </cfRule>
    <cfRule type="expression" dxfId="1443" priority="1480">
      <formula>$X11="Gráfico 5"</formula>
    </cfRule>
  </conditionalFormatting>
  <conditionalFormatting sqref="Q12">
    <cfRule type="expression" dxfId="1442" priority="1407">
      <formula>$X12="Reporte 2"</formula>
    </cfRule>
    <cfRule type="expression" dxfId="1441" priority="1408">
      <formula>$X12="Reporte 1"</formula>
    </cfRule>
    <cfRule type="expression" dxfId="1440" priority="1409">
      <formula>$X12="Informe 10"</formula>
    </cfRule>
    <cfRule type="expression" dxfId="1439" priority="1410">
      <formula>$X12="Informe 9"</formula>
    </cfRule>
    <cfRule type="expression" dxfId="1438" priority="1411">
      <formula>$X12="Informe 8"</formula>
    </cfRule>
    <cfRule type="expression" dxfId="1437" priority="1412">
      <formula>$X12="Informe 7"</formula>
    </cfRule>
    <cfRule type="expression" dxfId="1436" priority="1413">
      <formula>$X12="Informe 6"</formula>
    </cfRule>
    <cfRule type="expression" dxfId="1435" priority="1414">
      <formula>$X12="Informe 5"</formula>
    </cfRule>
    <cfRule type="expression" dxfId="1434" priority="1415">
      <formula>$X12="Informe 4"</formula>
    </cfRule>
    <cfRule type="expression" dxfId="1433" priority="1416">
      <formula>$X12="Informe 3"</formula>
    </cfRule>
    <cfRule type="expression" dxfId="1432" priority="1417">
      <formula>$X12="Informe 2"</formula>
    </cfRule>
    <cfRule type="expression" dxfId="1431" priority="1418">
      <formula>$X12="Informe 1"</formula>
    </cfRule>
    <cfRule type="expression" dxfId="1430" priority="1419">
      <formula>$X12="Gráfico 10"</formula>
    </cfRule>
    <cfRule type="expression" dxfId="1429" priority="1420">
      <formula>$X12="Gráfico 25"</formula>
    </cfRule>
    <cfRule type="expression" dxfId="1428" priority="1421">
      <formula>$X12="Gráfico 24"</formula>
    </cfRule>
    <cfRule type="expression" dxfId="1427" priority="1422">
      <formula>$X12="Gráfico 23"</formula>
    </cfRule>
    <cfRule type="expression" dxfId="1426" priority="1423">
      <formula>$X12="Gráfico 22"</formula>
    </cfRule>
    <cfRule type="expression" dxfId="1425" priority="1424">
      <formula>$X12="Gráfico 21"</formula>
    </cfRule>
    <cfRule type="expression" dxfId="1424" priority="1425">
      <formula>$X12="Gráfico 20"</formula>
    </cfRule>
    <cfRule type="expression" dxfId="1423" priority="1426">
      <formula>$X12="Gráfico 18"</formula>
    </cfRule>
    <cfRule type="expression" dxfId="1422" priority="1427">
      <formula>$X12="Gráfico 19"</formula>
    </cfRule>
    <cfRule type="expression" dxfId="1421" priority="1428">
      <formula>$X12="Gráfico 17"</formula>
    </cfRule>
    <cfRule type="expression" dxfId="1420" priority="1429">
      <formula>$X12="Gráfico 16"</formula>
    </cfRule>
    <cfRule type="expression" dxfId="1419" priority="1430">
      <formula>$X12="Gráfico 15"</formula>
    </cfRule>
    <cfRule type="expression" dxfId="1418" priority="1431">
      <formula>$X12="Gráfico 14"</formula>
    </cfRule>
    <cfRule type="expression" dxfId="1417" priority="1432">
      <formula>$X12="Gráfico 12"</formula>
    </cfRule>
    <cfRule type="expression" dxfId="1416" priority="1433">
      <formula>$X12="Gráfico 13"</formula>
    </cfRule>
    <cfRule type="expression" dxfId="1415" priority="1434">
      <formula>$X12="Gráfico 11"</formula>
    </cfRule>
    <cfRule type="expression" dxfId="1414" priority="1435">
      <formula>$X12="Gráfico 9"</formula>
    </cfRule>
    <cfRule type="expression" dxfId="1413" priority="1436">
      <formula>$X12="Gráfico 8"</formula>
    </cfRule>
    <cfRule type="expression" dxfId="1412" priority="1437">
      <formula>$X12="Gráfico 7"</formula>
    </cfRule>
    <cfRule type="expression" dxfId="1411" priority="1438">
      <formula>$X12="Gráfico 6"</formula>
    </cfRule>
    <cfRule type="expression" dxfId="1410" priority="1439">
      <formula>$X12="Gráfico 4"</formula>
    </cfRule>
    <cfRule type="expression" dxfId="1409" priority="1440">
      <formula>$X12="Gráfico 3"</formula>
    </cfRule>
    <cfRule type="expression" dxfId="1408" priority="1441">
      <formula>$X12="Gráfico 2"</formula>
    </cfRule>
    <cfRule type="expression" dxfId="1407" priority="1442">
      <formula>$X12="Gráfico 1"</formula>
    </cfRule>
    <cfRule type="expression" dxfId="1406" priority="1443">
      <formula>$X12="Gráfico 5"</formula>
    </cfRule>
  </conditionalFormatting>
  <conditionalFormatting sqref="Q13">
    <cfRule type="expression" dxfId="1405" priority="1370">
      <formula>$X13="Reporte 2"</formula>
    </cfRule>
    <cfRule type="expression" dxfId="1404" priority="1371">
      <formula>$X13="Reporte 1"</formula>
    </cfRule>
    <cfRule type="expression" dxfId="1403" priority="1372">
      <formula>$X13="Informe 10"</formula>
    </cfRule>
    <cfRule type="expression" dxfId="1402" priority="1373">
      <formula>$X13="Informe 9"</formula>
    </cfRule>
    <cfRule type="expression" dxfId="1401" priority="1374">
      <formula>$X13="Informe 8"</formula>
    </cfRule>
    <cfRule type="expression" dxfId="1400" priority="1375">
      <formula>$X13="Informe 7"</formula>
    </cfRule>
    <cfRule type="expression" dxfId="1399" priority="1376">
      <formula>$X13="Informe 6"</formula>
    </cfRule>
    <cfRule type="expression" dxfId="1398" priority="1377">
      <formula>$X13="Informe 5"</formula>
    </cfRule>
    <cfRule type="expression" dxfId="1397" priority="1378">
      <formula>$X13="Informe 4"</formula>
    </cfRule>
    <cfRule type="expression" dxfId="1396" priority="1379">
      <formula>$X13="Informe 3"</formula>
    </cfRule>
    <cfRule type="expression" dxfId="1395" priority="1380">
      <formula>$X13="Informe 2"</formula>
    </cfRule>
    <cfRule type="expression" dxfId="1394" priority="1381">
      <formula>$X13="Informe 1"</formula>
    </cfRule>
    <cfRule type="expression" dxfId="1393" priority="1382">
      <formula>$X13="Gráfico 10"</formula>
    </cfRule>
    <cfRule type="expression" dxfId="1392" priority="1383">
      <formula>$X13="Gráfico 25"</formula>
    </cfRule>
    <cfRule type="expression" dxfId="1391" priority="1384">
      <formula>$X13="Gráfico 24"</formula>
    </cfRule>
    <cfRule type="expression" dxfId="1390" priority="1385">
      <formula>$X13="Gráfico 23"</formula>
    </cfRule>
    <cfRule type="expression" dxfId="1389" priority="1386">
      <formula>$X13="Gráfico 22"</formula>
    </cfRule>
    <cfRule type="expression" dxfId="1388" priority="1387">
      <formula>$X13="Gráfico 21"</formula>
    </cfRule>
    <cfRule type="expression" dxfId="1387" priority="1388">
      <formula>$X13="Gráfico 20"</formula>
    </cfRule>
    <cfRule type="expression" dxfId="1386" priority="1389">
      <formula>$X13="Gráfico 18"</formula>
    </cfRule>
    <cfRule type="expression" dxfId="1385" priority="1390">
      <formula>$X13="Gráfico 19"</formula>
    </cfRule>
    <cfRule type="expression" dxfId="1384" priority="1391">
      <formula>$X13="Gráfico 17"</formula>
    </cfRule>
    <cfRule type="expression" dxfId="1383" priority="1392">
      <formula>$X13="Gráfico 16"</formula>
    </cfRule>
    <cfRule type="expression" dxfId="1382" priority="1393">
      <formula>$X13="Gráfico 15"</formula>
    </cfRule>
    <cfRule type="expression" dxfId="1381" priority="1394">
      <formula>$X13="Gráfico 14"</formula>
    </cfRule>
    <cfRule type="expression" dxfId="1380" priority="1395">
      <formula>$X13="Gráfico 12"</formula>
    </cfRule>
    <cfRule type="expression" dxfId="1379" priority="1396">
      <formula>$X13="Gráfico 13"</formula>
    </cfRule>
    <cfRule type="expression" dxfId="1378" priority="1397">
      <formula>$X13="Gráfico 11"</formula>
    </cfRule>
    <cfRule type="expression" dxfId="1377" priority="1398">
      <formula>$X13="Gráfico 9"</formula>
    </cfRule>
    <cfRule type="expression" dxfId="1376" priority="1399">
      <formula>$X13="Gráfico 8"</formula>
    </cfRule>
    <cfRule type="expression" dxfId="1375" priority="1400">
      <formula>$X13="Gráfico 7"</formula>
    </cfRule>
    <cfRule type="expression" dxfId="1374" priority="1401">
      <formula>$X13="Gráfico 6"</formula>
    </cfRule>
    <cfRule type="expression" dxfId="1373" priority="1402">
      <formula>$X13="Gráfico 4"</formula>
    </cfRule>
    <cfRule type="expression" dxfId="1372" priority="1403">
      <formula>$X13="Gráfico 3"</formula>
    </cfRule>
    <cfRule type="expression" dxfId="1371" priority="1404">
      <formula>$X13="Gráfico 2"</formula>
    </cfRule>
    <cfRule type="expression" dxfId="1370" priority="1405">
      <formula>$X13="Gráfico 1"</formula>
    </cfRule>
    <cfRule type="expression" dxfId="1369" priority="1406">
      <formula>$X13="Gráfico 5"</formula>
    </cfRule>
  </conditionalFormatting>
  <conditionalFormatting sqref="Q14">
    <cfRule type="expression" dxfId="1368" priority="1333">
      <formula>$X14="Reporte 2"</formula>
    </cfRule>
    <cfRule type="expression" dxfId="1367" priority="1334">
      <formula>$X14="Reporte 1"</formula>
    </cfRule>
    <cfRule type="expression" dxfId="1366" priority="1335">
      <formula>$X14="Informe 10"</formula>
    </cfRule>
    <cfRule type="expression" dxfId="1365" priority="1336">
      <formula>$X14="Informe 9"</formula>
    </cfRule>
    <cfRule type="expression" dxfId="1364" priority="1337">
      <formula>$X14="Informe 8"</formula>
    </cfRule>
    <cfRule type="expression" dxfId="1363" priority="1338">
      <formula>$X14="Informe 7"</formula>
    </cfRule>
    <cfRule type="expression" dxfId="1362" priority="1339">
      <formula>$X14="Informe 6"</formula>
    </cfRule>
    <cfRule type="expression" dxfId="1361" priority="1340">
      <formula>$X14="Informe 5"</formula>
    </cfRule>
    <cfRule type="expression" dxfId="1360" priority="1341">
      <formula>$X14="Informe 4"</formula>
    </cfRule>
    <cfRule type="expression" dxfId="1359" priority="1342">
      <formula>$X14="Informe 3"</formula>
    </cfRule>
    <cfRule type="expression" dxfId="1358" priority="1343">
      <formula>$X14="Informe 2"</formula>
    </cfRule>
    <cfRule type="expression" dxfId="1357" priority="1344">
      <formula>$X14="Informe 1"</formula>
    </cfRule>
    <cfRule type="expression" dxfId="1356" priority="1345">
      <formula>$X14="Gráfico 10"</formula>
    </cfRule>
    <cfRule type="expression" dxfId="1355" priority="1346">
      <formula>$X14="Gráfico 25"</formula>
    </cfRule>
    <cfRule type="expression" dxfId="1354" priority="1347">
      <formula>$X14="Gráfico 24"</formula>
    </cfRule>
    <cfRule type="expression" dxfId="1353" priority="1348">
      <formula>$X14="Gráfico 23"</formula>
    </cfRule>
    <cfRule type="expression" dxfId="1352" priority="1349">
      <formula>$X14="Gráfico 22"</formula>
    </cfRule>
    <cfRule type="expression" dxfId="1351" priority="1350">
      <formula>$X14="Gráfico 21"</formula>
    </cfRule>
    <cfRule type="expression" dxfId="1350" priority="1351">
      <formula>$X14="Gráfico 20"</formula>
    </cfRule>
    <cfRule type="expression" dxfId="1349" priority="1352">
      <formula>$X14="Gráfico 18"</formula>
    </cfRule>
    <cfRule type="expression" dxfId="1348" priority="1353">
      <formula>$X14="Gráfico 19"</formula>
    </cfRule>
    <cfRule type="expression" dxfId="1347" priority="1354">
      <formula>$X14="Gráfico 17"</formula>
    </cfRule>
    <cfRule type="expression" dxfId="1346" priority="1355">
      <formula>$X14="Gráfico 16"</formula>
    </cfRule>
    <cfRule type="expression" dxfId="1345" priority="1356">
      <formula>$X14="Gráfico 15"</formula>
    </cfRule>
    <cfRule type="expression" dxfId="1344" priority="1357">
      <formula>$X14="Gráfico 14"</formula>
    </cfRule>
    <cfRule type="expression" dxfId="1343" priority="1358">
      <formula>$X14="Gráfico 12"</formula>
    </cfRule>
    <cfRule type="expression" dxfId="1342" priority="1359">
      <formula>$X14="Gráfico 13"</formula>
    </cfRule>
    <cfRule type="expression" dxfId="1341" priority="1360">
      <formula>$X14="Gráfico 11"</formula>
    </cfRule>
    <cfRule type="expression" dxfId="1340" priority="1361">
      <formula>$X14="Gráfico 9"</formula>
    </cfRule>
    <cfRule type="expression" dxfId="1339" priority="1362">
      <formula>$X14="Gráfico 8"</formula>
    </cfRule>
    <cfRule type="expression" dxfId="1338" priority="1363">
      <formula>$X14="Gráfico 7"</formula>
    </cfRule>
    <cfRule type="expression" dxfId="1337" priority="1364">
      <formula>$X14="Gráfico 6"</formula>
    </cfRule>
    <cfRule type="expression" dxfId="1336" priority="1365">
      <formula>$X14="Gráfico 4"</formula>
    </cfRule>
    <cfRule type="expression" dxfId="1335" priority="1366">
      <formula>$X14="Gráfico 3"</formula>
    </cfRule>
    <cfRule type="expression" dxfId="1334" priority="1367">
      <formula>$X14="Gráfico 2"</formula>
    </cfRule>
    <cfRule type="expression" dxfId="1333" priority="1368">
      <formula>$X14="Gráfico 1"</formula>
    </cfRule>
    <cfRule type="expression" dxfId="1332" priority="1369">
      <formula>$X14="Gráfico 5"</formula>
    </cfRule>
  </conditionalFormatting>
  <conditionalFormatting sqref="Q15">
    <cfRule type="expression" dxfId="1331" priority="1296">
      <formula>$X15="Reporte 2"</formula>
    </cfRule>
    <cfRule type="expression" dxfId="1330" priority="1297">
      <formula>$X15="Reporte 1"</formula>
    </cfRule>
    <cfRule type="expression" dxfId="1329" priority="1298">
      <formula>$X15="Informe 10"</formula>
    </cfRule>
    <cfRule type="expression" dxfId="1328" priority="1299">
      <formula>$X15="Informe 9"</formula>
    </cfRule>
    <cfRule type="expression" dxfId="1327" priority="1300">
      <formula>$X15="Informe 8"</formula>
    </cfRule>
    <cfRule type="expression" dxfId="1326" priority="1301">
      <formula>$X15="Informe 7"</formula>
    </cfRule>
    <cfRule type="expression" dxfId="1325" priority="1302">
      <formula>$X15="Informe 6"</formula>
    </cfRule>
    <cfRule type="expression" dxfId="1324" priority="1303">
      <formula>$X15="Informe 5"</formula>
    </cfRule>
    <cfRule type="expression" dxfId="1323" priority="1304">
      <formula>$X15="Informe 4"</formula>
    </cfRule>
    <cfRule type="expression" dxfId="1322" priority="1305">
      <formula>$X15="Informe 3"</formula>
    </cfRule>
    <cfRule type="expression" dxfId="1321" priority="1306">
      <formula>$X15="Informe 2"</formula>
    </cfRule>
    <cfRule type="expression" dxfId="1320" priority="1307">
      <formula>$X15="Informe 1"</formula>
    </cfRule>
    <cfRule type="expression" dxfId="1319" priority="1308">
      <formula>$X15="Gráfico 10"</formula>
    </cfRule>
    <cfRule type="expression" dxfId="1318" priority="1309">
      <formula>$X15="Gráfico 25"</formula>
    </cfRule>
    <cfRule type="expression" dxfId="1317" priority="1310">
      <formula>$X15="Gráfico 24"</formula>
    </cfRule>
    <cfRule type="expression" dxfId="1316" priority="1311">
      <formula>$X15="Gráfico 23"</formula>
    </cfRule>
    <cfRule type="expression" dxfId="1315" priority="1312">
      <formula>$X15="Gráfico 22"</formula>
    </cfRule>
    <cfRule type="expression" dxfId="1314" priority="1313">
      <formula>$X15="Gráfico 21"</formula>
    </cfRule>
    <cfRule type="expression" dxfId="1313" priority="1314">
      <formula>$X15="Gráfico 20"</formula>
    </cfRule>
    <cfRule type="expression" dxfId="1312" priority="1315">
      <formula>$X15="Gráfico 18"</formula>
    </cfRule>
    <cfRule type="expression" dxfId="1311" priority="1316">
      <formula>$X15="Gráfico 19"</formula>
    </cfRule>
    <cfRule type="expression" dxfId="1310" priority="1317">
      <formula>$X15="Gráfico 17"</formula>
    </cfRule>
    <cfRule type="expression" dxfId="1309" priority="1318">
      <formula>$X15="Gráfico 16"</formula>
    </cfRule>
    <cfRule type="expression" dxfId="1308" priority="1319">
      <formula>$X15="Gráfico 15"</formula>
    </cfRule>
    <cfRule type="expression" dxfId="1307" priority="1320">
      <formula>$X15="Gráfico 14"</formula>
    </cfRule>
    <cfRule type="expression" dxfId="1306" priority="1321">
      <formula>$X15="Gráfico 12"</formula>
    </cfRule>
    <cfRule type="expression" dxfId="1305" priority="1322">
      <formula>$X15="Gráfico 13"</formula>
    </cfRule>
    <cfRule type="expression" dxfId="1304" priority="1323">
      <formula>$X15="Gráfico 11"</formula>
    </cfRule>
    <cfRule type="expression" dxfId="1303" priority="1324">
      <formula>$X15="Gráfico 9"</formula>
    </cfRule>
    <cfRule type="expression" dxfId="1302" priority="1325">
      <formula>$X15="Gráfico 8"</formula>
    </cfRule>
    <cfRule type="expression" dxfId="1301" priority="1326">
      <formula>$X15="Gráfico 7"</formula>
    </cfRule>
    <cfRule type="expression" dxfId="1300" priority="1327">
      <formula>$X15="Gráfico 6"</formula>
    </cfRule>
    <cfRule type="expression" dxfId="1299" priority="1328">
      <formula>$X15="Gráfico 4"</formula>
    </cfRule>
    <cfRule type="expression" dxfId="1298" priority="1329">
      <formula>$X15="Gráfico 3"</formula>
    </cfRule>
    <cfRule type="expression" dxfId="1297" priority="1330">
      <formula>$X15="Gráfico 2"</formula>
    </cfRule>
    <cfRule type="expression" dxfId="1296" priority="1331">
      <formula>$X15="Gráfico 1"</formula>
    </cfRule>
    <cfRule type="expression" dxfId="1295" priority="1332">
      <formula>$X15="Gráfico 5"</formula>
    </cfRule>
  </conditionalFormatting>
  <conditionalFormatting sqref="Q16">
    <cfRule type="expression" dxfId="1294" priority="1259">
      <formula>$X16="Reporte 2"</formula>
    </cfRule>
    <cfRule type="expression" dxfId="1293" priority="1260">
      <formula>$X16="Reporte 1"</formula>
    </cfRule>
    <cfRule type="expression" dxfId="1292" priority="1261">
      <formula>$X16="Informe 10"</formula>
    </cfRule>
    <cfRule type="expression" dxfId="1291" priority="1262">
      <formula>$X16="Informe 9"</formula>
    </cfRule>
    <cfRule type="expression" dxfId="1290" priority="1263">
      <formula>$X16="Informe 8"</formula>
    </cfRule>
    <cfRule type="expression" dxfId="1289" priority="1264">
      <formula>$X16="Informe 7"</formula>
    </cfRule>
    <cfRule type="expression" dxfId="1288" priority="1265">
      <formula>$X16="Informe 6"</formula>
    </cfRule>
    <cfRule type="expression" dxfId="1287" priority="1266">
      <formula>$X16="Informe 5"</formula>
    </cfRule>
    <cfRule type="expression" dxfId="1286" priority="1267">
      <formula>$X16="Informe 4"</formula>
    </cfRule>
    <cfRule type="expression" dxfId="1285" priority="1268">
      <formula>$X16="Informe 3"</formula>
    </cfRule>
    <cfRule type="expression" dxfId="1284" priority="1269">
      <formula>$X16="Informe 2"</formula>
    </cfRule>
    <cfRule type="expression" dxfId="1283" priority="1270">
      <formula>$X16="Informe 1"</formula>
    </cfRule>
    <cfRule type="expression" dxfId="1282" priority="1271">
      <formula>$X16="Gráfico 10"</formula>
    </cfRule>
    <cfRule type="expression" dxfId="1281" priority="1272">
      <formula>$X16="Gráfico 25"</formula>
    </cfRule>
    <cfRule type="expression" dxfId="1280" priority="1273">
      <formula>$X16="Gráfico 24"</formula>
    </cfRule>
    <cfRule type="expression" dxfId="1279" priority="1274">
      <formula>$X16="Gráfico 23"</formula>
    </cfRule>
    <cfRule type="expression" dxfId="1278" priority="1275">
      <formula>$X16="Gráfico 22"</formula>
    </cfRule>
    <cfRule type="expression" dxfId="1277" priority="1276">
      <formula>$X16="Gráfico 21"</formula>
    </cfRule>
    <cfRule type="expression" dxfId="1276" priority="1277">
      <formula>$X16="Gráfico 20"</formula>
    </cfRule>
    <cfRule type="expression" dxfId="1275" priority="1278">
      <formula>$X16="Gráfico 18"</formula>
    </cfRule>
    <cfRule type="expression" dxfId="1274" priority="1279">
      <formula>$X16="Gráfico 19"</formula>
    </cfRule>
    <cfRule type="expression" dxfId="1273" priority="1280">
      <formula>$X16="Gráfico 17"</formula>
    </cfRule>
    <cfRule type="expression" dxfId="1272" priority="1281">
      <formula>$X16="Gráfico 16"</formula>
    </cfRule>
    <cfRule type="expression" dxfId="1271" priority="1282">
      <formula>$X16="Gráfico 15"</formula>
    </cfRule>
    <cfRule type="expression" dxfId="1270" priority="1283">
      <formula>$X16="Gráfico 14"</formula>
    </cfRule>
    <cfRule type="expression" dxfId="1269" priority="1284">
      <formula>$X16="Gráfico 12"</formula>
    </cfRule>
    <cfRule type="expression" dxfId="1268" priority="1285">
      <formula>$X16="Gráfico 13"</formula>
    </cfRule>
    <cfRule type="expression" dxfId="1267" priority="1286">
      <formula>$X16="Gráfico 11"</formula>
    </cfRule>
    <cfRule type="expression" dxfId="1266" priority="1287">
      <formula>$X16="Gráfico 9"</formula>
    </cfRule>
    <cfRule type="expression" dxfId="1265" priority="1288">
      <formula>$X16="Gráfico 8"</formula>
    </cfRule>
    <cfRule type="expression" dxfId="1264" priority="1289">
      <formula>$X16="Gráfico 7"</formula>
    </cfRule>
    <cfRule type="expression" dxfId="1263" priority="1290">
      <formula>$X16="Gráfico 6"</formula>
    </cfRule>
    <cfRule type="expression" dxfId="1262" priority="1291">
      <formula>$X16="Gráfico 4"</formula>
    </cfRule>
    <cfRule type="expression" dxfId="1261" priority="1292">
      <formula>$X16="Gráfico 3"</formula>
    </cfRule>
    <cfRule type="expression" dxfId="1260" priority="1293">
      <formula>$X16="Gráfico 2"</formula>
    </cfRule>
    <cfRule type="expression" dxfId="1259" priority="1294">
      <formula>$X16="Gráfico 1"</formula>
    </cfRule>
    <cfRule type="expression" dxfId="1258" priority="1295">
      <formula>$X16="Gráfico 5"</formula>
    </cfRule>
  </conditionalFormatting>
  <conditionalFormatting sqref="Q17">
    <cfRule type="expression" dxfId="1257" priority="1222">
      <formula>$X17="Reporte 2"</formula>
    </cfRule>
    <cfRule type="expression" dxfId="1256" priority="1223">
      <formula>$X17="Reporte 1"</formula>
    </cfRule>
    <cfRule type="expression" dxfId="1255" priority="1224">
      <formula>$X17="Informe 10"</formula>
    </cfRule>
    <cfRule type="expression" dxfId="1254" priority="1225">
      <formula>$X17="Informe 9"</formula>
    </cfRule>
    <cfRule type="expression" dxfId="1253" priority="1226">
      <formula>$X17="Informe 8"</formula>
    </cfRule>
    <cfRule type="expression" dxfId="1252" priority="1227">
      <formula>$X17="Informe 7"</formula>
    </cfRule>
    <cfRule type="expression" dxfId="1251" priority="1228">
      <formula>$X17="Informe 6"</formula>
    </cfRule>
    <cfRule type="expression" dxfId="1250" priority="1229">
      <formula>$X17="Informe 5"</formula>
    </cfRule>
    <cfRule type="expression" dxfId="1249" priority="1230">
      <formula>$X17="Informe 4"</formula>
    </cfRule>
    <cfRule type="expression" dxfId="1248" priority="1231">
      <formula>$X17="Informe 3"</formula>
    </cfRule>
    <cfRule type="expression" dxfId="1247" priority="1232">
      <formula>$X17="Informe 2"</formula>
    </cfRule>
    <cfRule type="expression" dxfId="1246" priority="1233">
      <formula>$X17="Informe 1"</formula>
    </cfRule>
    <cfRule type="expression" dxfId="1245" priority="1234">
      <formula>$X17="Gráfico 10"</formula>
    </cfRule>
    <cfRule type="expression" dxfId="1244" priority="1235">
      <formula>$X17="Gráfico 25"</formula>
    </cfRule>
    <cfRule type="expression" dxfId="1243" priority="1236">
      <formula>$X17="Gráfico 24"</formula>
    </cfRule>
    <cfRule type="expression" dxfId="1242" priority="1237">
      <formula>$X17="Gráfico 23"</formula>
    </cfRule>
    <cfRule type="expression" dxfId="1241" priority="1238">
      <formula>$X17="Gráfico 22"</formula>
    </cfRule>
    <cfRule type="expression" dxfId="1240" priority="1239">
      <formula>$X17="Gráfico 21"</formula>
    </cfRule>
    <cfRule type="expression" dxfId="1239" priority="1240">
      <formula>$X17="Gráfico 20"</formula>
    </cfRule>
    <cfRule type="expression" dxfId="1238" priority="1241">
      <formula>$X17="Gráfico 18"</formula>
    </cfRule>
    <cfRule type="expression" dxfId="1237" priority="1242">
      <formula>$X17="Gráfico 19"</formula>
    </cfRule>
    <cfRule type="expression" dxfId="1236" priority="1243">
      <formula>$X17="Gráfico 17"</formula>
    </cfRule>
    <cfRule type="expression" dxfId="1235" priority="1244">
      <formula>$X17="Gráfico 16"</formula>
    </cfRule>
    <cfRule type="expression" dxfId="1234" priority="1245">
      <formula>$X17="Gráfico 15"</formula>
    </cfRule>
    <cfRule type="expression" dxfId="1233" priority="1246">
      <formula>$X17="Gráfico 14"</formula>
    </cfRule>
    <cfRule type="expression" dxfId="1232" priority="1247">
      <formula>$X17="Gráfico 12"</formula>
    </cfRule>
    <cfRule type="expression" dxfId="1231" priority="1248">
      <formula>$X17="Gráfico 13"</formula>
    </cfRule>
    <cfRule type="expression" dxfId="1230" priority="1249">
      <formula>$X17="Gráfico 11"</formula>
    </cfRule>
    <cfRule type="expression" dxfId="1229" priority="1250">
      <formula>$X17="Gráfico 9"</formula>
    </cfRule>
    <cfRule type="expression" dxfId="1228" priority="1251">
      <formula>$X17="Gráfico 8"</formula>
    </cfRule>
    <cfRule type="expression" dxfId="1227" priority="1252">
      <formula>$X17="Gráfico 7"</formula>
    </cfRule>
    <cfRule type="expression" dxfId="1226" priority="1253">
      <formula>$X17="Gráfico 6"</formula>
    </cfRule>
    <cfRule type="expression" dxfId="1225" priority="1254">
      <formula>$X17="Gráfico 4"</formula>
    </cfRule>
    <cfRule type="expression" dxfId="1224" priority="1255">
      <formula>$X17="Gráfico 3"</formula>
    </cfRule>
    <cfRule type="expression" dxfId="1223" priority="1256">
      <formula>$X17="Gráfico 2"</formula>
    </cfRule>
    <cfRule type="expression" dxfId="1222" priority="1257">
      <formula>$X17="Gráfico 1"</formula>
    </cfRule>
    <cfRule type="expression" dxfId="1221" priority="1258">
      <formula>$X17="Gráfico 5"</formula>
    </cfRule>
  </conditionalFormatting>
  <conditionalFormatting sqref="Q18">
    <cfRule type="expression" dxfId="1220" priority="1185">
      <formula>$X18="Reporte 2"</formula>
    </cfRule>
    <cfRule type="expression" dxfId="1219" priority="1186">
      <formula>$X18="Reporte 1"</formula>
    </cfRule>
    <cfRule type="expression" dxfId="1218" priority="1187">
      <formula>$X18="Informe 10"</formula>
    </cfRule>
    <cfRule type="expression" dxfId="1217" priority="1188">
      <formula>$X18="Informe 9"</formula>
    </cfRule>
    <cfRule type="expression" dxfId="1216" priority="1189">
      <formula>$X18="Informe 8"</formula>
    </cfRule>
    <cfRule type="expression" dxfId="1215" priority="1190">
      <formula>$X18="Informe 7"</formula>
    </cfRule>
    <cfRule type="expression" dxfId="1214" priority="1191">
      <formula>$X18="Informe 6"</formula>
    </cfRule>
    <cfRule type="expression" dxfId="1213" priority="1192">
      <formula>$X18="Informe 5"</formula>
    </cfRule>
    <cfRule type="expression" dxfId="1212" priority="1193">
      <formula>$X18="Informe 4"</formula>
    </cfRule>
    <cfRule type="expression" dxfId="1211" priority="1194">
      <formula>$X18="Informe 3"</formula>
    </cfRule>
    <cfRule type="expression" dxfId="1210" priority="1195">
      <formula>$X18="Informe 2"</formula>
    </cfRule>
    <cfRule type="expression" dxfId="1209" priority="1196">
      <formula>$X18="Informe 1"</formula>
    </cfRule>
    <cfRule type="expression" dxfId="1208" priority="1197">
      <formula>$X18="Gráfico 10"</formula>
    </cfRule>
    <cfRule type="expression" dxfId="1207" priority="1198">
      <formula>$X18="Gráfico 25"</formula>
    </cfRule>
    <cfRule type="expression" dxfId="1206" priority="1199">
      <formula>$X18="Gráfico 24"</formula>
    </cfRule>
    <cfRule type="expression" dxfId="1205" priority="1200">
      <formula>$X18="Gráfico 23"</formula>
    </cfRule>
    <cfRule type="expression" dxfId="1204" priority="1201">
      <formula>$X18="Gráfico 22"</formula>
    </cfRule>
    <cfRule type="expression" dxfId="1203" priority="1202">
      <formula>$X18="Gráfico 21"</formula>
    </cfRule>
    <cfRule type="expression" dxfId="1202" priority="1203">
      <formula>$X18="Gráfico 20"</formula>
    </cfRule>
    <cfRule type="expression" dxfId="1201" priority="1204">
      <formula>$X18="Gráfico 18"</formula>
    </cfRule>
    <cfRule type="expression" dxfId="1200" priority="1205">
      <formula>$X18="Gráfico 19"</formula>
    </cfRule>
    <cfRule type="expression" dxfId="1199" priority="1206">
      <formula>$X18="Gráfico 17"</formula>
    </cfRule>
    <cfRule type="expression" dxfId="1198" priority="1207">
      <formula>$X18="Gráfico 16"</formula>
    </cfRule>
    <cfRule type="expression" dxfId="1197" priority="1208">
      <formula>$X18="Gráfico 15"</formula>
    </cfRule>
    <cfRule type="expression" dxfId="1196" priority="1209">
      <formula>$X18="Gráfico 14"</formula>
    </cfRule>
    <cfRule type="expression" dxfId="1195" priority="1210">
      <formula>$X18="Gráfico 12"</formula>
    </cfRule>
    <cfRule type="expression" dxfId="1194" priority="1211">
      <formula>$X18="Gráfico 13"</formula>
    </cfRule>
    <cfRule type="expression" dxfId="1193" priority="1212">
      <formula>$X18="Gráfico 11"</formula>
    </cfRule>
    <cfRule type="expression" dxfId="1192" priority="1213">
      <formula>$X18="Gráfico 9"</formula>
    </cfRule>
    <cfRule type="expression" dxfId="1191" priority="1214">
      <formula>$X18="Gráfico 8"</formula>
    </cfRule>
    <cfRule type="expression" dxfId="1190" priority="1215">
      <formula>$X18="Gráfico 7"</formula>
    </cfRule>
    <cfRule type="expression" dxfId="1189" priority="1216">
      <formula>$X18="Gráfico 6"</formula>
    </cfRule>
    <cfRule type="expression" dxfId="1188" priority="1217">
      <formula>$X18="Gráfico 4"</formula>
    </cfRule>
    <cfRule type="expression" dxfId="1187" priority="1218">
      <formula>$X18="Gráfico 3"</formula>
    </cfRule>
    <cfRule type="expression" dxfId="1186" priority="1219">
      <formula>$X18="Gráfico 2"</formula>
    </cfRule>
    <cfRule type="expression" dxfId="1185" priority="1220">
      <formula>$X18="Gráfico 1"</formula>
    </cfRule>
    <cfRule type="expression" dxfId="1184" priority="1221">
      <formula>$X18="Gráfico 5"</formula>
    </cfRule>
  </conditionalFormatting>
  <conditionalFormatting sqref="Q19">
    <cfRule type="expression" dxfId="1183" priority="1148">
      <formula>$X19="Reporte 2"</formula>
    </cfRule>
    <cfRule type="expression" dxfId="1182" priority="1149">
      <formula>$X19="Reporte 1"</formula>
    </cfRule>
    <cfRule type="expression" dxfId="1181" priority="1150">
      <formula>$X19="Informe 10"</formula>
    </cfRule>
    <cfRule type="expression" dxfId="1180" priority="1151">
      <formula>$X19="Informe 9"</formula>
    </cfRule>
    <cfRule type="expression" dxfId="1179" priority="1152">
      <formula>$X19="Informe 8"</formula>
    </cfRule>
    <cfRule type="expression" dxfId="1178" priority="1153">
      <formula>$X19="Informe 7"</formula>
    </cfRule>
    <cfRule type="expression" dxfId="1177" priority="1154">
      <formula>$X19="Informe 6"</formula>
    </cfRule>
    <cfRule type="expression" dxfId="1176" priority="1155">
      <formula>$X19="Informe 5"</formula>
    </cfRule>
    <cfRule type="expression" dxfId="1175" priority="1156">
      <formula>$X19="Informe 4"</formula>
    </cfRule>
    <cfRule type="expression" dxfId="1174" priority="1157">
      <formula>$X19="Informe 3"</formula>
    </cfRule>
    <cfRule type="expression" dxfId="1173" priority="1158">
      <formula>$X19="Informe 2"</formula>
    </cfRule>
    <cfRule type="expression" dxfId="1172" priority="1159">
      <formula>$X19="Informe 1"</formula>
    </cfRule>
    <cfRule type="expression" dxfId="1171" priority="1160">
      <formula>$X19="Gráfico 10"</formula>
    </cfRule>
    <cfRule type="expression" dxfId="1170" priority="1161">
      <formula>$X19="Gráfico 25"</formula>
    </cfRule>
    <cfRule type="expression" dxfId="1169" priority="1162">
      <formula>$X19="Gráfico 24"</formula>
    </cfRule>
    <cfRule type="expression" dxfId="1168" priority="1163">
      <formula>$X19="Gráfico 23"</formula>
    </cfRule>
    <cfRule type="expression" dxfId="1167" priority="1164">
      <formula>$X19="Gráfico 22"</formula>
    </cfRule>
    <cfRule type="expression" dxfId="1166" priority="1165">
      <formula>$X19="Gráfico 21"</formula>
    </cfRule>
    <cfRule type="expression" dxfId="1165" priority="1166">
      <formula>$X19="Gráfico 20"</formula>
    </cfRule>
    <cfRule type="expression" dxfId="1164" priority="1167">
      <formula>$X19="Gráfico 18"</formula>
    </cfRule>
    <cfRule type="expression" dxfId="1163" priority="1168">
      <formula>$X19="Gráfico 19"</formula>
    </cfRule>
    <cfRule type="expression" dxfId="1162" priority="1169">
      <formula>$X19="Gráfico 17"</formula>
    </cfRule>
    <cfRule type="expression" dxfId="1161" priority="1170">
      <formula>$X19="Gráfico 16"</formula>
    </cfRule>
    <cfRule type="expression" dxfId="1160" priority="1171">
      <formula>$X19="Gráfico 15"</formula>
    </cfRule>
    <cfRule type="expression" dxfId="1159" priority="1172">
      <formula>$X19="Gráfico 14"</formula>
    </cfRule>
    <cfRule type="expression" dxfId="1158" priority="1173">
      <formula>$X19="Gráfico 12"</formula>
    </cfRule>
    <cfRule type="expression" dxfId="1157" priority="1174">
      <formula>$X19="Gráfico 13"</formula>
    </cfRule>
    <cfRule type="expression" dxfId="1156" priority="1175">
      <formula>$X19="Gráfico 11"</formula>
    </cfRule>
    <cfRule type="expression" dxfId="1155" priority="1176">
      <formula>$X19="Gráfico 9"</formula>
    </cfRule>
    <cfRule type="expression" dxfId="1154" priority="1177">
      <formula>$X19="Gráfico 8"</formula>
    </cfRule>
    <cfRule type="expression" dxfId="1153" priority="1178">
      <formula>$X19="Gráfico 7"</formula>
    </cfRule>
    <cfRule type="expression" dxfId="1152" priority="1179">
      <formula>$X19="Gráfico 6"</formula>
    </cfRule>
    <cfRule type="expression" dxfId="1151" priority="1180">
      <formula>$X19="Gráfico 4"</formula>
    </cfRule>
    <cfRule type="expression" dxfId="1150" priority="1181">
      <formula>$X19="Gráfico 3"</formula>
    </cfRule>
    <cfRule type="expression" dxfId="1149" priority="1182">
      <formula>$X19="Gráfico 2"</formula>
    </cfRule>
    <cfRule type="expression" dxfId="1148" priority="1183">
      <formula>$X19="Gráfico 1"</formula>
    </cfRule>
    <cfRule type="expression" dxfId="1147" priority="1184">
      <formula>$X19="Gráfico 5"</formula>
    </cfRule>
  </conditionalFormatting>
  <conditionalFormatting sqref="Q20">
    <cfRule type="expression" dxfId="1146" priority="1111">
      <formula>$X20="Reporte 2"</formula>
    </cfRule>
    <cfRule type="expression" dxfId="1145" priority="1112">
      <formula>$X20="Reporte 1"</formula>
    </cfRule>
    <cfRule type="expression" dxfId="1144" priority="1113">
      <formula>$X20="Informe 10"</formula>
    </cfRule>
    <cfRule type="expression" dxfId="1143" priority="1114">
      <formula>$X20="Informe 9"</formula>
    </cfRule>
    <cfRule type="expression" dxfId="1142" priority="1115">
      <formula>$X20="Informe 8"</formula>
    </cfRule>
    <cfRule type="expression" dxfId="1141" priority="1116">
      <formula>$X20="Informe 7"</formula>
    </cfRule>
    <cfRule type="expression" dxfId="1140" priority="1117">
      <formula>$X20="Informe 6"</formula>
    </cfRule>
    <cfRule type="expression" dxfId="1139" priority="1118">
      <formula>$X20="Informe 5"</formula>
    </cfRule>
    <cfRule type="expression" dxfId="1138" priority="1119">
      <formula>$X20="Informe 4"</formula>
    </cfRule>
    <cfRule type="expression" dxfId="1137" priority="1120">
      <formula>$X20="Informe 3"</formula>
    </cfRule>
    <cfRule type="expression" dxfId="1136" priority="1121">
      <formula>$X20="Informe 2"</formula>
    </cfRule>
    <cfRule type="expression" dxfId="1135" priority="1122">
      <formula>$X20="Informe 1"</formula>
    </cfRule>
    <cfRule type="expression" dxfId="1134" priority="1123">
      <formula>$X20="Gráfico 10"</formula>
    </cfRule>
    <cfRule type="expression" dxfId="1133" priority="1124">
      <formula>$X20="Gráfico 25"</formula>
    </cfRule>
    <cfRule type="expression" dxfId="1132" priority="1125">
      <formula>$X20="Gráfico 24"</formula>
    </cfRule>
    <cfRule type="expression" dxfId="1131" priority="1126">
      <formula>$X20="Gráfico 23"</formula>
    </cfRule>
    <cfRule type="expression" dxfId="1130" priority="1127">
      <formula>$X20="Gráfico 22"</formula>
    </cfRule>
    <cfRule type="expression" dxfId="1129" priority="1128">
      <formula>$X20="Gráfico 21"</formula>
    </cfRule>
    <cfRule type="expression" dxfId="1128" priority="1129">
      <formula>$X20="Gráfico 20"</formula>
    </cfRule>
    <cfRule type="expression" dxfId="1127" priority="1130">
      <formula>$X20="Gráfico 18"</formula>
    </cfRule>
    <cfRule type="expression" dxfId="1126" priority="1131">
      <formula>$X20="Gráfico 19"</formula>
    </cfRule>
    <cfRule type="expression" dxfId="1125" priority="1132">
      <formula>$X20="Gráfico 17"</formula>
    </cfRule>
    <cfRule type="expression" dxfId="1124" priority="1133">
      <formula>$X20="Gráfico 16"</formula>
    </cfRule>
    <cfRule type="expression" dxfId="1123" priority="1134">
      <formula>$X20="Gráfico 15"</formula>
    </cfRule>
    <cfRule type="expression" dxfId="1122" priority="1135">
      <formula>$X20="Gráfico 14"</formula>
    </cfRule>
    <cfRule type="expression" dxfId="1121" priority="1136">
      <formula>$X20="Gráfico 12"</formula>
    </cfRule>
    <cfRule type="expression" dxfId="1120" priority="1137">
      <formula>$X20="Gráfico 13"</formula>
    </cfRule>
    <cfRule type="expression" dxfId="1119" priority="1138">
      <formula>$X20="Gráfico 11"</formula>
    </cfRule>
    <cfRule type="expression" dxfId="1118" priority="1139">
      <formula>$X20="Gráfico 9"</formula>
    </cfRule>
    <cfRule type="expression" dxfId="1117" priority="1140">
      <formula>$X20="Gráfico 8"</formula>
    </cfRule>
    <cfRule type="expression" dxfId="1116" priority="1141">
      <formula>$X20="Gráfico 7"</formula>
    </cfRule>
    <cfRule type="expression" dxfId="1115" priority="1142">
      <formula>$X20="Gráfico 6"</formula>
    </cfRule>
    <cfRule type="expression" dxfId="1114" priority="1143">
      <formula>$X20="Gráfico 4"</formula>
    </cfRule>
    <cfRule type="expression" dxfId="1113" priority="1144">
      <formula>$X20="Gráfico 3"</formula>
    </cfRule>
    <cfRule type="expression" dxfId="1112" priority="1145">
      <formula>$X20="Gráfico 2"</formula>
    </cfRule>
    <cfRule type="expression" dxfId="1111" priority="1146">
      <formula>$X20="Gráfico 1"</formula>
    </cfRule>
    <cfRule type="expression" dxfId="1110" priority="1147">
      <formula>$X20="Gráfico 5"</formula>
    </cfRule>
  </conditionalFormatting>
  <conditionalFormatting sqref="Q21">
    <cfRule type="expression" dxfId="1109" priority="1074">
      <formula>$X21="Reporte 2"</formula>
    </cfRule>
    <cfRule type="expression" dxfId="1108" priority="1075">
      <formula>$X21="Reporte 1"</formula>
    </cfRule>
    <cfRule type="expression" dxfId="1107" priority="1076">
      <formula>$X21="Informe 10"</formula>
    </cfRule>
    <cfRule type="expression" dxfId="1106" priority="1077">
      <formula>$X21="Informe 9"</formula>
    </cfRule>
    <cfRule type="expression" dxfId="1105" priority="1078">
      <formula>$X21="Informe 8"</formula>
    </cfRule>
    <cfRule type="expression" dxfId="1104" priority="1079">
      <formula>$X21="Informe 7"</formula>
    </cfRule>
    <cfRule type="expression" dxfId="1103" priority="1080">
      <formula>$X21="Informe 6"</formula>
    </cfRule>
    <cfRule type="expression" dxfId="1102" priority="1081">
      <formula>$X21="Informe 5"</formula>
    </cfRule>
    <cfRule type="expression" dxfId="1101" priority="1082">
      <formula>$X21="Informe 4"</formula>
    </cfRule>
    <cfRule type="expression" dxfId="1100" priority="1083">
      <formula>$X21="Informe 3"</formula>
    </cfRule>
    <cfRule type="expression" dxfId="1099" priority="1084">
      <formula>$X21="Informe 2"</formula>
    </cfRule>
    <cfRule type="expression" dxfId="1098" priority="1085">
      <formula>$X21="Informe 1"</formula>
    </cfRule>
    <cfRule type="expression" dxfId="1097" priority="1086">
      <formula>$X21="Gráfico 10"</formula>
    </cfRule>
    <cfRule type="expression" dxfId="1096" priority="1087">
      <formula>$X21="Gráfico 25"</formula>
    </cfRule>
    <cfRule type="expression" dxfId="1095" priority="1088">
      <formula>$X21="Gráfico 24"</formula>
    </cfRule>
    <cfRule type="expression" dxfId="1094" priority="1089">
      <formula>$X21="Gráfico 23"</formula>
    </cfRule>
    <cfRule type="expression" dxfId="1093" priority="1090">
      <formula>$X21="Gráfico 22"</formula>
    </cfRule>
    <cfRule type="expression" dxfId="1092" priority="1091">
      <formula>$X21="Gráfico 21"</formula>
    </cfRule>
    <cfRule type="expression" dxfId="1091" priority="1092">
      <formula>$X21="Gráfico 20"</formula>
    </cfRule>
    <cfRule type="expression" dxfId="1090" priority="1093">
      <formula>$X21="Gráfico 18"</formula>
    </cfRule>
    <cfRule type="expression" dxfId="1089" priority="1094">
      <formula>$X21="Gráfico 19"</formula>
    </cfRule>
    <cfRule type="expression" dxfId="1088" priority="1095">
      <formula>$X21="Gráfico 17"</formula>
    </cfRule>
    <cfRule type="expression" dxfId="1087" priority="1096">
      <formula>$X21="Gráfico 16"</formula>
    </cfRule>
    <cfRule type="expression" dxfId="1086" priority="1097">
      <formula>$X21="Gráfico 15"</formula>
    </cfRule>
    <cfRule type="expression" dxfId="1085" priority="1098">
      <formula>$X21="Gráfico 14"</formula>
    </cfRule>
    <cfRule type="expression" dxfId="1084" priority="1099">
      <formula>$X21="Gráfico 12"</formula>
    </cfRule>
    <cfRule type="expression" dxfId="1083" priority="1100">
      <formula>$X21="Gráfico 13"</formula>
    </cfRule>
    <cfRule type="expression" dxfId="1082" priority="1101">
      <formula>$X21="Gráfico 11"</formula>
    </cfRule>
    <cfRule type="expression" dxfId="1081" priority="1102">
      <formula>$X21="Gráfico 9"</formula>
    </cfRule>
    <cfRule type="expression" dxfId="1080" priority="1103">
      <formula>$X21="Gráfico 8"</formula>
    </cfRule>
    <cfRule type="expression" dxfId="1079" priority="1104">
      <formula>$X21="Gráfico 7"</formula>
    </cfRule>
    <cfRule type="expression" dxfId="1078" priority="1105">
      <formula>$X21="Gráfico 6"</formula>
    </cfRule>
    <cfRule type="expression" dxfId="1077" priority="1106">
      <formula>$X21="Gráfico 4"</formula>
    </cfRule>
    <cfRule type="expression" dxfId="1076" priority="1107">
      <formula>$X21="Gráfico 3"</formula>
    </cfRule>
    <cfRule type="expression" dxfId="1075" priority="1108">
      <formula>$X21="Gráfico 2"</formula>
    </cfRule>
    <cfRule type="expression" dxfId="1074" priority="1109">
      <formula>$X21="Gráfico 1"</formula>
    </cfRule>
    <cfRule type="expression" dxfId="1073" priority="1110">
      <formula>$X21="Gráfico 5"</formula>
    </cfRule>
  </conditionalFormatting>
  <conditionalFormatting sqref="Q22">
    <cfRule type="expression" dxfId="1072" priority="1037">
      <formula>$X22="Reporte 2"</formula>
    </cfRule>
    <cfRule type="expression" dxfId="1071" priority="1038">
      <formula>$X22="Reporte 1"</formula>
    </cfRule>
    <cfRule type="expression" dxfId="1070" priority="1039">
      <formula>$X22="Informe 10"</formula>
    </cfRule>
    <cfRule type="expression" dxfId="1069" priority="1040">
      <formula>$X22="Informe 9"</formula>
    </cfRule>
    <cfRule type="expression" dxfId="1068" priority="1041">
      <formula>$X22="Informe 8"</formula>
    </cfRule>
    <cfRule type="expression" dxfId="1067" priority="1042">
      <formula>$X22="Informe 7"</formula>
    </cfRule>
    <cfRule type="expression" dxfId="1066" priority="1043">
      <formula>$X22="Informe 6"</formula>
    </cfRule>
    <cfRule type="expression" dxfId="1065" priority="1044">
      <formula>$X22="Informe 5"</formula>
    </cfRule>
    <cfRule type="expression" dxfId="1064" priority="1045">
      <formula>$X22="Informe 4"</formula>
    </cfRule>
    <cfRule type="expression" dxfId="1063" priority="1046">
      <formula>$X22="Informe 3"</formula>
    </cfRule>
    <cfRule type="expression" dxfId="1062" priority="1047">
      <formula>$X22="Informe 2"</formula>
    </cfRule>
    <cfRule type="expression" dxfId="1061" priority="1048">
      <formula>$X22="Informe 1"</formula>
    </cfRule>
    <cfRule type="expression" dxfId="1060" priority="1049">
      <formula>$X22="Gráfico 10"</formula>
    </cfRule>
    <cfRule type="expression" dxfId="1059" priority="1050">
      <formula>$X22="Gráfico 25"</formula>
    </cfRule>
    <cfRule type="expression" dxfId="1058" priority="1051">
      <formula>$X22="Gráfico 24"</formula>
    </cfRule>
    <cfRule type="expression" dxfId="1057" priority="1052">
      <formula>$X22="Gráfico 23"</formula>
    </cfRule>
    <cfRule type="expression" dxfId="1056" priority="1053">
      <formula>$X22="Gráfico 22"</formula>
    </cfRule>
    <cfRule type="expression" dxfId="1055" priority="1054">
      <formula>$X22="Gráfico 21"</formula>
    </cfRule>
    <cfRule type="expression" dxfId="1054" priority="1055">
      <formula>$X22="Gráfico 20"</formula>
    </cfRule>
    <cfRule type="expression" dxfId="1053" priority="1056">
      <formula>$X22="Gráfico 18"</formula>
    </cfRule>
    <cfRule type="expression" dxfId="1052" priority="1057">
      <formula>$X22="Gráfico 19"</formula>
    </cfRule>
    <cfRule type="expression" dxfId="1051" priority="1058">
      <formula>$X22="Gráfico 17"</formula>
    </cfRule>
    <cfRule type="expression" dxfId="1050" priority="1059">
      <formula>$X22="Gráfico 16"</formula>
    </cfRule>
    <cfRule type="expression" dxfId="1049" priority="1060">
      <formula>$X22="Gráfico 15"</formula>
    </cfRule>
    <cfRule type="expression" dxfId="1048" priority="1061">
      <formula>$X22="Gráfico 14"</formula>
    </cfRule>
    <cfRule type="expression" dxfId="1047" priority="1062">
      <formula>$X22="Gráfico 12"</formula>
    </cfRule>
    <cfRule type="expression" dxfId="1046" priority="1063">
      <formula>$X22="Gráfico 13"</formula>
    </cfRule>
    <cfRule type="expression" dxfId="1045" priority="1064">
      <formula>$X22="Gráfico 11"</formula>
    </cfRule>
    <cfRule type="expression" dxfId="1044" priority="1065">
      <formula>$X22="Gráfico 9"</formula>
    </cfRule>
    <cfRule type="expression" dxfId="1043" priority="1066">
      <formula>$X22="Gráfico 8"</formula>
    </cfRule>
    <cfRule type="expression" dxfId="1042" priority="1067">
      <formula>$X22="Gráfico 7"</formula>
    </cfRule>
    <cfRule type="expression" dxfId="1041" priority="1068">
      <formula>$X22="Gráfico 6"</formula>
    </cfRule>
    <cfRule type="expression" dxfId="1040" priority="1069">
      <formula>$X22="Gráfico 4"</formula>
    </cfRule>
    <cfRule type="expression" dxfId="1039" priority="1070">
      <formula>$X22="Gráfico 3"</formula>
    </cfRule>
    <cfRule type="expression" dxfId="1038" priority="1071">
      <formula>$X22="Gráfico 2"</formula>
    </cfRule>
    <cfRule type="expression" dxfId="1037" priority="1072">
      <formula>$X22="Gráfico 1"</formula>
    </cfRule>
    <cfRule type="expression" dxfId="1036" priority="1073">
      <formula>$X22="Gráfico 5"</formula>
    </cfRule>
  </conditionalFormatting>
  <conditionalFormatting sqref="Q23:Q26">
    <cfRule type="expression" dxfId="1035" priority="1000">
      <formula>$X23="Reporte 2"</formula>
    </cfRule>
    <cfRule type="expression" dxfId="1034" priority="1001">
      <formula>$X23="Reporte 1"</formula>
    </cfRule>
    <cfRule type="expression" dxfId="1033" priority="1002">
      <formula>$X23="Informe 10"</formula>
    </cfRule>
    <cfRule type="expression" dxfId="1032" priority="1003">
      <formula>$X23="Informe 9"</formula>
    </cfRule>
    <cfRule type="expression" dxfId="1031" priority="1004">
      <formula>$X23="Informe 8"</formula>
    </cfRule>
    <cfRule type="expression" dxfId="1030" priority="1005">
      <formula>$X23="Informe 7"</formula>
    </cfRule>
    <cfRule type="expression" dxfId="1029" priority="1006">
      <formula>$X23="Informe 6"</formula>
    </cfRule>
    <cfRule type="expression" dxfId="1028" priority="1007">
      <formula>$X23="Informe 5"</formula>
    </cfRule>
    <cfRule type="expression" dxfId="1027" priority="1008">
      <formula>$X23="Informe 4"</formula>
    </cfRule>
    <cfRule type="expression" dxfId="1026" priority="1009">
      <formula>$X23="Informe 3"</formula>
    </cfRule>
    <cfRule type="expression" dxfId="1025" priority="1010">
      <formula>$X23="Informe 2"</formula>
    </cfRule>
    <cfRule type="expression" dxfId="1024" priority="1011">
      <formula>$X23="Informe 1"</formula>
    </cfRule>
    <cfRule type="expression" dxfId="1023" priority="1012">
      <formula>$X23="Gráfico 10"</formula>
    </cfRule>
    <cfRule type="expression" dxfId="1022" priority="1013">
      <formula>$X23="Gráfico 25"</formula>
    </cfRule>
    <cfRule type="expression" dxfId="1021" priority="1014">
      <formula>$X23="Gráfico 24"</formula>
    </cfRule>
    <cfRule type="expression" dxfId="1020" priority="1015">
      <formula>$X23="Gráfico 23"</formula>
    </cfRule>
    <cfRule type="expression" dxfId="1019" priority="1016">
      <formula>$X23="Gráfico 22"</formula>
    </cfRule>
    <cfRule type="expression" dxfId="1018" priority="1017">
      <formula>$X23="Gráfico 21"</formula>
    </cfRule>
    <cfRule type="expression" dxfId="1017" priority="1018">
      <formula>$X23="Gráfico 20"</formula>
    </cfRule>
    <cfRule type="expression" dxfId="1016" priority="1019">
      <formula>$X23="Gráfico 18"</formula>
    </cfRule>
    <cfRule type="expression" dxfId="1015" priority="1020">
      <formula>$X23="Gráfico 19"</formula>
    </cfRule>
    <cfRule type="expression" dxfId="1014" priority="1021">
      <formula>$X23="Gráfico 17"</formula>
    </cfRule>
    <cfRule type="expression" dxfId="1013" priority="1022">
      <formula>$X23="Gráfico 16"</formula>
    </cfRule>
    <cfRule type="expression" dxfId="1012" priority="1023">
      <formula>$X23="Gráfico 15"</formula>
    </cfRule>
    <cfRule type="expression" dxfId="1011" priority="1024">
      <formula>$X23="Gráfico 14"</formula>
    </cfRule>
    <cfRule type="expression" dxfId="1010" priority="1025">
      <formula>$X23="Gráfico 12"</formula>
    </cfRule>
    <cfRule type="expression" dxfId="1009" priority="1026">
      <formula>$X23="Gráfico 13"</formula>
    </cfRule>
    <cfRule type="expression" dxfId="1008" priority="1027">
      <formula>$X23="Gráfico 11"</formula>
    </cfRule>
    <cfRule type="expression" dxfId="1007" priority="1028">
      <formula>$X23="Gráfico 9"</formula>
    </cfRule>
    <cfRule type="expression" dxfId="1006" priority="1029">
      <formula>$X23="Gráfico 8"</formula>
    </cfRule>
    <cfRule type="expression" dxfId="1005" priority="1030">
      <formula>$X23="Gráfico 7"</formula>
    </cfRule>
    <cfRule type="expression" dxfId="1004" priority="1031">
      <formula>$X23="Gráfico 6"</formula>
    </cfRule>
    <cfRule type="expression" dxfId="1003" priority="1032">
      <formula>$X23="Gráfico 4"</formula>
    </cfRule>
    <cfRule type="expression" dxfId="1002" priority="1033">
      <formula>$X23="Gráfico 3"</formula>
    </cfRule>
    <cfRule type="expression" dxfId="1001" priority="1034">
      <formula>$X23="Gráfico 2"</formula>
    </cfRule>
    <cfRule type="expression" dxfId="1000" priority="1035">
      <formula>$X23="Gráfico 1"</formula>
    </cfRule>
    <cfRule type="expression" dxfId="999" priority="1036">
      <formula>$X23="Gráfico 5"</formula>
    </cfRule>
  </conditionalFormatting>
  <conditionalFormatting sqref="Q27">
    <cfRule type="expression" dxfId="998" priority="963">
      <formula>$X27="Reporte 2"</formula>
    </cfRule>
    <cfRule type="expression" dxfId="997" priority="964">
      <formula>$X27="Reporte 1"</formula>
    </cfRule>
    <cfRule type="expression" dxfId="996" priority="965">
      <formula>$X27="Informe 10"</formula>
    </cfRule>
    <cfRule type="expression" dxfId="995" priority="966">
      <formula>$X27="Informe 9"</formula>
    </cfRule>
    <cfRule type="expression" dxfId="994" priority="967">
      <formula>$X27="Informe 8"</formula>
    </cfRule>
    <cfRule type="expression" dxfId="993" priority="968">
      <formula>$X27="Informe 7"</formula>
    </cfRule>
    <cfRule type="expression" dxfId="992" priority="969">
      <formula>$X27="Informe 6"</formula>
    </cfRule>
    <cfRule type="expression" dxfId="991" priority="970">
      <formula>$X27="Informe 5"</formula>
    </cfRule>
    <cfRule type="expression" dxfId="990" priority="971">
      <formula>$X27="Informe 4"</formula>
    </cfRule>
    <cfRule type="expression" dxfId="989" priority="972">
      <formula>$X27="Informe 3"</formula>
    </cfRule>
    <cfRule type="expression" dxfId="988" priority="973">
      <formula>$X27="Informe 2"</formula>
    </cfRule>
    <cfRule type="expression" dxfId="987" priority="974">
      <formula>$X27="Informe 1"</formula>
    </cfRule>
    <cfRule type="expression" dxfId="986" priority="975">
      <formula>$X27="Gráfico 10"</formula>
    </cfRule>
    <cfRule type="expression" dxfId="985" priority="976">
      <formula>$X27="Gráfico 25"</formula>
    </cfRule>
    <cfRule type="expression" dxfId="984" priority="977">
      <formula>$X27="Gráfico 24"</formula>
    </cfRule>
    <cfRule type="expression" dxfId="983" priority="978">
      <formula>$X27="Gráfico 23"</formula>
    </cfRule>
    <cfRule type="expression" dxfId="982" priority="979">
      <formula>$X27="Gráfico 22"</formula>
    </cfRule>
    <cfRule type="expression" dxfId="981" priority="980">
      <formula>$X27="Gráfico 21"</formula>
    </cfRule>
    <cfRule type="expression" dxfId="980" priority="981">
      <formula>$X27="Gráfico 20"</formula>
    </cfRule>
    <cfRule type="expression" dxfId="979" priority="982">
      <formula>$X27="Gráfico 18"</formula>
    </cfRule>
    <cfRule type="expression" dxfId="978" priority="983">
      <formula>$X27="Gráfico 19"</formula>
    </cfRule>
    <cfRule type="expression" dxfId="977" priority="984">
      <formula>$X27="Gráfico 17"</formula>
    </cfRule>
    <cfRule type="expression" dxfId="976" priority="985">
      <formula>$X27="Gráfico 16"</formula>
    </cfRule>
    <cfRule type="expression" dxfId="975" priority="986">
      <formula>$X27="Gráfico 15"</formula>
    </cfRule>
    <cfRule type="expression" dxfId="974" priority="987">
      <formula>$X27="Gráfico 14"</formula>
    </cfRule>
    <cfRule type="expression" dxfId="973" priority="988">
      <formula>$X27="Gráfico 12"</formula>
    </cfRule>
    <cfRule type="expression" dxfId="972" priority="989">
      <formula>$X27="Gráfico 13"</formula>
    </cfRule>
    <cfRule type="expression" dxfId="971" priority="990">
      <formula>$X27="Gráfico 11"</formula>
    </cfRule>
    <cfRule type="expression" dxfId="970" priority="991">
      <formula>$X27="Gráfico 9"</formula>
    </cfRule>
    <cfRule type="expression" dxfId="969" priority="992">
      <formula>$X27="Gráfico 8"</formula>
    </cfRule>
    <cfRule type="expression" dxfId="968" priority="993">
      <formula>$X27="Gráfico 7"</formula>
    </cfRule>
    <cfRule type="expression" dxfId="967" priority="994">
      <formula>$X27="Gráfico 6"</formula>
    </cfRule>
    <cfRule type="expression" dxfId="966" priority="995">
      <formula>$X27="Gráfico 4"</formula>
    </cfRule>
    <cfRule type="expression" dxfId="965" priority="996">
      <formula>$X27="Gráfico 3"</formula>
    </cfRule>
    <cfRule type="expression" dxfId="964" priority="997">
      <formula>$X27="Gráfico 2"</formula>
    </cfRule>
    <cfRule type="expression" dxfId="963" priority="998">
      <formula>$X27="Gráfico 1"</formula>
    </cfRule>
    <cfRule type="expression" dxfId="962" priority="999">
      <formula>$X27="Gráfico 5"</formula>
    </cfRule>
  </conditionalFormatting>
  <conditionalFormatting sqref="Q28">
    <cfRule type="expression" dxfId="961" priority="926">
      <formula>$X28="Reporte 2"</formula>
    </cfRule>
    <cfRule type="expression" dxfId="960" priority="927">
      <formula>$X28="Reporte 1"</formula>
    </cfRule>
    <cfRule type="expression" dxfId="959" priority="928">
      <formula>$X28="Informe 10"</formula>
    </cfRule>
    <cfRule type="expression" dxfId="958" priority="929">
      <formula>$X28="Informe 9"</formula>
    </cfRule>
    <cfRule type="expression" dxfId="957" priority="930">
      <formula>$X28="Informe 8"</formula>
    </cfRule>
    <cfRule type="expression" dxfId="956" priority="931">
      <formula>$X28="Informe 7"</formula>
    </cfRule>
    <cfRule type="expression" dxfId="955" priority="932">
      <formula>$X28="Informe 6"</formula>
    </cfRule>
    <cfRule type="expression" dxfId="954" priority="933">
      <formula>$X28="Informe 5"</formula>
    </cfRule>
    <cfRule type="expression" dxfId="953" priority="934">
      <formula>$X28="Informe 4"</formula>
    </cfRule>
    <cfRule type="expression" dxfId="952" priority="935">
      <formula>$X28="Informe 3"</formula>
    </cfRule>
    <cfRule type="expression" dxfId="951" priority="936">
      <formula>$X28="Informe 2"</formula>
    </cfRule>
    <cfRule type="expression" dxfId="950" priority="937">
      <formula>$X28="Informe 1"</formula>
    </cfRule>
    <cfRule type="expression" dxfId="949" priority="938">
      <formula>$X28="Gráfico 10"</formula>
    </cfRule>
    <cfRule type="expression" dxfId="948" priority="939">
      <formula>$X28="Gráfico 25"</formula>
    </cfRule>
    <cfRule type="expression" dxfId="947" priority="940">
      <formula>$X28="Gráfico 24"</formula>
    </cfRule>
    <cfRule type="expression" dxfId="946" priority="941">
      <formula>$X28="Gráfico 23"</formula>
    </cfRule>
    <cfRule type="expression" dxfId="945" priority="942">
      <formula>$X28="Gráfico 22"</formula>
    </cfRule>
    <cfRule type="expression" dxfId="944" priority="943">
      <formula>$X28="Gráfico 21"</formula>
    </cfRule>
    <cfRule type="expression" dxfId="943" priority="944">
      <formula>$X28="Gráfico 20"</formula>
    </cfRule>
    <cfRule type="expression" dxfId="942" priority="945">
      <formula>$X28="Gráfico 18"</formula>
    </cfRule>
    <cfRule type="expression" dxfId="941" priority="946">
      <formula>$X28="Gráfico 19"</formula>
    </cfRule>
    <cfRule type="expression" dxfId="940" priority="947">
      <formula>$X28="Gráfico 17"</formula>
    </cfRule>
    <cfRule type="expression" dxfId="939" priority="948">
      <formula>$X28="Gráfico 16"</formula>
    </cfRule>
    <cfRule type="expression" dxfId="938" priority="949">
      <formula>$X28="Gráfico 15"</formula>
    </cfRule>
    <cfRule type="expression" dxfId="937" priority="950">
      <formula>$X28="Gráfico 14"</formula>
    </cfRule>
    <cfRule type="expression" dxfId="936" priority="951">
      <formula>$X28="Gráfico 12"</formula>
    </cfRule>
    <cfRule type="expression" dxfId="935" priority="952">
      <formula>$X28="Gráfico 13"</formula>
    </cfRule>
    <cfRule type="expression" dxfId="934" priority="953">
      <formula>$X28="Gráfico 11"</formula>
    </cfRule>
    <cfRule type="expression" dxfId="933" priority="954">
      <formula>$X28="Gráfico 9"</formula>
    </cfRule>
    <cfRule type="expression" dxfId="932" priority="955">
      <formula>$X28="Gráfico 8"</formula>
    </cfRule>
    <cfRule type="expression" dxfId="931" priority="956">
      <formula>$X28="Gráfico 7"</formula>
    </cfRule>
    <cfRule type="expression" dxfId="930" priority="957">
      <formula>$X28="Gráfico 6"</formula>
    </cfRule>
    <cfRule type="expression" dxfId="929" priority="958">
      <formula>$X28="Gráfico 4"</formula>
    </cfRule>
    <cfRule type="expression" dxfId="928" priority="959">
      <formula>$X28="Gráfico 3"</formula>
    </cfRule>
    <cfRule type="expression" dxfId="927" priority="960">
      <formula>$X28="Gráfico 2"</formula>
    </cfRule>
    <cfRule type="expression" dxfId="926" priority="961">
      <formula>$X28="Gráfico 1"</formula>
    </cfRule>
    <cfRule type="expression" dxfId="925" priority="962">
      <formula>$X28="Gráfico 5"</formula>
    </cfRule>
  </conditionalFormatting>
  <conditionalFormatting sqref="Q29">
    <cfRule type="expression" dxfId="924" priority="889">
      <formula>$X29="Reporte 2"</formula>
    </cfRule>
    <cfRule type="expression" dxfId="923" priority="890">
      <formula>$X29="Reporte 1"</formula>
    </cfRule>
    <cfRule type="expression" dxfId="922" priority="891">
      <formula>$X29="Informe 10"</formula>
    </cfRule>
    <cfRule type="expression" dxfId="921" priority="892">
      <formula>$X29="Informe 9"</formula>
    </cfRule>
    <cfRule type="expression" dxfId="920" priority="893">
      <formula>$X29="Informe 8"</formula>
    </cfRule>
    <cfRule type="expression" dxfId="919" priority="894">
      <formula>$X29="Informe 7"</formula>
    </cfRule>
    <cfRule type="expression" dxfId="918" priority="895">
      <formula>$X29="Informe 6"</formula>
    </cfRule>
    <cfRule type="expression" dxfId="917" priority="896">
      <formula>$X29="Informe 5"</formula>
    </cfRule>
    <cfRule type="expression" dxfId="916" priority="897">
      <formula>$X29="Informe 4"</formula>
    </cfRule>
    <cfRule type="expression" dxfId="915" priority="898">
      <formula>$X29="Informe 3"</formula>
    </cfRule>
    <cfRule type="expression" dxfId="914" priority="899">
      <formula>$X29="Informe 2"</formula>
    </cfRule>
    <cfRule type="expression" dxfId="913" priority="900">
      <formula>$X29="Informe 1"</formula>
    </cfRule>
    <cfRule type="expression" dxfId="912" priority="901">
      <formula>$X29="Gráfico 10"</formula>
    </cfRule>
    <cfRule type="expression" dxfId="911" priority="902">
      <formula>$X29="Gráfico 25"</formula>
    </cfRule>
    <cfRule type="expression" dxfId="910" priority="903">
      <formula>$X29="Gráfico 24"</formula>
    </cfRule>
    <cfRule type="expression" dxfId="909" priority="904">
      <formula>$X29="Gráfico 23"</formula>
    </cfRule>
    <cfRule type="expression" dxfId="908" priority="905">
      <formula>$X29="Gráfico 22"</formula>
    </cfRule>
    <cfRule type="expression" dxfId="907" priority="906">
      <formula>$X29="Gráfico 21"</formula>
    </cfRule>
    <cfRule type="expression" dxfId="906" priority="907">
      <formula>$X29="Gráfico 20"</formula>
    </cfRule>
    <cfRule type="expression" dxfId="905" priority="908">
      <formula>$X29="Gráfico 18"</formula>
    </cfRule>
    <cfRule type="expression" dxfId="904" priority="909">
      <formula>$X29="Gráfico 19"</formula>
    </cfRule>
    <cfRule type="expression" dxfId="903" priority="910">
      <formula>$X29="Gráfico 17"</formula>
    </cfRule>
    <cfRule type="expression" dxfId="902" priority="911">
      <formula>$X29="Gráfico 16"</formula>
    </cfRule>
    <cfRule type="expression" dxfId="901" priority="912">
      <formula>$X29="Gráfico 15"</formula>
    </cfRule>
    <cfRule type="expression" dxfId="900" priority="913">
      <formula>$X29="Gráfico 14"</formula>
    </cfRule>
    <cfRule type="expression" dxfId="899" priority="914">
      <formula>$X29="Gráfico 12"</formula>
    </cfRule>
    <cfRule type="expression" dxfId="898" priority="915">
      <formula>$X29="Gráfico 13"</formula>
    </cfRule>
    <cfRule type="expression" dxfId="897" priority="916">
      <formula>$X29="Gráfico 11"</formula>
    </cfRule>
    <cfRule type="expression" dxfId="896" priority="917">
      <formula>$X29="Gráfico 9"</formula>
    </cfRule>
    <cfRule type="expression" dxfId="895" priority="918">
      <formula>$X29="Gráfico 8"</formula>
    </cfRule>
    <cfRule type="expression" dxfId="894" priority="919">
      <formula>$X29="Gráfico 7"</formula>
    </cfRule>
    <cfRule type="expression" dxfId="893" priority="920">
      <formula>$X29="Gráfico 6"</formula>
    </cfRule>
    <cfRule type="expression" dxfId="892" priority="921">
      <formula>$X29="Gráfico 4"</formula>
    </cfRule>
    <cfRule type="expression" dxfId="891" priority="922">
      <formula>$X29="Gráfico 3"</formula>
    </cfRule>
    <cfRule type="expression" dxfId="890" priority="923">
      <formula>$X29="Gráfico 2"</formula>
    </cfRule>
    <cfRule type="expression" dxfId="889" priority="924">
      <formula>$X29="Gráfico 1"</formula>
    </cfRule>
    <cfRule type="expression" dxfId="888" priority="925">
      <formula>$X29="Gráfico 5"</formula>
    </cfRule>
  </conditionalFormatting>
  <conditionalFormatting sqref="Q30">
    <cfRule type="expression" dxfId="887" priority="852">
      <formula>$X30="Reporte 2"</formula>
    </cfRule>
    <cfRule type="expression" dxfId="886" priority="853">
      <formula>$X30="Reporte 1"</formula>
    </cfRule>
    <cfRule type="expression" dxfId="885" priority="854">
      <formula>$X30="Informe 10"</formula>
    </cfRule>
    <cfRule type="expression" dxfId="884" priority="855">
      <formula>$X30="Informe 9"</formula>
    </cfRule>
    <cfRule type="expression" dxfId="883" priority="856">
      <formula>$X30="Informe 8"</formula>
    </cfRule>
    <cfRule type="expression" dxfId="882" priority="857">
      <formula>$X30="Informe 7"</formula>
    </cfRule>
    <cfRule type="expression" dxfId="881" priority="858">
      <formula>$X30="Informe 6"</formula>
    </cfRule>
    <cfRule type="expression" dxfId="880" priority="859">
      <formula>$X30="Informe 5"</formula>
    </cfRule>
    <cfRule type="expression" dxfId="879" priority="860">
      <formula>$X30="Informe 4"</formula>
    </cfRule>
    <cfRule type="expression" dxfId="878" priority="861">
      <formula>$X30="Informe 3"</formula>
    </cfRule>
    <cfRule type="expression" dxfId="877" priority="862">
      <formula>$X30="Informe 2"</formula>
    </cfRule>
    <cfRule type="expression" dxfId="876" priority="863">
      <formula>$X30="Informe 1"</formula>
    </cfRule>
    <cfRule type="expression" dxfId="875" priority="864">
      <formula>$X30="Gráfico 10"</formula>
    </cfRule>
    <cfRule type="expression" dxfId="874" priority="865">
      <formula>$X30="Gráfico 25"</formula>
    </cfRule>
    <cfRule type="expression" dxfId="873" priority="866">
      <formula>$X30="Gráfico 24"</formula>
    </cfRule>
    <cfRule type="expression" dxfId="872" priority="867">
      <formula>$X30="Gráfico 23"</formula>
    </cfRule>
    <cfRule type="expression" dxfId="871" priority="868">
      <formula>$X30="Gráfico 22"</formula>
    </cfRule>
    <cfRule type="expression" dxfId="870" priority="869">
      <formula>$X30="Gráfico 21"</formula>
    </cfRule>
    <cfRule type="expression" dxfId="869" priority="870">
      <formula>$X30="Gráfico 20"</formula>
    </cfRule>
    <cfRule type="expression" dxfId="868" priority="871">
      <formula>$X30="Gráfico 18"</formula>
    </cfRule>
    <cfRule type="expression" dxfId="867" priority="872">
      <formula>$X30="Gráfico 19"</formula>
    </cfRule>
    <cfRule type="expression" dxfId="866" priority="873">
      <formula>$X30="Gráfico 17"</formula>
    </cfRule>
    <cfRule type="expression" dxfId="865" priority="874">
      <formula>$X30="Gráfico 16"</formula>
    </cfRule>
    <cfRule type="expression" dxfId="864" priority="875">
      <formula>$X30="Gráfico 15"</formula>
    </cfRule>
    <cfRule type="expression" dxfId="863" priority="876">
      <formula>$X30="Gráfico 14"</formula>
    </cfRule>
    <cfRule type="expression" dxfId="862" priority="877">
      <formula>$X30="Gráfico 12"</formula>
    </cfRule>
    <cfRule type="expression" dxfId="861" priority="878">
      <formula>$X30="Gráfico 13"</formula>
    </cfRule>
    <cfRule type="expression" dxfId="860" priority="879">
      <formula>$X30="Gráfico 11"</formula>
    </cfRule>
    <cfRule type="expression" dxfId="859" priority="880">
      <formula>$X30="Gráfico 9"</formula>
    </cfRule>
    <cfRule type="expression" dxfId="858" priority="881">
      <formula>$X30="Gráfico 8"</formula>
    </cfRule>
    <cfRule type="expression" dxfId="857" priority="882">
      <formula>$X30="Gráfico 7"</formula>
    </cfRule>
    <cfRule type="expression" dxfId="856" priority="883">
      <formula>$X30="Gráfico 6"</formula>
    </cfRule>
    <cfRule type="expression" dxfId="855" priority="884">
      <formula>$X30="Gráfico 4"</formula>
    </cfRule>
    <cfRule type="expression" dxfId="854" priority="885">
      <formula>$X30="Gráfico 3"</formula>
    </cfRule>
    <cfRule type="expression" dxfId="853" priority="886">
      <formula>$X30="Gráfico 2"</formula>
    </cfRule>
    <cfRule type="expression" dxfId="852" priority="887">
      <formula>$X30="Gráfico 1"</formula>
    </cfRule>
    <cfRule type="expression" dxfId="851" priority="888">
      <formula>$X30="Gráfico 5"</formula>
    </cfRule>
  </conditionalFormatting>
  <conditionalFormatting sqref="Q31">
    <cfRule type="expression" dxfId="850" priority="815">
      <formula>$X31="Reporte 2"</formula>
    </cfRule>
    <cfRule type="expression" dxfId="849" priority="816">
      <formula>$X31="Reporte 1"</formula>
    </cfRule>
    <cfRule type="expression" dxfId="848" priority="817">
      <formula>$X31="Informe 10"</formula>
    </cfRule>
    <cfRule type="expression" dxfId="847" priority="818">
      <formula>$X31="Informe 9"</formula>
    </cfRule>
    <cfRule type="expression" dxfId="846" priority="819">
      <formula>$X31="Informe 8"</formula>
    </cfRule>
    <cfRule type="expression" dxfId="845" priority="820">
      <formula>$X31="Informe 7"</formula>
    </cfRule>
    <cfRule type="expression" dxfId="844" priority="821">
      <formula>$X31="Informe 6"</formula>
    </cfRule>
    <cfRule type="expression" dxfId="843" priority="822">
      <formula>$X31="Informe 5"</formula>
    </cfRule>
    <cfRule type="expression" dxfId="842" priority="823">
      <formula>$X31="Informe 4"</formula>
    </cfRule>
    <cfRule type="expression" dxfId="841" priority="824">
      <formula>$X31="Informe 3"</formula>
    </cfRule>
    <cfRule type="expression" dxfId="840" priority="825">
      <formula>$X31="Informe 2"</formula>
    </cfRule>
    <cfRule type="expression" dxfId="839" priority="826">
      <formula>$X31="Informe 1"</formula>
    </cfRule>
    <cfRule type="expression" dxfId="838" priority="827">
      <formula>$X31="Gráfico 10"</formula>
    </cfRule>
    <cfRule type="expression" dxfId="837" priority="828">
      <formula>$X31="Gráfico 25"</formula>
    </cfRule>
    <cfRule type="expression" dxfId="836" priority="829">
      <formula>$X31="Gráfico 24"</formula>
    </cfRule>
    <cfRule type="expression" dxfId="835" priority="830">
      <formula>$X31="Gráfico 23"</formula>
    </cfRule>
    <cfRule type="expression" dxfId="834" priority="831">
      <formula>$X31="Gráfico 22"</formula>
    </cfRule>
    <cfRule type="expression" dxfId="833" priority="832">
      <formula>$X31="Gráfico 21"</formula>
    </cfRule>
    <cfRule type="expression" dxfId="832" priority="833">
      <formula>$X31="Gráfico 20"</formula>
    </cfRule>
    <cfRule type="expression" dxfId="831" priority="834">
      <formula>$X31="Gráfico 18"</formula>
    </cfRule>
    <cfRule type="expression" dxfId="830" priority="835">
      <formula>$X31="Gráfico 19"</formula>
    </cfRule>
    <cfRule type="expression" dxfId="829" priority="836">
      <formula>$X31="Gráfico 17"</formula>
    </cfRule>
    <cfRule type="expression" dxfId="828" priority="837">
      <formula>$X31="Gráfico 16"</formula>
    </cfRule>
    <cfRule type="expression" dxfId="827" priority="838">
      <formula>$X31="Gráfico 15"</formula>
    </cfRule>
    <cfRule type="expression" dxfId="826" priority="839">
      <formula>$X31="Gráfico 14"</formula>
    </cfRule>
    <cfRule type="expression" dxfId="825" priority="840">
      <formula>$X31="Gráfico 12"</formula>
    </cfRule>
    <cfRule type="expression" dxfId="824" priority="841">
      <formula>$X31="Gráfico 13"</formula>
    </cfRule>
    <cfRule type="expression" dxfId="823" priority="842">
      <formula>$X31="Gráfico 11"</formula>
    </cfRule>
    <cfRule type="expression" dxfId="822" priority="843">
      <formula>$X31="Gráfico 9"</formula>
    </cfRule>
    <cfRule type="expression" dxfId="821" priority="844">
      <formula>$X31="Gráfico 8"</formula>
    </cfRule>
    <cfRule type="expression" dxfId="820" priority="845">
      <formula>$X31="Gráfico 7"</formula>
    </cfRule>
    <cfRule type="expression" dxfId="819" priority="846">
      <formula>$X31="Gráfico 6"</formula>
    </cfRule>
    <cfRule type="expression" dxfId="818" priority="847">
      <formula>$X31="Gráfico 4"</formula>
    </cfRule>
    <cfRule type="expression" dxfId="817" priority="848">
      <formula>$X31="Gráfico 3"</formula>
    </cfRule>
    <cfRule type="expression" dxfId="816" priority="849">
      <formula>$X31="Gráfico 2"</formula>
    </cfRule>
    <cfRule type="expression" dxfId="815" priority="850">
      <formula>$X31="Gráfico 1"</formula>
    </cfRule>
    <cfRule type="expression" dxfId="814" priority="851">
      <formula>$X31="Gráfico 5"</formula>
    </cfRule>
  </conditionalFormatting>
  <conditionalFormatting sqref="Q32">
    <cfRule type="expression" dxfId="813" priority="778">
      <formula>$X32="Reporte 2"</formula>
    </cfRule>
    <cfRule type="expression" dxfId="812" priority="779">
      <formula>$X32="Reporte 1"</formula>
    </cfRule>
    <cfRule type="expression" dxfId="811" priority="780">
      <formula>$X32="Informe 10"</formula>
    </cfRule>
    <cfRule type="expression" dxfId="810" priority="781">
      <formula>$X32="Informe 9"</formula>
    </cfRule>
    <cfRule type="expression" dxfId="809" priority="782">
      <formula>$X32="Informe 8"</formula>
    </cfRule>
    <cfRule type="expression" dxfId="808" priority="783">
      <formula>$X32="Informe 7"</formula>
    </cfRule>
    <cfRule type="expression" dxfId="807" priority="784">
      <formula>$X32="Informe 6"</formula>
    </cfRule>
    <cfRule type="expression" dxfId="806" priority="785">
      <formula>$X32="Informe 5"</formula>
    </cfRule>
    <cfRule type="expression" dxfId="805" priority="786">
      <formula>$X32="Informe 4"</formula>
    </cfRule>
    <cfRule type="expression" dxfId="804" priority="787">
      <formula>$X32="Informe 3"</formula>
    </cfRule>
    <cfRule type="expression" dxfId="803" priority="788">
      <formula>$X32="Informe 2"</formula>
    </cfRule>
    <cfRule type="expression" dxfId="802" priority="789">
      <formula>$X32="Informe 1"</formula>
    </cfRule>
    <cfRule type="expression" dxfId="801" priority="790">
      <formula>$X32="Gráfico 10"</formula>
    </cfRule>
    <cfRule type="expression" dxfId="800" priority="791">
      <formula>$X32="Gráfico 25"</formula>
    </cfRule>
    <cfRule type="expression" dxfId="799" priority="792">
      <formula>$X32="Gráfico 24"</formula>
    </cfRule>
    <cfRule type="expression" dxfId="798" priority="793">
      <formula>$X32="Gráfico 23"</formula>
    </cfRule>
    <cfRule type="expression" dxfId="797" priority="794">
      <formula>$X32="Gráfico 22"</formula>
    </cfRule>
    <cfRule type="expression" dxfId="796" priority="795">
      <formula>$X32="Gráfico 21"</formula>
    </cfRule>
    <cfRule type="expression" dxfId="795" priority="796">
      <formula>$X32="Gráfico 20"</formula>
    </cfRule>
    <cfRule type="expression" dxfId="794" priority="797">
      <formula>$X32="Gráfico 18"</formula>
    </cfRule>
    <cfRule type="expression" dxfId="793" priority="798">
      <formula>$X32="Gráfico 19"</formula>
    </cfRule>
    <cfRule type="expression" dxfId="792" priority="799">
      <formula>$X32="Gráfico 17"</formula>
    </cfRule>
    <cfRule type="expression" dxfId="791" priority="800">
      <formula>$X32="Gráfico 16"</formula>
    </cfRule>
    <cfRule type="expression" dxfId="790" priority="801">
      <formula>$X32="Gráfico 15"</formula>
    </cfRule>
    <cfRule type="expression" dxfId="789" priority="802">
      <formula>$X32="Gráfico 14"</formula>
    </cfRule>
    <cfRule type="expression" dxfId="788" priority="803">
      <formula>$X32="Gráfico 12"</formula>
    </cfRule>
    <cfRule type="expression" dxfId="787" priority="804">
      <formula>$X32="Gráfico 13"</formula>
    </cfRule>
    <cfRule type="expression" dxfId="786" priority="805">
      <formula>$X32="Gráfico 11"</formula>
    </cfRule>
    <cfRule type="expression" dxfId="785" priority="806">
      <formula>$X32="Gráfico 9"</formula>
    </cfRule>
    <cfRule type="expression" dxfId="784" priority="807">
      <formula>$X32="Gráfico 8"</formula>
    </cfRule>
    <cfRule type="expression" dxfId="783" priority="808">
      <formula>$X32="Gráfico 7"</formula>
    </cfRule>
    <cfRule type="expression" dxfId="782" priority="809">
      <formula>$X32="Gráfico 6"</formula>
    </cfRule>
    <cfRule type="expression" dxfId="781" priority="810">
      <formula>$X32="Gráfico 4"</formula>
    </cfRule>
    <cfRule type="expression" dxfId="780" priority="811">
      <formula>$X32="Gráfico 3"</formula>
    </cfRule>
    <cfRule type="expression" dxfId="779" priority="812">
      <formula>$X32="Gráfico 2"</formula>
    </cfRule>
    <cfRule type="expression" dxfId="778" priority="813">
      <formula>$X32="Gráfico 1"</formula>
    </cfRule>
    <cfRule type="expression" dxfId="777" priority="814">
      <formula>$X32="Gráfico 5"</formula>
    </cfRule>
  </conditionalFormatting>
  <conditionalFormatting sqref="Q33">
    <cfRule type="expression" dxfId="776" priority="741">
      <formula>$X33="Reporte 2"</formula>
    </cfRule>
    <cfRule type="expression" dxfId="775" priority="742">
      <formula>$X33="Reporte 1"</formula>
    </cfRule>
    <cfRule type="expression" dxfId="774" priority="743">
      <formula>$X33="Informe 10"</formula>
    </cfRule>
    <cfRule type="expression" dxfId="773" priority="744">
      <formula>$X33="Informe 9"</formula>
    </cfRule>
    <cfRule type="expression" dxfId="772" priority="745">
      <formula>$X33="Informe 8"</formula>
    </cfRule>
    <cfRule type="expression" dxfId="771" priority="746">
      <formula>$X33="Informe 7"</formula>
    </cfRule>
    <cfRule type="expression" dxfId="770" priority="747">
      <formula>$X33="Informe 6"</formula>
    </cfRule>
    <cfRule type="expression" dxfId="769" priority="748">
      <formula>$X33="Informe 5"</formula>
    </cfRule>
    <cfRule type="expression" dxfId="768" priority="749">
      <formula>$X33="Informe 4"</formula>
    </cfRule>
    <cfRule type="expression" dxfId="767" priority="750">
      <formula>$X33="Informe 3"</formula>
    </cfRule>
    <cfRule type="expression" dxfId="766" priority="751">
      <formula>$X33="Informe 2"</formula>
    </cfRule>
    <cfRule type="expression" dxfId="765" priority="752">
      <formula>$X33="Informe 1"</formula>
    </cfRule>
    <cfRule type="expression" dxfId="764" priority="753">
      <formula>$X33="Gráfico 10"</formula>
    </cfRule>
    <cfRule type="expression" dxfId="763" priority="754">
      <formula>$X33="Gráfico 25"</formula>
    </cfRule>
    <cfRule type="expression" dxfId="762" priority="755">
      <formula>$X33="Gráfico 24"</formula>
    </cfRule>
    <cfRule type="expression" dxfId="761" priority="756">
      <formula>$X33="Gráfico 23"</formula>
    </cfRule>
    <cfRule type="expression" dxfId="760" priority="757">
      <formula>$X33="Gráfico 22"</formula>
    </cfRule>
    <cfRule type="expression" dxfId="759" priority="758">
      <formula>$X33="Gráfico 21"</formula>
    </cfRule>
    <cfRule type="expression" dxfId="758" priority="759">
      <formula>$X33="Gráfico 20"</formula>
    </cfRule>
    <cfRule type="expression" dxfId="757" priority="760">
      <formula>$X33="Gráfico 18"</formula>
    </cfRule>
    <cfRule type="expression" dxfId="756" priority="761">
      <formula>$X33="Gráfico 19"</formula>
    </cfRule>
    <cfRule type="expression" dxfId="755" priority="762">
      <formula>$X33="Gráfico 17"</formula>
    </cfRule>
    <cfRule type="expression" dxfId="754" priority="763">
      <formula>$X33="Gráfico 16"</formula>
    </cfRule>
    <cfRule type="expression" dxfId="753" priority="764">
      <formula>$X33="Gráfico 15"</formula>
    </cfRule>
    <cfRule type="expression" dxfId="752" priority="765">
      <formula>$X33="Gráfico 14"</formula>
    </cfRule>
    <cfRule type="expression" dxfId="751" priority="766">
      <formula>$X33="Gráfico 12"</formula>
    </cfRule>
    <cfRule type="expression" dxfId="750" priority="767">
      <formula>$X33="Gráfico 13"</formula>
    </cfRule>
    <cfRule type="expression" dxfId="749" priority="768">
      <formula>$X33="Gráfico 11"</formula>
    </cfRule>
    <cfRule type="expression" dxfId="748" priority="769">
      <formula>$X33="Gráfico 9"</formula>
    </cfRule>
    <cfRule type="expression" dxfId="747" priority="770">
      <formula>$X33="Gráfico 8"</formula>
    </cfRule>
    <cfRule type="expression" dxfId="746" priority="771">
      <formula>$X33="Gráfico 7"</formula>
    </cfRule>
    <cfRule type="expression" dxfId="745" priority="772">
      <formula>$X33="Gráfico 6"</formula>
    </cfRule>
    <cfRule type="expression" dxfId="744" priority="773">
      <formula>$X33="Gráfico 4"</formula>
    </cfRule>
    <cfRule type="expression" dxfId="743" priority="774">
      <formula>$X33="Gráfico 3"</formula>
    </cfRule>
    <cfRule type="expression" dxfId="742" priority="775">
      <formula>$X33="Gráfico 2"</formula>
    </cfRule>
    <cfRule type="expression" dxfId="741" priority="776">
      <formula>$X33="Gráfico 1"</formula>
    </cfRule>
    <cfRule type="expression" dxfId="740" priority="777">
      <formula>$X33="Gráfico 5"</formula>
    </cfRule>
  </conditionalFormatting>
  <conditionalFormatting sqref="Q34">
    <cfRule type="expression" dxfId="739" priority="704">
      <formula>$X34="Reporte 2"</formula>
    </cfRule>
    <cfRule type="expression" dxfId="738" priority="705">
      <formula>$X34="Reporte 1"</formula>
    </cfRule>
    <cfRule type="expression" dxfId="737" priority="706">
      <formula>$X34="Informe 10"</formula>
    </cfRule>
    <cfRule type="expression" dxfId="736" priority="707">
      <formula>$X34="Informe 9"</formula>
    </cfRule>
    <cfRule type="expression" dxfId="735" priority="708">
      <formula>$X34="Informe 8"</formula>
    </cfRule>
    <cfRule type="expression" dxfId="734" priority="709">
      <formula>$X34="Informe 7"</formula>
    </cfRule>
    <cfRule type="expression" dxfId="733" priority="710">
      <formula>$X34="Informe 6"</formula>
    </cfRule>
    <cfRule type="expression" dxfId="732" priority="711">
      <formula>$X34="Informe 5"</formula>
    </cfRule>
    <cfRule type="expression" dxfId="731" priority="712">
      <formula>$X34="Informe 4"</formula>
    </cfRule>
    <cfRule type="expression" dxfId="730" priority="713">
      <formula>$X34="Informe 3"</formula>
    </cfRule>
    <cfRule type="expression" dxfId="729" priority="714">
      <formula>$X34="Informe 2"</formula>
    </cfRule>
    <cfRule type="expression" dxfId="728" priority="715">
      <formula>$X34="Informe 1"</formula>
    </cfRule>
    <cfRule type="expression" dxfId="727" priority="716">
      <formula>$X34="Gráfico 10"</formula>
    </cfRule>
    <cfRule type="expression" dxfId="726" priority="717">
      <formula>$X34="Gráfico 25"</formula>
    </cfRule>
    <cfRule type="expression" dxfId="725" priority="718">
      <formula>$X34="Gráfico 24"</formula>
    </cfRule>
    <cfRule type="expression" dxfId="724" priority="719">
      <formula>$X34="Gráfico 23"</formula>
    </cfRule>
    <cfRule type="expression" dxfId="723" priority="720">
      <formula>$X34="Gráfico 22"</formula>
    </cfRule>
    <cfRule type="expression" dxfId="722" priority="721">
      <formula>$X34="Gráfico 21"</formula>
    </cfRule>
    <cfRule type="expression" dxfId="721" priority="722">
      <formula>$X34="Gráfico 20"</formula>
    </cfRule>
    <cfRule type="expression" dxfId="720" priority="723">
      <formula>$X34="Gráfico 18"</formula>
    </cfRule>
    <cfRule type="expression" dxfId="719" priority="724">
      <formula>$X34="Gráfico 19"</formula>
    </cfRule>
    <cfRule type="expression" dxfId="718" priority="725">
      <formula>$X34="Gráfico 17"</formula>
    </cfRule>
    <cfRule type="expression" dxfId="717" priority="726">
      <formula>$X34="Gráfico 16"</formula>
    </cfRule>
    <cfRule type="expression" dxfId="716" priority="727">
      <formula>$X34="Gráfico 15"</formula>
    </cfRule>
    <cfRule type="expression" dxfId="715" priority="728">
      <formula>$X34="Gráfico 14"</formula>
    </cfRule>
    <cfRule type="expression" dxfId="714" priority="729">
      <formula>$X34="Gráfico 12"</formula>
    </cfRule>
    <cfRule type="expression" dxfId="713" priority="730">
      <formula>$X34="Gráfico 13"</formula>
    </cfRule>
    <cfRule type="expression" dxfId="712" priority="731">
      <formula>$X34="Gráfico 11"</formula>
    </cfRule>
    <cfRule type="expression" dxfId="711" priority="732">
      <formula>$X34="Gráfico 9"</formula>
    </cfRule>
    <cfRule type="expression" dxfId="710" priority="733">
      <formula>$X34="Gráfico 8"</formula>
    </cfRule>
    <cfRule type="expression" dxfId="709" priority="734">
      <formula>$X34="Gráfico 7"</formula>
    </cfRule>
    <cfRule type="expression" dxfId="708" priority="735">
      <formula>$X34="Gráfico 6"</formula>
    </cfRule>
    <cfRule type="expression" dxfId="707" priority="736">
      <formula>$X34="Gráfico 4"</formula>
    </cfRule>
    <cfRule type="expression" dxfId="706" priority="737">
      <formula>$X34="Gráfico 3"</formula>
    </cfRule>
    <cfRule type="expression" dxfId="705" priority="738">
      <formula>$X34="Gráfico 2"</formula>
    </cfRule>
    <cfRule type="expression" dxfId="704" priority="739">
      <formula>$X34="Gráfico 1"</formula>
    </cfRule>
    <cfRule type="expression" dxfId="703" priority="740">
      <formula>$X34="Gráfico 5"</formula>
    </cfRule>
  </conditionalFormatting>
  <conditionalFormatting sqref="Q35">
    <cfRule type="expression" dxfId="702" priority="667">
      <formula>$X35="Reporte 2"</formula>
    </cfRule>
    <cfRule type="expression" dxfId="701" priority="668">
      <formula>$X35="Reporte 1"</formula>
    </cfRule>
    <cfRule type="expression" dxfId="700" priority="669">
      <formula>$X35="Informe 10"</formula>
    </cfRule>
    <cfRule type="expression" dxfId="699" priority="670">
      <formula>$X35="Informe 9"</formula>
    </cfRule>
    <cfRule type="expression" dxfId="698" priority="671">
      <formula>$X35="Informe 8"</formula>
    </cfRule>
    <cfRule type="expression" dxfId="697" priority="672">
      <formula>$X35="Informe 7"</formula>
    </cfRule>
    <cfRule type="expression" dxfId="696" priority="673">
      <formula>$X35="Informe 6"</formula>
    </cfRule>
    <cfRule type="expression" dxfId="695" priority="674">
      <formula>$X35="Informe 5"</formula>
    </cfRule>
    <cfRule type="expression" dxfId="694" priority="675">
      <formula>$X35="Informe 4"</formula>
    </cfRule>
    <cfRule type="expression" dxfId="693" priority="676">
      <formula>$X35="Informe 3"</formula>
    </cfRule>
    <cfRule type="expression" dxfId="692" priority="677">
      <formula>$X35="Informe 2"</formula>
    </cfRule>
    <cfRule type="expression" dxfId="691" priority="678">
      <formula>$X35="Informe 1"</formula>
    </cfRule>
    <cfRule type="expression" dxfId="690" priority="679">
      <formula>$X35="Gráfico 10"</formula>
    </cfRule>
    <cfRule type="expression" dxfId="689" priority="680">
      <formula>$X35="Gráfico 25"</formula>
    </cfRule>
    <cfRule type="expression" dxfId="688" priority="681">
      <formula>$X35="Gráfico 24"</formula>
    </cfRule>
    <cfRule type="expression" dxfId="687" priority="682">
      <formula>$X35="Gráfico 23"</formula>
    </cfRule>
    <cfRule type="expression" dxfId="686" priority="683">
      <formula>$X35="Gráfico 22"</formula>
    </cfRule>
    <cfRule type="expression" dxfId="685" priority="684">
      <formula>$X35="Gráfico 21"</formula>
    </cfRule>
    <cfRule type="expression" dxfId="684" priority="685">
      <formula>$X35="Gráfico 20"</formula>
    </cfRule>
    <cfRule type="expression" dxfId="683" priority="686">
      <formula>$X35="Gráfico 18"</formula>
    </cfRule>
    <cfRule type="expression" dxfId="682" priority="687">
      <formula>$X35="Gráfico 19"</formula>
    </cfRule>
    <cfRule type="expression" dxfId="681" priority="688">
      <formula>$X35="Gráfico 17"</formula>
    </cfRule>
    <cfRule type="expression" dxfId="680" priority="689">
      <formula>$X35="Gráfico 16"</formula>
    </cfRule>
    <cfRule type="expression" dxfId="679" priority="690">
      <formula>$X35="Gráfico 15"</formula>
    </cfRule>
    <cfRule type="expression" dxfId="678" priority="691">
      <formula>$X35="Gráfico 14"</formula>
    </cfRule>
    <cfRule type="expression" dxfId="677" priority="692">
      <formula>$X35="Gráfico 12"</formula>
    </cfRule>
    <cfRule type="expression" dxfId="676" priority="693">
      <formula>$X35="Gráfico 13"</formula>
    </cfRule>
    <cfRule type="expression" dxfId="675" priority="694">
      <formula>$X35="Gráfico 11"</formula>
    </cfRule>
    <cfRule type="expression" dxfId="674" priority="695">
      <formula>$X35="Gráfico 9"</formula>
    </cfRule>
    <cfRule type="expression" dxfId="673" priority="696">
      <formula>$X35="Gráfico 8"</formula>
    </cfRule>
    <cfRule type="expression" dxfId="672" priority="697">
      <formula>$X35="Gráfico 7"</formula>
    </cfRule>
    <cfRule type="expression" dxfId="671" priority="698">
      <formula>$X35="Gráfico 6"</formula>
    </cfRule>
    <cfRule type="expression" dxfId="670" priority="699">
      <formula>$X35="Gráfico 4"</formula>
    </cfRule>
    <cfRule type="expression" dxfId="669" priority="700">
      <formula>$X35="Gráfico 3"</formula>
    </cfRule>
    <cfRule type="expression" dxfId="668" priority="701">
      <formula>$X35="Gráfico 2"</formula>
    </cfRule>
    <cfRule type="expression" dxfId="667" priority="702">
      <formula>$X35="Gráfico 1"</formula>
    </cfRule>
    <cfRule type="expression" dxfId="666" priority="703">
      <formula>$X35="Gráfico 5"</formula>
    </cfRule>
  </conditionalFormatting>
  <conditionalFormatting sqref="Q36">
    <cfRule type="expression" dxfId="665" priority="630">
      <formula>$X36="Reporte 2"</formula>
    </cfRule>
    <cfRule type="expression" dxfId="664" priority="631">
      <formula>$X36="Reporte 1"</formula>
    </cfRule>
    <cfRule type="expression" dxfId="663" priority="632">
      <formula>$X36="Informe 10"</formula>
    </cfRule>
    <cfRule type="expression" dxfId="662" priority="633">
      <formula>$X36="Informe 9"</formula>
    </cfRule>
    <cfRule type="expression" dxfId="661" priority="634">
      <formula>$X36="Informe 8"</formula>
    </cfRule>
    <cfRule type="expression" dxfId="660" priority="635">
      <formula>$X36="Informe 7"</formula>
    </cfRule>
    <cfRule type="expression" dxfId="659" priority="636">
      <formula>$X36="Informe 6"</formula>
    </cfRule>
    <cfRule type="expression" dxfId="658" priority="637">
      <formula>$X36="Informe 5"</formula>
    </cfRule>
    <cfRule type="expression" dxfId="657" priority="638">
      <formula>$X36="Informe 4"</formula>
    </cfRule>
    <cfRule type="expression" dxfId="656" priority="639">
      <formula>$X36="Informe 3"</formula>
    </cfRule>
    <cfRule type="expression" dxfId="655" priority="640">
      <formula>$X36="Informe 2"</formula>
    </cfRule>
    <cfRule type="expression" dxfId="654" priority="641">
      <formula>$X36="Informe 1"</formula>
    </cfRule>
    <cfRule type="expression" dxfId="653" priority="642">
      <formula>$X36="Gráfico 10"</formula>
    </cfRule>
    <cfRule type="expression" dxfId="652" priority="643">
      <formula>$X36="Gráfico 25"</formula>
    </cfRule>
    <cfRule type="expression" dxfId="651" priority="644">
      <formula>$X36="Gráfico 24"</formula>
    </cfRule>
    <cfRule type="expression" dxfId="650" priority="645">
      <formula>$X36="Gráfico 23"</formula>
    </cfRule>
    <cfRule type="expression" dxfId="649" priority="646">
      <formula>$X36="Gráfico 22"</formula>
    </cfRule>
    <cfRule type="expression" dxfId="648" priority="647">
      <formula>$X36="Gráfico 21"</formula>
    </cfRule>
    <cfRule type="expression" dxfId="647" priority="648">
      <formula>$X36="Gráfico 20"</formula>
    </cfRule>
    <cfRule type="expression" dxfId="646" priority="649">
      <formula>$X36="Gráfico 18"</formula>
    </cfRule>
    <cfRule type="expression" dxfId="645" priority="650">
      <formula>$X36="Gráfico 19"</formula>
    </cfRule>
    <cfRule type="expression" dxfId="644" priority="651">
      <formula>$X36="Gráfico 17"</formula>
    </cfRule>
    <cfRule type="expression" dxfId="643" priority="652">
      <formula>$X36="Gráfico 16"</formula>
    </cfRule>
    <cfRule type="expression" dxfId="642" priority="653">
      <formula>$X36="Gráfico 15"</formula>
    </cfRule>
    <cfRule type="expression" dxfId="641" priority="654">
      <formula>$X36="Gráfico 14"</formula>
    </cfRule>
    <cfRule type="expression" dxfId="640" priority="655">
      <formula>$X36="Gráfico 12"</formula>
    </cfRule>
    <cfRule type="expression" dxfId="639" priority="656">
      <formula>$X36="Gráfico 13"</formula>
    </cfRule>
    <cfRule type="expression" dxfId="638" priority="657">
      <formula>$X36="Gráfico 11"</formula>
    </cfRule>
    <cfRule type="expression" dxfId="637" priority="658">
      <formula>$X36="Gráfico 9"</formula>
    </cfRule>
    <cfRule type="expression" dxfId="636" priority="659">
      <formula>$X36="Gráfico 8"</formula>
    </cfRule>
    <cfRule type="expression" dxfId="635" priority="660">
      <formula>$X36="Gráfico 7"</formula>
    </cfRule>
    <cfRule type="expression" dxfId="634" priority="661">
      <formula>$X36="Gráfico 6"</formula>
    </cfRule>
    <cfRule type="expression" dxfId="633" priority="662">
      <formula>$X36="Gráfico 4"</formula>
    </cfRule>
    <cfRule type="expression" dxfId="632" priority="663">
      <formula>$X36="Gráfico 3"</formula>
    </cfRule>
    <cfRule type="expression" dxfId="631" priority="664">
      <formula>$X36="Gráfico 2"</formula>
    </cfRule>
    <cfRule type="expression" dxfId="630" priority="665">
      <formula>$X36="Gráfico 1"</formula>
    </cfRule>
    <cfRule type="expression" dxfId="629" priority="666">
      <formula>$X36="Gráfico 5"</formula>
    </cfRule>
  </conditionalFormatting>
  <conditionalFormatting sqref="Q37">
    <cfRule type="expression" dxfId="628" priority="593">
      <formula>$X37="Reporte 2"</formula>
    </cfRule>
    <cfRule type="expression" dxfId="627" priority="594">
      <formula>$X37="Reporte 1"</formula>
    </cfRule>
    <cfRule type="expression" dxfId="626" priority="595">
      <formula>$X37="Informe 10"</formula>
    </cfRule>
    <cfRule type="expression" dxfId="625" priority="596">
      <formula>$X37="Informe 9"</formula>
    </cfRule>
    <cfRule type="expression" dxfId="624" priority="597">
      <formula>$X37="Informe 8"</formula>
    </cfRule>
    <cfRule type="expression" dxfId="623" priority="598">
      <formula>$X37="Informe 7"</formula>
    </cfRule>
    <cfRule type="expression" dxfId="622" priority="599">
      <formula>$X37="Informe 6"</formula>
    </cfRule>
    <cfRule type="expression" dxfId="621" priority="600">
      <formula>$X37="Informe 5"</formula>
    </cfRule>
    <cfRule type="expression" dxfId="620" priority="601">
      <formula>$X37="Informe 4"</formula>
    </cfRule>
    <cfRule type="expression" dxfId="619" priority="602">
      <formula>$X37="Informe 3"</formula>
    </cfRule>
    <cfRule type="expression" dxfId="618" priority="603">
      <formula>$X37="Informe 2"</formula>
    </cfRule>
    <cfRule type="expression" dxfId="617" priority="604">
      <formula>$X37="Informe 1"</formula>
    </cfRule>
    <cfRule type="expression" dxfId="616" priority="605">
      <formula>$X37="Gráfico 10"</formula>
    </cfRule>
    <cfRule type="expression" dxfId="615" priority="606">
      <formula>$X37="Gráfico 25"</formula>
    </cfRule>
    <cfRule type="expression" dxfId="614" priority="607">
      <formula>$X37="Gráfico 24"</formula>
    </cfRule>
    <cfRule type="expression" dxfId="613" priority="608">
      <formula>$X37="Gráfico 23"</formula>
    </cfRule>
    <cfRule type="expression" dxfId="612" priority="609">
      <formula>$X37="Gráfico 22"</formula>
    </cfRule>
    <cfRule type="expression" dxfId="611" priority="610">
      <formula>$X37="Gráfico 21"</formula>
    </cfRule>
    <cfRule type="expression" dxfId="610" priority="611">
      <formula>$X37="Gráfico 20"</formula>
    </cfRule>
    <cfRule type="expression" dxfId="609" priority="612">
      <formula>$X37="Gráfico 18"</formula>
    </cfRule>
    <cfRule type="expression" dxfId="608" priority="613">
      <formula>$X37="Gráfico 19"</formula>
    </cfRule>
    <cfRule type="expression" dxfId="607" priority="614">
      <formula>$X37="Gráfico 17"</formula>
    </cfRule>
    <cfRule type="expression" dxfId="606" priority="615">
      <formula>$X37="Gráfico 16"</formula>
    </cfRule>
    <cfRule type="expression" dxfId="605" priority="616">
      <formula>$X37="Gráfico 15"</formula>
    </cfRule>
    <cfRule type="expression" dxfId="604" priority="617">
      <formula>$X37="Gráfico 14"</formula>
    </cfRule>
    <cfRule type="expression" dxfId="603" priority="618">
      <formula>$X37="Gráfico 12"</formula>
    </cfRule>
    <cfRule type="expression" dxfId="602" priority="619">
      <formula>$X37="Gráfico 13"</formula>
    </cfRule>
    <cfRule type="expression" dxfId="601" priority="620">
      <formula>$X37="Gráfico 11"</formula>
    </cfRule>
    <cfRule type="expression" dxfId="600" priority="621">
      <formula>$X37="Gráfico 9"</formula>
    </cfRule>
    <cfRule type="expression" dxfId="599" priority="622">
      <formula>$X37="Gráfico 8"</formula>
    </cfRule>
    <cfRule type="expression" dxfId="598" priority="623">
      <formula>$X37="Gráfico 7"</formula>
    </cfRule>
    <cfRule type="expression" dxfId="597" priority="624">
      <formula>$X37="Gráfico 6"</formula>
    </cfRule>
    <cfRule type="expression" dxfId="596" priority="625">
      <formula>$X37="Gráfico 4"</formula>
    </cfRule>
    <cfRule type="expression" dxfId="595" priority="626">
      <formula>$X37="Gráfico 3"</formula>
    </cfRule>
    <cfRule type="expression" dxfId="594" priority="627">
      <formula>$X37="Gráfico 2"</formula>
    </cfRule>
    <cfRule type="expression" dxfId="593" priority="628">
      <formula>$X37="Gráfico 1"</formula>
    </cfRule>
    <cfRule type="expression" dxfId="592" priority="629">
      <formula>$X37="Gráfico 5"</formula>
    </cfRule>
  </conditionalFormatting>
  <conditionalFormatting sqref="Q38">
    <cfRule type="expression" dxfId="591" priority="556">
      <formula>$X38="Reporte 2"</formula>
    </cfRule>
    <cfRule type="expression" dxfId="590" priority="557">
      <formula>$X38="Reporte 1"</formula>
    </cfRule>
    <cfRule type="expression" dxfId="589" priority="558">
      <formula>$X38="Informe 10"</formula>
    </cfRule>
    <cfRule type="expression" dxfId="588" priority="559">
      <formula>$X38="Informe 9"</formula>
    </cfRule>
    <cfRule type="expression" dxfId="587" priority="560">
      <formula>$X38="Informe 8"</formula>
    </cfRule>
    <cfRule type="expression" dxfId="586" priority="561">
      <formula>$X38="Informe 7"</formula>
    </cfRule>
    <cfRule type="expression" dxfId="585" priority="562">
      <formula>$X38="Informe 6"</formula>
    </cfRule>
    <cfRule type="expression" dxfId="584" priority="563">
      <formula>$X38="Informe 5"</formula>
    </cfRule>
    <cfRule type="expression" dxfId="583" priority="564">
      <formula>$X38="Informe 4"</formula>
    </cfRule>
    <cfRule type="expression" dxfId="582" priority="565">
      <formula>$X38="Informe 3"</formula>
    </cfRule>
    <cfRule type="expression" dxfId="581" priority="566">
      <formula>$X38="Informe 2"</formula>
    </cfRule>
    <cfRule type="expression" dxfId="580" priority="567">
      <formula>$X38="Informe 1"</formula>
    </cfRule>
    <cfRule type="expression" dxfId="579" priority="568">
      <formula>$X38="Gráfico 10"</formula>
    </cfRule>
    <cfRule type="expression" dxfId="578" priority="569">
      <formula>$X38="Gráfico 25"</formula>
    </cfRule>
    <cfRule type="expression" dxfId="577" priority="570">
      <formula>$X38="Gráfico 24"</formula>
    </cfRule>
    <cfRule type="expression" dxfId="576" priority="571">
      <formula>$X38="Gráfico 23"</formula>
    </cfRule>
    <cfRule type="expression" dxfId="575" priority="572">
      <formula>$X38="Gráfico 22"</formula>
    </cfRule>
    <cfRule type="expression" dxfId="574" priority="573">
      <formula>$X38="Gráfico 21"</formula>
    </cfRule>
    <cfRule type="expression" dxfId="573" priority="574">
      <formula>$X38="Gráfico 20"</formula>
    </cfRule>
    <cfRule type="expression" dxfId="572" priority="575">
      <formula>$X38="Gráfico 18"</formula>
    </cfRule>
    <cfRule type="expression" dxfId="571" priority="576">
      <formula>$X38="Gráfico 19"</formula>
    </cfRule>
    <cfRule type="expression" dxfId="570" priority="577">
      <formula>$X38="Gráfico 17"</formula>
    </cfRule>
    <cfRule type="expression" dxfId="569" priority="578">
      <formula>$X38="Gráfico 16"</formula>
    </cfRule>
    <cfRule type="expression" dxfId="568" priority="579">
      <formula>$X38="Gráfico 15"</formula>
    </cfRule>
    <cfRule type="expression" dxfId="567" priority="580">
      <formula>$X38="Gráfico 14"</formula>
    </cfRule>
    <cfRule type="expression" dxfId="566" priority="581">
      <formula>$X38="Gráfico 12"</formula>
    </cfRule>
    <cfRule type="expression" dxfId="565" priority="582">
      <formula>$X38="Gráfico 13"</formula>
    </cfRule>
    <cfRule type="expression" dxfId="564" priority="583">
      <formula>$X38="Gráfico 11"</formula>
    </cfRule>
    <cfRule type="expression" dxfId="563" priority="584">
      <formula>$X38="Gráfico 9"</formula>
    </cfRule>
    <cfRule type="expression" dxfId="562" priority="585">
      <formula>$X38="Gráfico 8"</formula>
    </cfRule>
    <cfRule type="expression" dxfId="561" priority="586">
      <formula>$X38="Gráfico 7"</formula>
    </cfRule>
    <cfRule type="expression" dxfId="560" priority="587">
      <formula>$X38="Gráfico 6"</formula>
    </cfRule>
    <cfRule type="expression" dxfId="559" priority="588">
      <formula>$X38="Gráfico 4"</formula>
    </cfRule>
    <cfRule type="expression" dxfId="558" priority="589">
      <formula>$X38="Gráfico 3"</formula>
    </cfRule>
    <cfRule type="expression" dxfId="557" priority="590">
      <formula>$X38="Gráfico 2"</formula>
    </cfRule>
    <cfRule type="expression" dxfId="556" priority="591">
      <formula>$X38="Gráfico 1"</formula>
    </cfRule>
    <cfRule type="expression" dxfId="555" priority="592">
      <formula>$X38="Gráfico 5"</formula>
    </cfRule>
  </conditionalFormatting>
  <conditionalFormatting sqref="Q39">
    <cfRule type="expression" dxfId="554" priority="519">
      <formula>$X39="Reporte 2"</formula>
    </cfRule>
    <cfRule type="expression" dxfId="553" priority="520">
      <formula>$X39="Reporte 1"</formula>
    </cfRule>
    <cfRule type="expression" dxfId="552" priority="521">
      <formula>$X39="Informe 10"</formula>
    </cfRule>
    <cfRule type="expression" dxfId="551" priority="522">
      <formula>$X39="Informe 9"</formula>
    </cfRule>
    <cfRule type="expression" dxfId="550" priority="523">
      <formula>$X39="Informe 8"</formula>
    </cfRule>
    <cfRule type="expression" dxfId="549" priority="524">
      <formula>$X39="Informe 7"</formula>
    </cfRule>
    <cfRule type="expression" dxfId="548" priority="525">
      <formula>$X39="Informe 6"</formula>
    </cfRule>
    <cfRule type="expression" dxfId="547" priority="526">
      <formula>$X39="Informe 5"</formula>
    </cfRule>
    <cfRule type="expression" dxfId="546" priority="527">
      <formula>$X39="Informe 4"</formula>
    </cfRule>
    <cfRule type="expression" dxfId="545" priority="528">
      <formula>$X39="Informe 3"</formula>
    </cfRule>
    <cfRule type="expression" dxfId="544" priority="529">
      <formula>$X39="Informe 2"</formula>
    </cfRule>
    <cfRule type="expression" dxfId="543" priority="530">
      <formula>$X39="Informe 1"</formula>
    </cfRule>
    <cfRule type="expression" dxfId="542" priority="531">
      <formula>$X39="Gráfico 10"</formula>
    </cfRule>
    <cfRule type="expression" dxfId="541" priority="532">
      <formula>$X39="Gráfico 25"</formula>
    </cfRule>
    <cfRule type="expression" dxfId="540" priority="533">
      <formula>$X39="Gráfico 24"</formula>
    </cfRule>
    <cfRule type="expression" dxfId="539" priority="534">
      <formula>$X39="Gráfico 23"</formula>
    </cfRule>
    <cfRule type="expression" dxfId="538" priority="535">
      <formula>$X39="Gráfico 22"</formula>
    </cfRule>
    <cfRule type="expression" dxfId="537" priority="536">
      <formula>$X39="Gráfico 21"</formula>
    </cfRule>
    <cfRule type="expression" dxfId="536" priority="537">
      <formula>$X39="Gráfico 20"</formula>
    </cfRule>
    <cfRule type="expression" dxfId="535" priority="538">
      <formula>$X39="Gráfico 18"</formula>
    </cfRule>
    <cfRule type="expression" dxfId="534" priority="539">
      <formula>$X39="Gráfico 19"</formula>
    </cfRule>
    <cfRule type="expression" dxfId="533" priority="540">
      <formula>$X39="Gráfico 17"</formula>
    </cfRule>
    <cfRule type="expression" dxfId="532" priority="541">
      <formula>$X39="Gráfico 16"</formula>
    </cfRule>
    <cfRule type="expression" dxfId="531" priority="542">
      <formula>$X39="Gráfico 15"</formula>
    </cfRule>
    <cfRule type="expression" dxfId="530" priority="543">
      <formula>$X39="Gráfico 14"</formula>
    </cfRule>
    <cfRule type="expression" dxfId="529" priority="544">
      <formula>$X39="Gráfico 12"</formula>
    </cfRule>
    <cfRule type="expression" dxfId="528" priority="545">
      <formula>$X39="Gráfico 13"</formula>
    </cfRule>
    <cfRule type="expression" dxfId="527" priority="546">
      <formula>$X39="Gráfico 11"</formula>
    </cfRule>
    <cfRule type="expression" dxfId="526" priority="547">
      <formula>$X39="Gráfico 9"</formula>
    </cfRule>
    <cfRule type="expression" dxfId="525" priority="548">
      <formula>$X39="Gráfico 8"</formula>
    </cfRule>
    <cfRule type="expression" dxfId="524" priority="549">
      <formula>$X39="Gráfico 7"</formula>
    </cfRule>
    <cfRule type="expression" dxfId="523" priority="550">
      <formula>$X39="Gráfico 6"</formula>
    </cfRule>
    <cfRule type="expression" dxfId="522" priority="551">
      <formula>$X39="Gráfico 4"</formula>
    </cfRule>
    <cfRule type="expression" dxfId="521" priority="552">
      <formula>$X39="Gráfico 3"</formula>
    </cfRule>
    <cfRule type="expression" dxfId="520" priority="553">
      <formula>$X39="Gráfico 2"</formula>
    </cfRule>
    <cfRule type="expression" dxfId="519" priority="554">
      <formula>$X39="Gráfico 1"</formula>
    </cfRule>
    <cfRule type="expression" dxfId="518" priority="555">
      <formula>$X39="Gráfico 5"</formula>
    </cfRule>
  </conditionalFormatting>
  <conditionalFormatting sqref="Q40">
    <cfRule type="expression" dxfId="517" priority="482">
      <formula>$X40="Reporte 2"</formula>
    </cfRule>
    <cfRule type="expression" dxfId="516" priority="483">
      <formula>$X40="Reporte 1"</formula>
    </cfRule>
    <cfRule type="expression" dxfId="515" priority="484">
      <formula>$X40="Informe 10"</formula>
    </cfRule>
    <cfRule type="expression" dxfId="514" priority="485">
      <formula>$X40="Informe 9"</formula>
    </cfRule>
    <cfRule type="expression" dxfId="513" priority="486">
      <formula>$X40="Informe 8"</formula>
    </cfRule>
    <cfRule type="expression" dxfId="512" priority="487">
      <formula>$X40="Informe 7"</formula>
    </cfRule>
    <cfRule type="expression" dxfId="511" priority="488">
      <formula>$X40="Informe 6"</formula>
    </cfRule>
    <cfRule type="expression" dxfId="510" priority="489">
      <formula>$X40="Informe 5"</formula>
    </cfRule>
    <cfRule type="expression" dxfId="509" priority="490">
      <formula>$X40="Informe 4"</formula>
    </cfRule>
    <cfRule type="expression" dxfId="508" priority="491">
      <formula>$X40="Informe 3"</formula>
    </cfRule>
    <cfRule type="expression" dxfId="507" priority="492">
      <formula>$X40="Informe 2"</formula>
    </cfRule>
    <cfRule type="expression" dxfId="506" priority="493">
      <formula>$X40="Informe 1"</formula>
    </cfRule>
    <cfRule type="expression" dxfId="505" priority="494">
      <formula>$X40="Gráfico 10"</formula>
    </cfRule>
    <cfRule type="expression" dxfId="504" priority="495">
      <formula>$X40="Gráfico 25"</formula>
    </cfRule>
    <cfRule type="expression" dxfId="503" priority="496">
      <formula>$X40="Gráfico 24"</formula>
    </cfRule>
    <cfRule type="expression" dxfId="502" priority="497">
      <formula>$X40="Gráfico 23"</formula>
    </cfRule>
    <cfRule type="expression" dxfId="501" priority="498">
      <formula>$X40="Gráfico 22"</formula>
    </cfRule>
    <cfRule type="expression" dxfId="500" priority="499">
      <formula>$X40="Gráfico 21"</formula>
    </cfRule>
    <cfRule type="expression" dxfId="499" priority="500">
      <formula>$X40="Gráfico 20"</formula>
    </cfRule>
    <cfRule type="expression" dxfId="498" priority="501">
      <formula>$X40="Gráfico 18"</formula>
    </cfRule>
    <cfRule type="expression" dxfId="497" priority="502">
      <formula>$X40="Gráfico 19"</formula>
    </cfRule>
    <cfRule type="expression" dxfId="496" priority="503">
      <formula>$X40="Gráfico 17"</formula>
    </cfRule>
    <cfRule type="expression" dxfId="495" priority="504">
      <formula>$X40="Gráfico 16"</formula>
    </cfRule>
    <cfRule type="expression" dxfId="494" priority="505">
      <formula>$X40="Gráfico 15"</formula>
    </cfRule>
    <cfRule type="expression" dxfId="493" priority="506">
      <formula>$X40="Gráfico 14"</formula>
    </cfRule>
    <cfRule type="expression" dxfId="492" priority="507">
      <formula>$X40="Gráfico 12"</formula>
    </cfRule>
    <cfRule type="expression" dxfId="491" priority="508">
      <formula>$X40="Gráfico 13"</formula>
    </cfRule>
    <cfRule type="expression" dxfId="490" priority="509">
      <formula>$X40="Gráfico 11"</formula>
    </cfRule>
    <cfRule type="expression" dxfId="489" priority="510">
      <formula>$X40="Gráfico 9"</formula>
    </cfRule>
    <cfRule type="expression" dxfId="488" priority="511">
      <formula>$X40="Gráfico 8"</formula>
    </cfRule>
    <cfRule type="expression" dxfId="487" priority="512">
      <formula>$X40="Gráfico 7"</formula>
    </cfRule>
    <cfRule type="expression" dxfId="486" priority="513">
      <formula>$X40="Gráfico 6"</formula>
    </cfRule>
    <cfRule type="expression" dxfId="485" priority="514">
      <formula>$X40="Gráfico 4"</formula>
    </cfRule>
    <cfRule type="expression" dxfId="484" priority="515">
      <formula>$X40="Gráfico 3"</formula>
    </cfRule>
    <cfRule type="expression" dxfId="483" priority="516">
      <formula>$X40="Gráfico 2"</formula>
    </cfRule>
    <cfRule type="expression" dxfId="482" priority="517">
      <formula>$X40="Gráfico 1"</formula>
    </cfRule>
    <cfRule type="expression" dxfId="481" priority="518">
      <formula>$X40="Gráfico 5"</formula>
    </cfRule>
  </conditionalFormatting>
  <conditionalFormatting sqref="Q41">
    <cfRule type="expression" dxfId="480" priority="445">
      <formula>$X41="Reporte 2"</formula>
    </cfRule>
    <cfRule type="expression" dxfId="479" priority="446">
      <formula>$X41="Reporte 1"</formula>
    </cfRule>
    <cfRule type="expression" dxfId="478" priority="447">
      <formula>$X41="Informe 10"</formula>
    </cfRule>
    <cfRule type="expression" dxfId="477" priority="448">
      <formula>$X41="Informe 9"</formula>
    </cfRule>
    <cfRule type="expression" dxfId="476" priority="449">
      <formula>$X41="Informe 8"</formula>
    </cfRule>
    <cfRule type="expression" dxfId="475" priority="450">
      <formula>$X41="Informe 7"</formula>
    </cfRule>
    <cfRule type="expression" dxfId="474" priority="451">
      <formula>$X41="Informe 6"</formula>
    </cfRule>
    <cfRule type="expression" dxfId="473" priority="452">
      <formula>$X41="Informe 5"</formula>
    </cfRule>
    <cfRule type="expression" dxfId="472" priority="453">
      <formula>$X41="Informe 4"</formula>
    </cfRule>
    <cfRule type="expression" dxfId="471" priority="454">
      <formula>$X41="Informe 3"</formula>
    </cfRule>
    <cfRule type="expression" dxfId="470" priority="455">
      <formula>$X41="Informe 2"</formula>
    </cfRule>
    <cfRule type="expression" dxfId="469" priority="456">
      <formula>$X41="Informe 1"</formula>
    </cfRule>
    <cfRule type="expression" dxfId="468" priority="457">
      <formula>$X41="Gráfico 10"</formula>
    </cfRule>
    <cfRule type="expression" dxfId="467" priority="458">
      <formula>$X41="Gráfico 25"</formula>
    </cfRule>
    <cfRule type="expression" dxfId="466" priority="459">
      <formula>$X41="Gráfico 24"</formula>
    </cfRule>
    <cfRule type="expression" dxfId="465" priority="460">
      <formula>$X41="Gráfico 23"</formula>
    </cfRule>
    <cfRule type="expression" dxfId="464" priority="461">
      <formula>$X41="Gráfico 22"</formula>
    </cfRule>
    <cfRule type="expression" dxfId="463" priority="462">
      <formula>$X41="Gráfico 21"</formula>
    </cfRule>
    <cfRule type="expression" dxfId="462" priority="463">
      <formula>$X41="Gráfico 20"</formula>
    </cfRule>
    <cfRule type="expression" dxfId="461" priority="464">
      <formula>$X41="Gráfico 18"</formula>
    </cfRule>
    <cfRule type="expression" dxfId="460" priority="465">
      <formula>$X41="Gráfico 19"</formula>
    </cfRule>
    <cfRule type="expression" dxfId="459" priority="466">
      <formula>$X41="Gráfico 17"</formula>
    </cfRule>
    <cfRule type="expression" dxfId="458" priority="467">
      <formula>$X41="Gráfico 16"</formula>
    </cfRule>
    <cfRule type="expression" dxfId="457" priority="468">
      <formula>$X41="Gráfico 15"</formula>
    </cfRule>
    <cfRule type="expression" dxfId="456" priority="469">
      <formula>$X41="Gráfico 14"</formula>
    </cfRule>
    <cfRule type="expression" dxfId="455" priority="470">
      <formula>$X41="Gráfico 12"</formula>
    </cfRule>
    <cfRule type="expression" dxfId="454" priority="471">
      <formula>$X41="Gráfico 13"</formula>
    </cfRule>
    <cfRule type="expression" dxfId="453" priority="472">
      <formula>$X41="Gráfico 11"</formula>
    </cfRule>
    <cfRule type="expression" dxfId="452" priority="473">
      <formula>$X41="Gráfico 9"</formula>
    </cfRule>
    <cfRule type="expression" dxfId="451" priority="474">
      <formula>$X41="Gráfico 8"</formula>
    </cfRule>
    <cfRule type="expression" dxfId="450" priority="475">
      <formula>$X41="Gráfico 7"</formula>
    </cfRule>
    <cfRule type="expression" dxfId="449" priority="476">
      <formula>$X41="Gráfico 6"</formula>
    </cfRule>
    <cfRule type="expression" dxfId="448" priority="477">
      <formula>$X41="Gráfico 4"</formula>
    </cfRule>
    <cfRule type="expression" dxfId="447" priority="478">
      <formula>$X41="Gráfico 3"</formula>
    </cfRule>
    <cfRule type="expression" dxfId="446" priority="479">
      <formula>$X41="Gráfico 2"</formula>
    </cfRule>
    <cfRule type="expression" dxfId="445" priority="480">
      <formula>$X41="Gráfico 1"</formula>
    </cfRule>
    <cfRule type="expression" dxfId="444" priority="481">
      <formula>$X41="Gráfico 5"</formula>
    </cfRule>
  </conditionalFormatting>
  <conditionalFormatting sqref="Q42">
    <cfRule type="expression" dxfId="443" priority="408">
      <formula>$X42="Reporte 2"</formula>
    </cfRule>
    <cfRule type="expression" dxfId="442" priority="409">
      <formula>$X42="Reporte 1"</formula>
    </cfRule>
    <cfRule type="expression" dxfId="441" priority="410">
      <formula>$X42="Informe 10"</formula>
    </cfRule>
    <cfRule type="expression" dxfId="440" priority="411">
      <formula>$X42="Informe 9"</formula>
    </cfRule>
    <cfRule type="expression" dxfId="439" priority="412">
      <formula>$X42="Informe 8"</formula>
    </cfRule>
    <cfRule type="expression" dxfId="438" priority="413">
      <formula>$X42="Informe 7"</formula>
    </cfRule>
    <cfRule type="expression" dxfId="437" priority="414">
      <formula>$X42="Informe 6"</formula>
    </cfRule>
    <cfRule type="expression" dxfId="436" priority="415">
      <formula>$X42="Informe 5"</formula>
    </cfRule>
    <cfRule type="expression" dxfId="435" priority="416">
      <formula>$X42="Informe 4"</formula>
    </cfRule>
    <cfRule type="expression" dxfId="434" priority="417">
      <formula>$X42="Informe 3"</formula>
    </cfRule>
    <cfRule type="expression" dxfId="433" priority="418">
      <formula>$X42="Informe 2"</formula>
    </cfRule>
    <cfRule type="expression" dxfId="432" priority="419">
      <formula>$X42="Informe 1"</formula>
    </cfRule>
    <cfRule type="expression" dxfId="431" priority="420">
      <formula>$X42="Gráfico 10"</formula>
    </cfRule>
    <cfRule type="expression" dxfId="430" priority="421">
      <formula>$X42="Gráfico 25"</formula>
    </cfRule>
    <cfRule type="expression" dxfId="429" priority="422">
      <formula>$X42="Gráfico 24"</formula>
    </cfRule>
    <cfRule type="expression" dxfId="428" priority="423">
      <formula>$X42="Gráfico 23"</formula>
    </cfRule>
    <cfRule type="expression" dxfId="427" priority="424">
      <formula>$X42="Gráfico 22"</formula>
    </cfRule>
    <cfRule type="expression" dxfId="426" priority="425">
      <formula>$X42="Gráfico 21"</formula>
    </cfRule>
    <cfRule type="expression" dxfId="425" priority="426">
      <formula>$X42="Gráfico 20"</formula>
    </cfRule>
    <cfRule type="expression" dxfId="424" priority="427">
      <formula>$X42="Gráfico 18"</formula>
    </cfRule>
    <cfRule type="expression" dxfId="423" priority="428">
      <formula>$X42="Gráfico 19"</formula>
    </cfRule>
    <cfRule type="expression" dxfId="422" priority="429">
      <formula>$X42="Gráfico 17"</formula>
    </cfRule>
    <cfRule type="expression" dxfId="421" priority="430">
      <formula>$X42="Gráfico 16"</formula>
    </cfRule>
    <cfRule type="expression" dxfId="420" priority="431">
      <formula>$X42="Gráfico 15"</formula>
    </cfRule>
    <cfRule type="expression" dxfId="419" priority="432">
      <formula>$X42="Gráfico 14"</formula>
    </cfRule>
    <cfRule type="expression" dxfId="418" priority="433">
      <formula>$X42="Gráfico 12"</formula>
    </cfRule>
    <cfRule type="expression" dxfId="417" priority="434">
      <formula>$X42="Gráfico 13"</formula>
    </cfRule>
    <cfRule type="expression" dxfId="416" priority="435">
      <formula>$X42="Gráfico 11"</formula>
    </cfRule>
    <cfRule type="expression" dxfId="415" priority="436">
      <formula>$X42="Gráfico 9"</formula>
    </cfRule>
    <cfRule type="expression" dxfId="414" priority="437">
      <formula>$X42="Gráfico 8"</formula>
    </cfRule>
    <cfRule type="expression" dxfId="413" priority="438">
      <formula>$X42="Gráfico 7"</formula>
    </cfRule>
    <cfRule type="expression" dxfId="412" priority="439">
      <formula>$X42="Gráfico 6"</formula>
    </cfRule>
    <cfRule type="expression" dxfId="411" priority="440">
      <formula>$X42="Gráfico 4"</formula>
    </cfRule>
    <cfRule type="expression" dxfId="410" priority="441">
      <formula>$X42="Gráfico 3"</formula>
    </cfRule>
    <cfRule type="expression" dxfId="409" priority="442">
      <formula>$X42="Gráfico 2"</formula>
    </cfRule>
    <cfRule type="expression" dxfId="408" priority="443">
      <formula>$X42="Gráfico 1"</formula>
    </cfRule>
    <cfRule type="expression" dxfId="407" priority="444">
      <formula>$X42="Gráfico 5"</formula>
    </cfRule>
  </conditionalFormatting>
  <conditionalFormatting sqref="Q43">
    <cfRule type="expression" dxfId="406" priority="371">
      <formula>$X43="Reporte 2"</formula>
    </cfRule>
    <cfRule type="expression" dxfId="405" priority="372">
      <formula>$X43="Reporte 1"</formula>
    </cfRule>
    <cfRule type="expression" dxfId="404" priority="373">
      <formula>$X43="Informe 10"</formula>
    </cfRule>
    <cfRule type="expression" dxfId="403" priority="374">
      <formula>$X43="Informe 9"</formula>
    </cfRule>
    <cfRule type="expression" dxfId="402" priority="375">
      <formula>$X43="Informe 8"</formula>
    </cfRule>
    <cfRule type="expression" dxfId="401" priority="376">
      <formula>$X43="Informe 7"</formula>
    </cfRule>
    <cfRule type="expression" dxfId="400" priority="377">
      <formula>$X43="Informe 6"</formula>
    </cfRule>
    <cfRule type="expression" dxfId="399" priority="378">
      <formula>$X43="Informe 5"</formula>
    </cfRule>
    <cfRule type="expression" dxfId="398" priority="379">
      <formula>$X43="Informe 4"</formula>
    </cfRule>
    <cfRule type="expression" dxfId="397" priority="380">
      <formula>$X43="Informe 3"</formula>
    </cfRule>
    <cfRule type="expression" dxfId="396" priority="381">
      <formula>$X43="Informe 2"</formula>
    </cfRule>
    <cfRule type="expression" dxfId="395" priority="382">
      <formula>$X43="Informe 1"</formula>
    </cfRule>
    <cfRule type="expression" dxfId="394" priority="383">
      <formula>$X43="Gráfico 10"</formula>
    </cfRule>
    <cfRule type="expression" dxfId="393" priority="384">
      <formula>$X43="Gráfico 25"</formula>
    </cfRule>
    <cfRule type="expression" dxfId="392" priority="385">
      <formula>$X43="Gráfico 24"</formula>
    </cfRule>
    <cfRule type="expression" dxfId="391" priority="386">
      <formula>$X43="Gráfico 23"</formula>
    </cfRule>
    <cfRule type="expression" dxfId="390" priority="387">
      <formula>$X43="Gráfico 22"</formula>
    </cfRule>
    <cfRule type="expression" dxfId="389" priority="388">
      <formula>$X43="Gráfico 21"</formula>
    </cfRule>
    <cfRule type="expression" dxfId="388" priority="389">
      <formula>$X43="Gráfico 20"</formula>
    </cfRule>
    <cfRule type="expression" dxfId="387" priority="390">
      <formula>$X43="Gráfico 18"</formula>
    </cfRule>
    <cfRule type="expression" dxfId="386" priority="391">
      <formula>$X43="Gráfico 19"</formula>
    </cfRule>
    <cfRule type="expression" dxfId="385" priority="392">
      <formula>$X43="Gráfico 17"</formula>
    </cfRule>
    <cfRule type="expression" dxfId="384" priority="393">
      <formula>$X43="Gráfico 16"</formula>
    </cfRule>
    <cfRule type="expression" dxfId="383" priority="394">
      <formula>$X43="Gráfico 15"</formula>
    </cfRule>
    <cfRule type="expression" dxfId="382" priority="395">
      <formula>$X43="Gráfico 14"</formula>
    </cfRule>
    <cfRule type="expression" dxfId="381" priority="396">
      <formula>$X43="Gráfico 12"</formula>
    </cfRule>
    <cfRule type="expression" dxfId="380" priority="397">
      <formula>$X43="Gráfico 13"</formula>
    </cfRule>
    <cfRule type="expression" dxfId="379" priority="398">
      <formula>$X43="Gráfico 11"</formula>
    </cfRule>
    <cfRule type="expression" dxfId="378" priority="399">
      <formula>$X43="Gráfico 9"</formula>
    </cfRule>
    <cfRule type="expression" dxfId="377" priority="400">
      <formula>$X43="Gráfico 8"</formula>
    </cfRule>
    <cfRule type="expression" dxfId="376" priority="401">
      <formula>$X43="Gráfico 7"</formula>
    </cfRule>
    <cfRule type="expression" dxfId="375" priority="402">
      <formula>$X43="Gráfico 6"</formula>
    </cfRule>
    <cfRule type="expression" dxfId="374" priority="403">
      <formula>$X43="Gráfico 4"</formula>
    </cfRule>
    <cfRule type="expression" dxfId="373" priority="404">
      <formula>$X43="Gráfico 3"</formula>
    </cfRule>
    <cfRule type="expression" dxfId="372" priority="405">
      <formula>$X43="Gráfico 2"</formula>
    </cfRule>
    <cfRule type="expression" dxfId="371" priority="406">
      <formula>$X43="Gráfico 1"</formula>
    </cfRule>
    <cfRule type="expression" dxfId="370" priority="407">
      <formula>$X43="Gráfico 5"</formula>
    </cfRule>
  </conditionalFormatting>
  <conditionalFormatting sqref="Q44">
    <cfRule type="expression" dxfId="369" priority="334">
      <formula>$X44="Reporte 2"</formula>
    </cfRule>
    <cfRule type="expression" dxfId="368" priority="335">
      <formula>$X44="Reporte 1"</formula>
    </cfRule>
    <cfRule type="expression" dxfId="367" priority="336">
      <formula>$X44="Informe 10"</formula>
    </cfRule>
    <cfRule type="expression" dxfId="366" priority="337">
      <formula>$X44="Informe 9"</formula>
    </cfRule>
    <cfRule type="expression" dxfId="365" priority="338">
      <formula>$X44="Informe 8"</formula>
    </cfRule>
    <cfRule type="expression" dxfId="364" priority="339">
      <formula>$X44="Informe 7"</formula>
    </cfRule>
    <cfRule type="expression" dxfId="363" priority="340">
      <formula>$X44="Informe 6"</formula>
    </cfRule>
    <cfRule type="expression" dxfId="362" priority="341">
      <formula>$X44="Informe 5"</formula>
    </cfRule>
    <cfRule type="expression" dxfId="361" priority="342">
      <formula>$X44="Informe 4"</formula>
    </cfRule>
    <cfRule type="expression" dxfId="360" priority="343">
      <formula>$X44="Informe 3"</formula>
    </cfRule>
    <cfRule type="expression" dxfId="359" priority="344">
      <formula>$X44="Informe 2"</formula>
    </cfRule>
    <cfRule type="expression" dxfId="358" priority="345">
      <formula>$X44="Informe 1"</formula>
    </cfRule>
    <cfRule type="expression" dxfId="357" priority="346">
      <formula>$X44="Gráfico 10"</formula>
    </cfRule>
    <cfRule type="expression" dxfId="356" priority="347">
      <formula>$X44="Gráfico 25"</formula>
    </cfRule>
    <cfRule type="expression" dxfId="355" priority="348">
      <formula>$X44="Gráfico 24"</formula>
    </cfRule>
    <cfRule type="expression" dxfId="354" priority="349">
      <formula>$X44="Gráfico 23"</formula>
    </cfRule>
    <cfRule type="expression" dxfId="353" priority="350">
      <formula>$X44="Gráfico 22"</formula>
    </cfRule>
    <cfRule type="expression" dxfId="352" priority="351">
      <formula>$X44="Gráfico 21"</formula>
    </cfRule>
    <cfRule type="expression" dxfId="351" priority="352">
      <formula>$X44="Gráfico 20"</formula>
    </cfRule>
    <cfRule type="expression" dxfId="350" priority="353">
      <formula>$X44="Gráfico 18"</formula>
    </cfRule>
    <cfRule type="expression" dxfId="349" priority="354">
      <formula>$X44="Gráfico 19"</formula>
    </cfRule>
    <cfRule type="expression" dxfId="348" priority="355">
      <formula>$X44="Gráfico 17"</formula>
    </cfRule>
    <cfRule type="expression" dxfId="347" priority="356">
      <formula>$X44="Gráfico 16"</formula>
    </cfRule>
    <cfRule type="expression" dxfId="346" priority="357">
      <formula>$X44="Gráfico 15"</formula>
    </cfRule>
    <cfRule type="expression" dxfId="345" priority="358">
      <formula>$X44="Gráfico 14"</formula>
    </cfRule>
    <cfRule type="expression" dxfId="344" priority="359">
      <formula>$X44="Gráfico 12"</formula>
    </cfRule>
    <cfRule type="expression" dxfId="343" priority="360">
      <formula>$X44="Gráfico 13"</formula>
    </cfRule>
    <cfRule type="expression" dxfId="342" priority="361">
      <formula>$X44="Gráfico 11"</formula>
    </cfRule>
    <cfRule type="expression" dxfId="341" priority="362">
      <formula>$X44="Gráfico 9"</formula>
    </cfRule>
    <cfRule type="expression" dxfId="340" priority="363">
      <formula>$X44="Gráfico 8"</formula>
    </cfRule>
    <cfRule type="expression" dxfId="339" priority="364">
      <formula>$X44="Gráfico 7"</formula>
    </cfRule>
    <cfRule type="expression" dxfId="338" priority="365">
      <formula>$X44="Gráfico 6"</formula>
    </cfRule>
    <cfRule type="expression" dxfId="337" priority="366">
      <formula>$X44="Gráfico 4"</formula>
    </cfRule>
    <cfRule type="expression" dxfId="336" priority="367">
      <formula>$X44="Gráfico 3"</formula>
    </cfRule>
    <cfRule type="expression" dxfId="335" priority="368">
      <formula>$X44="Gráfico 2"</formula>
    </cfRule>
    <cfRule type="expression" dxfId="334" priority="369">
      <formula>$X44="Gráfico 1"</formula>
    </cfRule>
    <cfRule type="expression" dxfId="333" priority="370">
      <formula>$X44="Gráfico 5"</formula>
    </cfRule>
  </conditionalFormatting>
  <conditionalFormatting sqref="Q45">
    <cfRule type="expression" dxfId="332" priority="297">
      <formula>$X45="Reporte 2"</formula>
    </cfRule>
    <cfRule type="expression" dxfId="331" priority="298">
      <formula>$X45="Reporte 1"</formula>
    </cfRule>
    <cfRule type="expression" dxfId="330" priority="299">
      <formula>$X45="Informe 10"</formula>
    </cfRule>
    <cfRule type="expression" dxfId="329" priority="300">
      <formula>$X45="Informe 9"</formula>
    </cfRule>
    <cfRule type="expression" dxfId="328" priority="301">
      <formula>$X45="Informe 8"</formula>
    </cfRule>
    <cfRule type="expression" dxfId="327" priority="302">
      <formula>$X45="Informe 7"</formula>
    </cfRule>
    <cfRule type="expression" dxfId="326" priority="303">
      <formula>$X45="Informe 6"</formula>
    </cfRule>
    <cfRule type="expression" dxfId="325" priority="304">
      <formula>$X45="Informe 5"</formula>
    </cfRule>
    <cfRule type="expression" dxfId="324" priority="305">
      <formula>$X45="Informe 4"</formula>
    </cfRule>
    <cfRule type="expression" dxfId="323" priority="306">
      <formula>$X45="Informe 3"</formula>
    </cfRule>
    <cfRule type="expression" dxfId="322" priority="307">
      <formula>$X45="Informe 2"</formula>
    </cfRule>
    <cfRule type="expression" dxfId="321" priority="308">
      <formula>$X45="Informe 1"</formula>
    </cfRule>
    <cfRule type="expression" dxfId="320" priority="309">
      <formula>$X45="Gráfico 10"</formula>
    </cfRule>
    <cfRule type="expression" dxfId="319" priority="310">
      <formula>$X45="Gráfico 25"</formula>
    </cfRule>
    <cfRule type="expression" dxfId="318" priority="311">
      <formula>$X45="Gráfico 24"</formula>
    </cfRule>
    <cfRule type="expression" dxfId="317" priority="312">
      <formula>$X45="Gráfico 23"</formula>
    </cfRule>
    <cfRule type="expression" dxfId="316" priority="313">
      <formula>$X45="Gráfico 22"</formula>
    </cfRule>
    <cfRule type="expression" dxfId="315" priority="314">
      <formula>$X45="Gráfico 21"</formula>
    </cfRule>
    <cfRule type="expression" dxfId="314" priority="315">
      <formula>$X45="Gráfico 20"</formula>
    </cfRule>
    <cfRule type="expression" dxfId="313" priority="316">
      <formula>$X45="Gráfico 18"</formula>
    </cfRule>
    <cfRule type="expression" dxfId="312" priority="317">
      <formula>$X45="Gráfico 19"</formula>
    </cfRule>
    <cfRule type="expression" dxfId="311" priority="318">
      <formula>$X45="Gráfico 17"</formula>
    </cfRule>
    <cfRule type="expression" dxfId="310" priority="319">
      <formula>$X45="Gráfico 16"</formula>
    </cfRule>
    <cfRule type="expression" dxfId="309" priority="320">
      <formula>$X45="Gráfico 15"</formula>
    </cfRule>
    <cfRule type="expression" dxfId="308" priority="321">
      <formula>$X45="Gráfico 14"</formula>
    </cfRule>
    <cfRule type="expression" dxfId="307" priority="322">
      <formula>$X45="Gráfico 12"</formula>
    </cfRule>
    <cfRule type="expression" dxfId="306" priority="323">
      <formula>$X45="Gráfico 13"</formula>
    </cfRule>
    <cfRule type="expression" dxfId="305" priority="324">
      <formula>$X45="Gráfico 11"</formula>
    </cfRule>
    <cfRule type="expression" dxfId="304" priority="325">
      <formula>$X45="Gráfico 9"</formula>
    </cfRule>
    <cfRule type="expression" dxfId="303" priority="326">
      <formula>$X45="Gráfico 8"</formula>
    </cfRule>
    <cfRule type="expression" dxfId="302" priority="327">
      <formula>$X45="Gráfico 7"</formula>
    </cfRule>
    <cfRule type="expression" dxfId="301" priority="328">
      <formula>$X45="Gráfico 6"</formula>
    </cfRule>
    <cfRule type="expression" dxfId="300" priority="329">
      <formula>$X45="Gráfico 4"</formula>
    </cfRule>
    <cfRule type="expression" dxfId="299" priority="330">
      <formula>$X45="Gráfico 3"</formula>
    </cfRule>
    <cfRule type="expression" dxfId="298" priority="331">
      <formula>$X45="Gráfico 2"</formula>
    </cfRule>
    <cfRule type="expression" dxfId="297" priority="332">
      <formula>$X45="Gráfico 1"</formula>
    </cfRule>
    <cfRule type="expression" dxfId="296" priority="333">
      <formula>$X45="Gráfico 5"</formula>
    </cfRule>
  </conditionalFormatting>
  <conditionalFormatting sqref="Q46">
    <cfRule type="expression" dxfId="295" priority="260">
      <formula>$X46="Reporte 2"</formula>
    </cfRule>
    <cfRule type="expression" dxfId="294" priority="261">
      <formula>$X46="Reporte 1"</formula>
    </cfRule>
    <cfRule type="expression" dxfId="293" priority="262">
      <formula>$X46="Informe 10"</formula>
    </cfRule>
    <cfRule type="expression" dxfId="292" priority="263">
      <formula>$X46="Informe 9"</formula>
    </cfRule>
    <cfRule type="expression" dxfId="291" priority="264">
      <formula>$X46="Informe 8"</formula>
    </cfRule>
    <cfRule type="expression" dxfId="290" priority="265">
      <formula>$X46="Informe 7"</formula>
    </cfRule>
    <cfRule type="expression" dxfId="289" priority="266">
      <formula>$X46="Informe 6"</formula>
    </cfRule>
    <cfRule type="expression" dxfId="288" priority="267">
      <formula>$X46="Informe 5"</formula>
    </cfRule>
    <cfRule type="expression" dxfId="287" priority="268">
      <formula>$X46="Informe 4"</formula>
    </cfRule>
    <cfRule type="expression" dxfId="286" priority="269">
      <formula>$X46="Informe 3"</formula>
    </cfRule>
    <cfRule type="expression" dxfId="285" priority="270">
      <formula>$X46="Informe 2"</formula>
    </cfRule>
    <cfRule type="expression" dxfId="284" priority="271">
      <formula>$X46="Informe 1"</formula>
    </cfRule>
    <cfRule type="expression" dxfId="283" priority="272">
      <formula>$X46="Gráfico 10"</formula>
    </cfRule>
    <cfRule type="expression" dxfId="282" priority="273">
      <formula>$X46="Gráfico 25"</formula>
    </cfRule>
    <cfRule type="expression" dxfId="281" priority="274">
      <formula>$X46="Gráfico 24"</formula>
    </cfRule>
    <cfRule type="expression" dxfId="280" priority="275">
      <formula>$X46="Gráfico 23"</formula>
    </cfRule>
    <cfRule type="expression" dxfId="279" priority="276">
      <formula>$X46="Gráfico 22"</formula>
    </cfRule>
    <cfRule type="expression" dxfId="278" priority="277">
      <formula>$X46="Gráfico 21"</formula>
    </cfRule>
    <cfRule type="expression" dxfId="277" priority="278">
      <formula>$X46="Gráfico 20"</formula>
    </cfRule>
    <cfRule type="expression" dxfId="276" priority="279">
      <formula>$X46="Gráfico 18"</formula>
    </cfRule>
    <cfRule type="expression" dxfId="275" priority="280">
      <formula>$X46="Gráfico 19"</formula>
    </cfRule>
    <cfRule type="expression" dxfId="274" priority="281">
      <formula>$X46="Gráfico 17"</formula>
    </cfRule>
    <cfRule type="expression" dxfId="273" priority="282">
      <formula>$X46="Gráfico 16"</formula>
    </cfRule>
    <cfRule type="expression" dxfId="272" priority="283">
      <formula>$X46="Gráfico 15"</formula>
    </cfRule>
    <cfRule type="expression" dxfId="271" priority="284">
      <formula>$X46="Gráfico 14"</formula>
    </cfRule>
    <cfRule type="expression" dxfId="270" priority="285">
      <formula>$X46="Gráfico 12"</formula>
    </cfRule>
    <cfRule type="expression" dxfId="269" priority="286">
      <formula>$X46="Gráfico 13"</formula>
    </cfRule>
    <cfRule type="expression" dxfId="268" priority="287">
      <formula>$X46="Gráfico 11"</formula>
    </cfRule>
    <cfRule type="expression" dxfId="267" priority="288">
      <formula>$X46="Gráfico 9"</formula>
    </cfRule>
    <cfRule type="expression" dxfId="266" priority="289">
      <formula>$X46="Gráfico 8"</formula>
    </cfRule>
    <cfRule type="expression" dxfId="265" priority="290">
      <formula>$X46="Gráfico 7"</formula>
    </cfRule>
    <cfRule type="expression" dxfId="264" priority="291">
      <formula>$X46="Gráfico 6"</formula>
    </cfRule>
    <cfRule type="expression" dxfId="263" priority="292">
      <formula>$X46="Gráfico 4"</formula>
    </cfRule>
    <cfRule type="expression" dxfId="262" priority="293">
      <formula>$X46="Gráfico 3"</formula>
    </cfRule>
    <cfRule type="expression" dxfId="261" priority="294">
      <formula>$X46="Gráfico 2"</formula>
    </cfRule>
    <cfRule type="expression" dxfId="260" priority="295">
      <formula>$X46="Gráfico 1"</formula>
    </cfRule>
    <cfRule type="expression" dxfId="259" priority="296">
      <formula>$X46="Gráfico 5"</formula>
    </cfRule>
  </conditionalFormatting>
  <conditionalFormatting sqref="Q47">
    <cfRule type="expression" dxfId="258" priority="223">
      <formula>$X47="Reporte 2"</formula>
    </cfRule>
    <cfRule type="expression" dxfId="257" priority="224">
      <formula>$X47="Reporte 1"</formula>
    </cfRule>
    <cfRule type="expression" dxfId="256" priority="225">
      <formula>$X47="Informe 10"</formula>
    </cfRule>
    <cfRule type="expression" dxfId="255" priority="226">
      <formula>$X47="Informe 9"</formula>
    </cfRule>
    <cfRule type="expression" dxfId="254" priority="227">
      <formula>$X47="Informe 8"</formula>
    </cfRule>
    <cfRule type="expression" dxfId="253" priority="228">
      <formula>$X47="Informe 7"</formula>
    </cfRule>
    <cfRule type="expression" dxfId="252" priority="229">
      <formula>$X47="Informe 6"</formula>
    </cfRule>
    <cfRule type="expression" dxfId="251" priority="230">
      <formula>$X47="Informe 5"</formula>
    </cfRule>
    <cfRule type="expression" dxfId="250" priority="231">
      <formula>$X47="Informe 4"</formula>
    </cfRule>
    <cfRule type="expression" dxfId="249" priority="232">
      <formula>$X47="Informe 3"</formula>
    </cfRule>
    <cfRule type="expression" dxfId="248" priority="233">
      <formula>$X47="Informe 2"</formula>
    </cfRule>
    <cfRule type="expression" dxfId="247" priority="234">
      <formula>$X47="Informe 1"</formula>
    </cfRule>
    <cfRule type="expression" dxfId="246" priority="235">
      <formula>$X47="Gráfico 10"</formula>
    </cfRule>
    <cfRule type="expression" dxfId="245" priority="236">
      <formula>$X47="Gráfico 25"</formula>
    </cfRule>
    <cfRule type="expression" dxfId="244" priority="237">
      <formula>$X47="Gráfico 24"</formula>
    </cfRule>
    <cfRule type="expression" dxfId="243" priority="238">
      <formula>$X47="Gráfico 23"</formula>
    </cfRule>
    <cfRule type="expression" dxfId="242" priority="239">
      <formula>$X47="Gráfico 22"</formula>
    </cfRule>
    <cfRule type="expression" dxfId="241" priority="240">
      <formula>$X47="Gráfico 21"</formula>
    </cfRule>
    <cfRule type="expression" dxfId="240" priority="241">
      <formula>$X47="Gráfico 20"</formula>
    </cfRule>
    <cfRule type="expression" dxfId="239" priority="242">
      <formula>$X47="Gráfico 18"</formula>
    </cfRule>
    <cfRule type="expression" dxfId="238" priority="243">
      <formula>$X47="Gráfico 19"</formula>
    </cfRule>
    <cfRule type="expression" dxfId="237" priority="244">
      <formula>$X47="Gráfico 17"</formula>
    </cfRule>
    <cfRule type="expression" dxfId="236" priority="245">
      <formula>$X47="Gráfico 16"</formula>
    </cfRule>
    <cfRule type="expression" dxfId="235" priority="246">
      <formula>$X47="Gráfico 15"</formula>
    </cfRule>
    <cfRule type="expression" dxfId="234" priority="247">
      <formula>$X47="Gráfico 14"</formula>
    </cfRule>
    <cfRule type="expression" dxfId="233" priority="248">
      <formula>$X47="Gráfico 12"</formula>
    </cfRule>
    <cfRule type="expression" dxfId="232" priority="249">
      <formula>$X47="Gráfico 13"</formula>
    </cfRule>
    <cfRule type="expression" dxfId="231" priority="250">
      <formula>$X47="Gráfico 11"</formula>
    </cfRule>
    <cfRule type="expression" dxfId="230" priority="251">
      <formula>$X47="Gráfico 9"</formula>
    </cfRule>
    <cfRule type="expression" dxfId="229" priority="252">
      <formula>$X47="Gráfico 8"</formula>
    </cfRule>
    <cfRule type="expression" dxfId="228" priority="253">
      <formula>$X47="Gráfico 7"</formula>
    </cfRule>
    <cfRule type="expression" dxfId="227" priority="254">
      <formula>$X47="Gráfico 6"</formula>
    </cfRule>
    <cfRule type="expression" dxfId="226" priority="255">
      <formula>$X47="Gráfico 4"</formula>
    </cfRule>
    <cfRule type="expression" dxfId="225" priority="256">
      <formula>$X47="Gráfico 3"</formula>
    </cfRule>
    <cfRule type="expression" dxfId="224" priority="257">
      <formula>$X47="Gráfico 2"</formula>
    </cfRule>
    <cfRule type="expression" dxfId="223" priority="258">
      <formula>$X47="Gráfico 1"</formula>
    </cfRule>
    <cfRule type="expression" dxfId="222" priority="259">
      <formula>$X47="Gráfico 5"</formula>
    </cfRule>
  </conditionalFormatting>
  <conditionalFormatting sqref="Q48">
    <cfRule type="expression" dxfId="221" priority="186">
      <formula>$X48="Reporte 2"</formula>
    </cfRule>
    <cfRule type="expression" dxfId="220" priority="187">
      <formula>$X48="Reporte 1"</formula>
    </cfRule>
    <cfRule type="expression" dxfId="219" priority="188">
      <formula>$X48="Informe 10"</formula>
    </cfRule>
    <cfRule type="expression" dxfId="218" priority="189">
      <formula>$X48="Informe 9"</formula>
    </cfRule>
    <cfRule type="expression" dxfId="217" priority="190">
      <formula>$X48="Informe 8"</formula>
    </cfRule>
    <cfRule type="expression" dxfId="216" priority="191">
      <formula>$X48="Informe 7"</formula>
    </cfRule>
    <cfRule type="expression" dxfId="215" priority="192">
      <formula>$X48="Informe 6"</formula>
    </cfRule>
    <cfRule type="expression" dxfId="214" priority="193">
      <formula>$X48="Informe 5"</formula>
    </cfRule>
    <cfRule type="expression" dxfId="213" priority="194">
      <formula>$X48="Informe 4"</formula>
    </cfRule>
    <cfRule type="expression" dxfId="212" priority="195">
      <formula>$X48="Informe 3"</formula>
    </cfRule>
    <cfRule type="expression" dxfId="211" priority="196">
      <formula>$X48="Informe 2"</formula>
    </cfRule>
    <cfRule type="expression" dxfId="210" priority="197">
      <formula>$X48="Informe 1"</formula>
    </cfRule>
    <cfRule type="expression" dxfId="209" priority="198">
      <formula>$X48="Gráfico 10"</formula>
    </cfRule>
    <cfRule type="expression" dxfId="208" priority="199">
      <formula>$X48="Gráfico 25"</formula>
    </cfRule>
    <cfRule type="expression" dxfId="207" priority="200">
      <formula>$X48="Gráfico 24"</formula>
    </cfRule>
    <cfRule type="expression" dxfId="206" priority="201">
      <formula>$X48="Gráfico 23"</formula>
    </cfRule>
    <cfRule type="expression" dxfId="205" priority="202">
      <formula>$X48="Gráfico 22"</formula>
    </cfRule>
    <cfRule type="expression" dxfId="204" priority="203">
      <formula>$X48="Gráfico 21"</formula>
    </cfRule>
    <cfRule type="expression" dxfId="203" priority="204">
      <formula>$X48="Gráfico 20"</formula>
    </cfRule>
    <cfRule type="expression" dxfId="202" priority="205">
      <formula>$X48="Gráfico 18"</formula>
    </cfRule>
    <cfRule type="expression" dxfId="201" priority="206">
      <formula>$X48="Gráfico 19"</formula>
    </cfRule>
    <cfRule type="expression" dxfId="200" priority="207">
      <formula>$X48="Gráfico 17"</formula>
    </cfRule>
    <cfRule type="expression" dxfId="199" priority="208">
      <formula>$X48="Gráfico 16"</formula>
    </cfRule>
    <cfRule type="expression" dxfId="198" priority="209">
      <formula>$X48="Gráfico 15"</formula>
    </cfRule>
    <cfRule type="expression" dxfId="197" priority="210">
      <formula>$X48="Gráfico 14"</formula>
    </cfRule>
    <cfRule type="expression" dxfId="196" priority="211">
      <formula>$X48="Gráfico 12"</formula>
    </cfRule>
    <cfRule type="expression" dxfId="195" priority="212">
      <formula>$X48="Gráfico 13"</formula>
    </cfRule>
    <cfRule type="expression" dxfId="194" priority="213">
      <formula>$X48="Gráfico 11"</formula>
    </cfRule>
    <cfRule type="expression" dxfId="193" priority="214">
      <formula>$X48="Gráfico 9"</formula>
    </cfRule>
    <cfRule type="expression" dxfId="192" priority="215">
      <formula>$X48="Gráfico 8"</formula>
    </cfRule>
    <cfRule type="expression" dxfId="191" priority="216">
      <formula>$X48="Gráfico 7"</formula>
    </cfRule>
    <cfRule type="expression" dxfId="190" priority="217">
      <formula>$X48="Gráfico 6"</formula>
    </cfRule>
    <cfRule type="expression" dxfId="189" priority="218">
      <formula>$X48="Gráfico 4"</formula>
    </cfRule>
    <cfRule type="expression" dxfId="188" priority="219">
      <formula>$X48="Gráfico 3"</formula>
    </cfRule>
    <cfRule type="expression" dxfId="187" priority="220">
      <formula>$X48="Gráfico 2"</formula>
    </cfRule>
    <cfRule type="expression" dxfId="186" priority="221">
      <formula>$X48="Gráfico 1"</formula>
    </cfRule>
    <cfRule type="expression" dxfId="185" priority="222">
      <formula>$X48="Gráfico 5"</formula>
    </cfRule>
  </conditionalFormatting>
  <conditionalFormatting sqref="Q49">
    <cfRule type="expression" dxfId="184" priority="149">
      <formula>$X49="Reporte 2"</formula>
    </cfRule>
    <cfRule type="expression" dxfId="183" priority="150">
      <formula>$X49="Reporte 1"</formula>
    </cfRule>
    <cfRule type="expression" dxfId="182" priority="151">
      <formula>$X49="Informe 10"</formula>
    </cfRule>
    <cfRule type="expression" dxfId="181" priority="152">
      <formula>$X49="Informe 9"</formula>
    </cfRule>
    <cfRule type="expression" dxfId="180" priority="153">
      <formula>$X49="Informe 8"</formula>
    </cfRule>
    <cfRule type="expression" dxfId="179" priority="154">
      <formula>$X49="Informe 7"</formula>
    </cfRule>
    <cfRule type="expression" dxfId="178" priority="155">
      <formula>$X49="Informe 6"</formula>
    </cfRule>
    <cfRule type="expression" dxfId="177" priority="156">
      <formula>$X49="Informe 5"</formula>
    </cfRule>
    <cfRule type="expression" dxfId="176" priority="157">
      <formula>$X49="Informe 4"</formula>
    </cfRule>
    <cfRule type="expression" dxfId="175" priority="158">
      <formula>$X49="Informe 3"</formula>
    </cfRule>
    <cfRule type="expression" dxfId="174" priority="159">
      <formula>$X49="Informe 2"</formula>
    </cfRule>
    <cfRule type="expression" dxfId="173" priority="160">
      <formula>$X49="Informe 1"</formula>
    </cfRule>
    <cfRule type="expression" dxfId="172" priority="161">
      <formula>$X49="Gráfico 10"</formula>
    </cfRule>
    <cfRule type="expression" dxfId="171" priority="162">
      <formula>$X49="Gráfico 25"</formula>
    </cfRule>
    <cfRule type="expression" dxfId="170" priority="163">
      <formula>$X49="Gráfico 24"</formula>
    </cfRule>
    <cfRule type="expression" dxfId="169" priority="164">
      <formula>$X49="Gráfico 23"</formula>
    </cfRule>
    <cfRule type="expression" dxfId="168" priority="165">
      <formula>$X49="Gráfico 22"</formula>
    </cfRule>
    <cfRule type="expression" dxfId="167" priority="166">
      <formula>$X49="Gráfico 21"</formula>
    </cfRule>
    <cfRule type="expression" dxfId="166" priority="167">
      <formula>$X49="Gráfico 20"</formula>
    </cfRule>
    <cfRule type="expression" dxfId="165" priority="168">
      <formula>$X49="Gráfico 18"</formula>
    </cfRule>
    <cfRule type="expression" dxfId="164" priority="169">
      <formula>$X49="Gráfico 19"</formula>
    </cfRule>
    <cfRule type="expression" dxfId="163" priority="170">
      <formula>$X49="Gráfico 17"</formula>
    </cfRule>
    <cfRule type="expression" dxfId="162" priority="171">
      <formula>$X49="Gráfico 16"</formula>
    </cfRule>
    <cfRule type="expression" dxfId="161" priority="172">
      <formula>$X49="Gráfico 15"</formula>
    </cfRule>
    <cfRule type="expression" dxfId="160" priority="173">
      <formula>$X49="Gráfico 14"</formula>
    </cfRule>
    <cfRule type="expression" dxfId="159" priority="174">
      <formula>$X49="Gráfico 12"</formula>
    </cfRule>
    <cfRule type="expression" dxfId="158" priority="175">
      <formula>$X49="Gráfico 13"</formula>
    </cfRule>
    <cfRule type="expression" dxfId="157" priority="176">
      <formula>$X49="Gráfico 11"</formula>
    </cfRule>
    <cfRule type="expression" dxfId="156" priority="177">
      <formula>$X49="Gráfico 9"</formula>
    </cfRule>
    <cfRule type="expression" dxfId="155" priority="178">
      <formula>$X49="Gráfico 8"</formula>
    </cfRule>
    <cfRule type="expression" dxfId="154" priority="179">
      <formula>$X49="Gráfico 7"</formula>
    </cfRule>
    <cfRule type="expression" dxfId="153" priority="180">
      <formula>$X49="Gráfico 6"</formula>
    </cfRule>
    <cfRule type="expression" dxfId="152" priority="181">
      <formula>$X49="Gráfico 4"</formula>
    </cfRule>
    <cfRule type="expression" dxfId="151" priority="182">
      <formula>$X49="Gráfico 3"</formula>
    </cfRule>
    <cfRule type="expression" dxfId="150" priority="183">
      <formula>$X49="Gráfico 2"</formula>
    </cfRule>
    <cfRule type="expression" dxfId="149" priority="184">
      <formula>$X49="Gráfico 1"</formula>
    </cfRule>
    <cfRule type="expression" dxfId="148" priority="185">
      <formula>$X49="Gráfico 5"</formula>
    </cfRule>
  </conditionalFormatting>
  <conditionalFormatting sqref="Q50">
    <cfRule type="expression" dxfId="147" priority="112">
      <formula>$X50="Reporte 2"</formula>
    </cfRule>
    <cfRule type="expression" dxfId="146" priority="113">
      <formula>$X50="Reporte 1"</formula>
    </cfRule>
    <cfRule type="expression" dxfId="145" priority="114">
      <formula>$X50="Informe 10"</formula>
    </cfRule>
    <cfRule type="expression" dxfId="144" priority="115">
      <formula>$X50="Informe 9"</formula>
    </cfRule>
    <cfRule type="expression" dxfId="143" priority="116">
      <formula>$X50="Informe 8"</formula>
    </cfRule>
    <cfRule type="expression" dxfId="142" priority="117">
      <formula>$X50="Informe 7"</formula>
    </cfRule>
    <cfRule type="expression" dxfId="141" priority="118">
      <formula>$X50="Informe 6"</formula>
    </cfRule>
    <cfRule type="expression" dxfId="140" priority="119">
      <formula>$X50="Informe 5"</formula>
    </cfRule>
    <cfRule type="expression" dxfId="139" priority="120">
      <formula>$X50="Informe 4"</formula>
    </cfRule>
    <cfRule type="expression" dxfId="138" priority="121">
      <formula>$X50="Informe 3"</formula>
    </cfRule>
    <cfRule type="expression" dxfId="137" priority="122">
      <formula>$X50="Informe 2"</formula>
    </cfRule>
    <cfRule type="expression" dxfId="136" priority="123">
      <formula>$X50="Informe 1"</formula>
    </cfRule>
    <cfRule type="expression" dxfId="135" priority="124">
      <formula>$X50="Gráfico 10"</formula>
    </cfRule>
    <cfRule type="expression" dxfId="134" priority="125">
      <formula>$X50="Gráfico 25"</formula>
    </cfRule>
    <cfRule type="expression" dxfId="133" priority="126">
      <formula>$X50="Gráfico 24"</formula>
    </cfRule>
    <cfRule type="expression" dxfId="132" priority="127">
      <formula>$X50="Gráfico 23"</formula>
    </cfRule>
    <cfRule type="expression" dxfId="131" priority="128">
      <formula>$X50="Gráfico 22"</formula>
    </cfRule>
    <cfRule type="expression" dxfId="130" priority="129">
      <formula>$X50="Gráfico 21"</formula>
    </cfRule>
    <cfRule type="expression" dxfId="129" priority="130">
      <formula>$X50="Gráfico 20"</formula>
    </cfRule>
    <cfRule type="expression" dxfId="128" priority="131">
      <formula>$X50="Gráfico 18"</formula>
    </cfRule>
    <cfRule type="expression" dxfId="127" priority="132">
      <formula>$X50="Gráfico 19"</formula>
    </cfRule>
    <cfRule type="expression" dxfId="126" priority="133">
      <formula>$X50="Gráfico 17"</formula>
    </cfRule>
    <cfRule type="expression" dxfId="125" priority="134">
      <formula>$X50="Gráfico 16"</formula>
    </cfRule>
    <cfRule type="expression" dxfId="124" priority="135">
      <formula>$X50="Gráfico 15"</formula>
    </cfRule>
    <cfRule type="expression" dxfId="123" priority="136">
      <formula>$X50="Gráfico 14"</formula>
    </cfRule>
    <cfRule type="expression" dxfId="122" priority="137">
      <formula>$X50="Gráfico 12"</formula>
    </cfRule>
    <cfRule type="expression" dxfId="121" priority="138">
      <formula>$X50="Gráfico 13"</formula>
    </cfRule>
    <cfRule type="expression" dxfId="120" priority="139">
      <formula>$X50="Gráfico 11"</formula>
    </cfRule>
    <cfRule type="expression" dxfId="119" priority="140">
      <formula>$X50="Gráfico 9"</formula>
    </cfRule>
    <cfRule type="expression" dxfId="118" priority="141">
      <formula>$X50="Gráfico 8"</formula>
    </cfRule>
    <cfRule type="expression" dxfId="117" priority="142">
      <formula>$X50="Gráfico 7"</formula>
    </cfRule>
    <cfRule type="expression" dxfId="116" priority="143">
      <formula>$X50="Gráfico 6"</formula>
    </cfRule>
    <cfRule type="expression" dxfId="115" priority="144">
      <formula>$X50="Gráfico 4"</formula>
    </cfRule>
    <cfRule type="expression" dxfId="114" priority="145">
      <formula>$X50="Gráfico 3"</formula>
    </cfRule>
    <cfRule type="expression" dxfId="113" priority="146">
      <formula>$X50="Gráfico 2"</formula>
    </cfRule>
    <cfRule type="expression" dxfId="112" priority="147">
      <formula>$X50="Gráfico 1"</formula>
    </cfRule>
    <cfRule type="expression" dxfId="111" priority="148">
      <formula>$X50="Gráfico 5"</formula>
    </cfRule>
  </conditionalFormatting>
  <conditionalFormatting sqref="Q51">
    <cfRule type="expression" dxfId="110" priority="75">
      <formula>$X51="Reporte 2"</formula>
    </cfRule>
    <cfRule type="expression" dxfId="109" priority="76">
      <formula>$X51="Reporte 1"</formula>
    </cfRule>
    <cfRule type="expression" dxfId="108" priority="77">
      <formula>$X51="Informe 10"</formula>
    </cfRule>
    <cfRule type="expression" dxfId="107" priority="78">
      <formula>$X51="Informe 9"</formula>
    </cfRule>
    <cfRule type="expression" dxfId="106" priority="79">
      <formula>$X51="Informe 8"</formula>
    </cfRule>
    <cfRule type="expression" dxfId="105" priority="80">
      <formula>$X51="Informe 7"</formula>
    </cfRule>
    <cfRule type="expression" dxfId="104" priority="81">
      <formula>$X51="Informe 6"</formula>
    </cfRule>
    <cfRule type="expression" dxfId="103" priority="82">
      <formula>$X51="Informe 5"</formula>
    </cfRule>
    <cfRule type="expression" dxfId="102" priority="83">
      <formula>$X51="Informe 4"</formula>
    </cfRule>
    <cfRule type="expression" dxfId="101" priority="84">
      <formula>$X51="Informe 3"</formula>
    </cfRule>
    <cfRule type="expression" dxfId="100" priority="85">
      <formula>$X51="Informe 2"</formula>
    </cfRule>
    <cfRule type="expression" dxfId="99" priority="86">
      <formula>$X51="Informe 1"</formula>
    </cfRule>
    <cfRule type="expression" dxfId="98" priority="87">
      <formula>$X51="Gráfico 10"</formula>
    </cfRule>
    <cfRule type="expression" dxfId="97" priority="88">
      <formula>$X51="Gráfico 25"</formula>
    </cfRule>
    <cfRule type="expression" dxfId="96" priority="89">
      <formula>$X51="Gráfico 24"</formula>
    </cfRule>
    <cfRule type="expression" dxfId="95" priority="90">
      <formula>$X51="Gráfico 23"</formula>
    </cfRule>
    <cfRule type="expression" dxfId="94" priority="91">
      <formula>$X51="Gráfico 22"</formula>
    </cfRule>
    <cfRule type="expression" dxfId="93" priority="92">
      <formula>$X51="Gráfico 21"</formula>
    </cfRule>
    <cfRule type="expression" dxfId="92" priority="93">
      <formula>$X51="Gráfico 20"</formula>
    </cfRule>
    <cfRule type="expression" dxfId="91" priority="94">
      <formula>$X51="Gráfico 18"</formula>
    </cfRule>
    <cfRule type="expression" dxfId="90" priority="95">
      <formula>$X51="Gráfico 19"</formula>
    </cfRule>
    <cfRule type="expression" dxfId="89" priority="96">
      <formula>$X51="Gráfico 17"</formula>
    </cfRule>
    <cfRule type="expression" dxfId="88" priority="97">
      <formula>$X51="Gráfico 16"</formula>
    </cfRule>
    <cfRule type="expression" dxfId="87" priority="98">
      <formula>$X51="Gráfico 15"</formula>
    </cfRule>
    <cfRule type="expression" dxfId="86" priority="99">
      <formula>$X51="Gráfico 14"</formula>
    </cfRule>
    <cfRule type="expression" dxfId="85" priority="100">
      <formula>$X51="Gráfico 12"</formula>
    </cfRule>
    <cfRule type="expression" dxfId="84" priority="101">
      <formula>$X51="Gráfico 13"</formula>
    </cfRule>
    <cfRule type="expression" dxfId="83" priority="102">
      <formula>$X51="Gráfico 11"</formula>
    </cfRule>
    <cfRule type="expression" dxfId="82" priority="103">
      <formula>$X51="Gráfico 9"</formula>
    </cfRule>
    <cfRule type="expression" dxfId="81" priority="104">
      <formula>$X51="Gráfico 8"</formula>
    </cfRule>
    <cfRule type="expression" dxfId="80" priority="105">
      <formula>$X51="Gráfico 7"</formula>
    </cfRule>
    <cfRule type="expression" dxfId="79" priority="106">
      <formula>$X51="Gráfico 6"</formula>
    </cfRule>
    <cfRule type="expression" dxfId="78" priority="107">
      <formula>$X51="Gráfico 4"</formula>
    </cfRule>
    <cfRule type="expression" dxfId="77" priority="108">
      <formula>$X51="Gráfico 3"</formula>
    </cfRule>
    <cfRule type="expression" dxfId="76" priority="109">
      <formula>$X51="Gráfico 2"</formula>
    </cfRule>
    <cfRule type="expression" dxfId="75" priority="110">
      <formula>$X51="Gráfico 1"</formula>
    </cfRule>
    <cfRule type="expression" dxfId="74" priority="111">
      <formula>$X51="Gráfico 5"</formula>
    </cfRule>
  </conditionalFormatting>
  <conditionalFormatting sqref="Q52">
    <cfRule type="expression" dxfId="73" priority="38">
      <formula>$X52="Reporte 2"</formula>
    </cfRule>
    <cfRule type="expression" dxfId="72" priority="39">
      <formula>$X52="Reporte 1"</formula>
    </cfRule>
    <cfRule type="expression" dxfId="71" priority="40">
      <formula>$X52="Informe 10"</formula>
    </cfRule>
    <cfRule type="expression" dxfId="70" priority="41">
      <formula>$X52="Informe 9"</formula>
    </cfRule>
    <cfRule type="expression" dxfId="69" priority="42">
      <formula>$X52="Informe 8"</formula>
    </cfRule>
    <cfRule type="expression" dxfId="68" priority="43">
      <formula>$X52="Informe 7"</formula>
    </cfRule>
    <cfRule type="expression" dxfId="67" priority="44">
      <formula>$X52="Informe 6"</formula>
    </cfRule>
    <cfRule type="expression" dxfId="66" priority="45">
      <formula>$X52="Informe 5"</formula>
    </cfRule>
    <cfRule type="expression" dxfId="65" priority="46">
      <formula>$X52="Informe 4"</formula>
    </cfRule>
    <cfRule type="expression" dxfId="64" priority="47">
      <formula>$X52="Informe 3"</formula>
    </cfRule>
    <cfRule type="expression" dxfId="63" priority="48">
      <formula>$X52="Informe 2"</formula>
    </cfRule>
    <cfRule type="expression" dxfId="62" priority="49">
      <formula>$X52="Informe 1"</formula>
    </cfRule>
    <cfRule type="expression" dxfId="61" priority="50">
      <formula>$X52="Gráfico 10"</formula>
    </cfRule>
    <cfRule type="expression" dxfId="60" priority="51">
      <formula>$X52="Gráfico 25"</formula>
    </cfRule>
    <cfRule type="expression" dxfId="59" priority="52">
      <formula>$X52="Gráfico 24"</formula>
    </cfRule>
    <cfRule type="expression" dxfId="58" priority="53">
      <formula>$X52="Gráfico 23"</formula>
    </cfRule>
    <cfRule type="expression" dxfId="57" priority="54">
      <formula>$X52="Gráfico 22"</formula>
    </cfRule>
    <cfRule type="expression" dxfId="56" priority="55">
      <formula>$X52="Gráfico 21"</formula>
    </cfRule>
    <cfRule type="expression" dxfId="55" priority="56">
      <formula>$X52="Gráfico 20"</formula>
    </cfRule>
    <cfRule type="expression" dxfId="54" priority="57">
      <formula>$X52="Gráfico 18"</formula>
    </cfRule>
    <cfRule type="expression" dxfId="53" priority="58">
      <formula>$X52="Gráfico 19"</formula>
    </cfRule>
    <cfRule type="expression" dxfId="52" priority="59">
      <formula>$X52="Gráfico 17"</formula>
    </cfRule>
    <cfRule type="expression" dxfId="51" priority="60">
      <formula>$X52="Gráfico 16"</formula>
    </cfRule>
    <cfRule type="expression" dxfId="50" priority="61">
      <formula>$X52="Gráfico 15"</formula>
    </cfRule>
    <cfRule type="expression" dxfId="49" priority="62">
      <formula>$X52="Gráfico 14"</formula>
    </cfRule>
    <cfRule type="expression" dxfId="48" priority="63">
      <formula>$X52="Gráfico 12"</formula>
    </cfRule>
    <cfRule type="expression" dxfId="47" priority="64">
      <formula>$X52="Gráfico 13"</formula>
    </cfRule>
    <cfRule type="expression" dxfId="46" priority="65">
      <formula>$X52="Gráfico 11"</formula>
    </cfRule>
    <cfRule type="expression" dxfId="45" priority="66">
      <formula>$X52="Gráfico 9"</formula>
    </cfRule>
    <cfRule type="expression" dxfId="44" priority="67">
      <formula>$X52="Gráfico 8"</formula>
    </cfRule>
    <cfRule type="expression" dxfId="43" priority="68">
      <formula>$X52="Gráfico 7"</formula>
    </cfRule>
    <cfRule type="expression" dxfId="42" priority="69">
      <formula>$X52="Gráfico 6"</formula>
    </cfRule>
    <cfRule type="expression" dxfId="41" priority="70">
      <formula>$X52="Gráfico 4"</formula>
    </cfRule>
    <cfRule type="expression" dxfId="40" priority="71">
      <formula>$X52="Gráfico 3"</formula>
    </cfRule>
    <cfRule type="expression" dxfId="39" priority="72">
      <formula>$X52="Gráfico 2"</formula>
    </cfRule>
    <cfRule type="expression" dxfId="38" priority="73">
      <formula>$X52="Gráfico 1"</formula>
    </cfRule>
    <cfRule type="expression" dxfId="37" priority="74">
      <formula>$X52="Gráfico 5"</formula>
    </cfRule>
  </conditionalFormatting>
  <conditionalFormatting sqref="Q53">
    <cfRule type="expression" dxfId="36" priority="1">
      <formula>$X53="Reporte 2"</formula>
    </cfRule>
    <cfRule type="expression" dxfId="35" priority="2">
      <formula>$X53="Reporte 1"</formula>
    </cfRule>
    <cfRule type="expression" dxfId="34" priority="3">
      <formula>$X53="Informe 10"</formula>
    </cfRule>
    <cfRule type="expression" dxfId="33" priority="4">
      <formula>$X53="Informe 9"</formula>
    </cfRule>
    <cfRule type="expression" dxfId="32" priority="5">
      <formula>$X53="Informe 8"</formula>
    </cfRule>
    <cfRule type="expression" dxfId="31" priority="6">
      <formula>$X53="Informe 7"</formula>
    </cfRule>
    <cfRule type="expression" dxfId="30" priority="7">
      <formula>$X53="Informe 6"</formula>
    </cfRule>
    <cfRule type="expression" dxfId="29" priority="8">
      <formula>$X53="Informe 5"</formula>
    </cfRule>
    <cfRule type="expression" dxfId="28" priority="9">
      <formula>$X53="Informe 4"</formula>
    </cfRule>
    <cfRule type="expression" dxfId="27" priority="10">
      <formula>$X53="Informe 3"</formula>
    </cfRule>
    <cfRule type="expression" dxfId="26" priority="11">
      <formula>$X53="Informe 2"</formula>
    </cfRule>
    <cfRule type="expression" dxfId="25" priority="12">
      <formula>$X53="Informe 1"</formula>
    </cfRule>
    <cfRule type="expression" dxfId="24" priority="13">
      <formula>$X53="Gráfico 10"</formula>
    </cfRule>
    <cfRule type="expression" dxfId="23" priority="14">
      <formula>$X53="Gráfico 25"</formula>
    </cfRule>
    <cfRule type="expression" dxfId="22" priority="15">
      <formula>$X53="Gráfico 24"</formula>
    </cfRule>
    <cfRule type="expression" dxfId="21" priority="16">
      <formula>$X53="Gráfico 23"</formula>
    </cfRule>
    <cfRule type="expression" dxfId="20" priority="17">
      <formula>$X53="Gráfico 22"</formula>
    </cfRule>
    <cfRule type="expression" dxfId="19" priority="18">
      <formula>$X53="Gráfico 21"</formula>
    </cfRule>
    <cfRule type="expression" dxfId="18" priority="19">
      <formula>$X53="Gráfico 20"</formula>
    </cfRule>
    <cfRule type="expression" dxfId="17" priority="20">
      <formula>$X53="Gráfico 18"</formula>
    </cfRule>
    <cfRule type="expression" dxfId="16" priority="21">
      <formula>$X53="Gráfico 19"</formula>
    </cfRule>
    <cfRule type="expression" dxfId="15" priority="22">
      <formula>$X53="Gráfico 17"</formula>
    </cfRule>
    <cfRule type="expression" dxfId="14" priority="23">
      <formula>$X53="Gráfico 16"</formula>
    </cfRule>
    <cfRule type="expression" dxfId="13" priority="24">
      <formula>$X53="Gráfico 15"</formula>
    </cfRule>
    <cfRule type="expression" dxfId="12" priority="25">
      <formula>$X53="Gráfico 14"</formula>
    </cfRule>
    <cfRule type="expression" dxfId="11" priority="26">
      <formula>$X53="Gráfico 12"</formula>
    </cfRule>
    <cfRule type="expression" dxfId="10" priority="27">
      <formula>$X53="Gráfico 13"</formula>
    </cfRule>
    <cfRule type="expression" dxfId="9" priority="28">
      <formula>$X53="Gráfico 11"</formula>
    </cfRule>
    <cfRule type="expression" dxfId="8" priority="29">
      <formula>$X53="Gráfico 9"</formula>
    </cfRule>
    <cfRule type="expression" dxfId="7" priority="30">
      <formula>$X53="Gráfico 8"</formula>
    </cfRule>
    <cfRule type="expression" dxfId="6" priority="31">
      <formula>$X53="Gráfico 7"</formula>
    </cfRule>
    <cfRule type="expression" dxfId="5" priority="32">
      <formula>$X53="Gráfico 6"</formula>
    </cfRule>
    <cfRule type="expression" dxfId="4" priority="33">
      <formula>$X53="Gráfico 4"</formula>
    </cfRule>
    <cfRule type="expression" dxfId="3" priority="34">
      <formula>$X53="Gráfico 3"</formula>
    </cfRule>
    <cfRule type="expression" dxfId="2" priority="35">
      <formula>$X53="Gráfico 2"</formula>
    </cfRule>
    <cfRule type="expression" dxfId="1" priority="36">
      <formula>$X53="Gráfico 1"</formula>
    </cfRule>
    <cfRule type="expression" dxfId="0" priority="37">
      <formula>$X53="Gráfico 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Resumen_Precio_exportaciones_an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clauduarte r</dc:creator>
  <cp:lastModifiedBy>clauduarte r</cp:lastModifiedBy>
  <dcterms:created xsi:type="dcterms:W3CDTF">2021-11-04T19:18:37Z</dcterms:created>
  <dcterms:modified xsi:type="dcterms:W3CDTF">2021-11-04T19:24:05Z</dcterms:modified>
</cp:coreProperties>
</file>