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Nuevos modelos\"/>
    </mc:Choice>
  </mc:AlternateContent>
  <xr:revisionPtr revIDLastSave="0" documentId="13_ncr:1_{7F7177BA-E602-4370-8F47-2C292AE59071}" xr6:coauthVersionLast="47" xr6:coauthVersionMax="47" xr10:uidLastSave="{00000000-0000-0000-0000-000000000000}"/>
  <bookViews>
    <workbookView xWindow="-110" yWindow="-110" windowWidth="19420" windowHeight="10420" xr2:uid="{9050BE2C-58AB-4012-B6C7-67753E474F74}"/>
  </bookViews>
  <sheets>
    <sheet name="Resumen_Precio_exportaciones_an" sheetId="1" r:id="rId1"/>
  </sheets>
  <externalReferences>
    <externalReference r:id="rId2"/>
    <externalReference r:id="rId3"/>
  </externalReferences>
  <definedNames>
    <definedName name="Filtro_Categoria">[2]Estructura!$P$3:$P$37</definedName>
    <definedName name="Filtro_Pais">[2]!País[País de Origen]</definedName>
    <definedName name="Filtro_Procesamiento">[2]!Proceso[Procesamiento]</definedName>
    <definedName name="Filtro_Producto">[2]Estructura!$L$3:$L$11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27" i="1"/>
  <c r="L26" i="1"/>
  <c r="S26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S33" i="1"/>
  <c r="S5" i="1"/>
  <c r="E33" i="1"/>
  <c r="E32" i="1"/>
  <c r="E31" i="1"/>
  <c r="E30" i="1"/>
  <c r="E29" i="1"/>
  <c r="A29" i="1" s="1"/>
  <c r="E28" i="1"/>
  <c r="E27" i="1"/>
  <c r="E26" i="1"/>
  <c r="O26" i="1" s="1"/>
  <c r="AF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J33" i="1"/>
  <c r="AI33" i="1"/>
  <c r="X33" i="1"/>
  <c r="T33" i="1"/>
  <c r="P33" i="1"/>
  <c r="O33" i="1"/>
  <c r="AF33" i="1" s="1"/>
  <c r="Q33" i="1"/>
  <c r="AP33" i="1" s="1"/>
  <c r="A33" i="1"/>
  <c r="AJ32" i="1"/>
  <c r="AI32" i="1"/>
  <c r="X32" i="1"/>
  <c r="T32" i="1"/>
  <c r="S32" i="1"/>
  <c r="Q32" i="1"/>
  <c r="AP32" i="1" s="1"/>
  <c r="P32" i="1"/>
  <c r="O32" i="1"/>
  <c r="AF32" i="1" s="1"/>
  <c r="A32" i="1"/>
  <c r="AJ31" i="1"/>
  <c r="Y31" i="1"/>
  <c r="X31" i="1"/>
  <c r="T31" i="1"/>
  <c r="P31" i="1"/>
  <c r="K31" i="1"/>
  <c r="AJ30" i="1"/>
  <c r="Y30" i="1"/>
  <c r="X30" i="1"/>
  <c r="T30" i="1"/>
  <c r="P30" i="1"/>
  <c r="N30" i="1"/>
  <c r="K30" i="1"/>
  <c r="AJ29" i="1"/>
  <c r="AI29" i="1"/>
  <c r="Y29" i="1"/>
  <c r="X29" i="1"/>
  <c r="T29" i="1"/>
  <c r="S29" i="1"/>
  <c r="Q29" i="1"/>
  <c r="AP29" i="1" s="1"/>
  <c r="P29" i="1"/>
  <c r="O29" i="1"/>
  <c r="AF29" i="1" s="1"/>
  <c r="K29" i="1"/>
  <c r="AJ28" i="1"/>
  <c r="Y28" i="1"/>
  <c r="X28" i="1"/>
  <c r="T28" i="1"/>
  <c r="P28" i="1"/>
  <c r="K28" i="1"/>
  <c r="AJ27" i="1"/>
  <c r="Y27" i="1"/>
  <c r="X27" i="1"/>
  <c r="T27" i="1"/>
  <c r="P27" i="1"/>
  <c r="N27" i="1"/>
  <c r="N28" i="1" s="1"/>
  <c r="K27" i="1"/>
  <c r="AM26" i="1"/>
  <c r="AM27" i="1" s="1"/>
  <c r="AM28" i="1" s="1"/>
  <c r="AM29" i="1" s="1"/>
  <c r="AM30" i="1" s="1"/>
  <c r="AM31" i="1" s="1"/>
  <c r="AM32" i="1" s="1"/>
  <c r="AM33" i="1" s="1"/>
  <c r="AJ26" i="1"/>
  <c r="AI26" i="1"/>
  <c r="Y26" i="1"/>
  <c r="X26" i="1"/>
  <c r="T26" i="1"/>
  <c r="P26" i="1"/>
  <c r="K26" i="1"/>
  <c r="AN25" i="1"/>
  <c r="AN26" i="1" s="1"/>
  <c r="AN27" i="1" s="1"/>
  <c r="AN28" i="1" s="1"/>
  <c r="AN29" i="1" s="1"/>
  <c r="AN30" i="1" s="1"/>
  <c r="AN31" i="1" s="1"/>
  <c r="AN32" i="1" s="1"/>
  <c r="AN33" i="1" s="1"/>
  <c r="AM25" i="1"/>
  <c r="AJ25" i="1"/>
  <c r="Y25" i="1"/>
  <c r="X25" i="1"/>
  <c r="T25" i="1"/>
  <c r="P25" i="1"/>
  <c r="AJ24" i="1"/>
  <c r="Y24" i="1"/>
  <c r="X24" i="1"/>
  <c r="T24" i="1"/>
  <c r="P24" i="1"/>
  <c r="AN23" i="1"/>
  <c r="AM23" i="1"/>
  <c r="AJ23" i="1"/>
  <c r="Y23" i="1"/>
  <c r="X23" i="1"/>
  <c r="T23" i="1"/>
  <c r="P23" i="1"/>
  <c r="AJ22" i="1"/>
  <c r="Y22" i="1"/>
  <c r="X22" i="1"/>
  <c r="T22" i="1"/>
  <c r="P22" i="1"/>
  <c r="AN21" i="1"/>
  <c r="AM21" i="1"/>
  <c r="AJ21" i="1"/>
  <c r="Y21" i="1"/>
  <c r="X21" i="1"/>
  <c r="T21" i="1"/>
  <c r="P21" i="1"/>
  <c r="AJ20" i="1"/>
  <c r="Y20" i="1"/>
  <c r="X20" i="1"/>
  <c r="T20" i="1"/>
  <c r="P20" i="1"/>
  <c r="AN19" i="1"/>
  <c r="AM19" i="1"/>
  <c r="AJ19" i="1"/>
  <c r="Y19" i="1"/>
  <c r="X19" i="1"/>
  <c r="T19" i="1"/>
  <c r="P19" i="1"/>
  <c r="AJ18" i="1"/>
  <c r="Y18" i="1"/>
  <c r="X18" i="1"/>
  <c r="T18" i="1"/>
  <c r="P18" i="1"/>
  <c r="AN17" i="1"/>
  <c r="AM17" i="1"/>
  <c r="AJ17" i="1"/>
  <c r="Y17" i="1"/>
  <c r="X17" i="1"/>
  <c r="T17" i="1"/>
  <c r="P17" i="1"/>
  <c r="AJ16" i="1"/>
  <c r="AI16" i="1"/>
  <c r="Y16" i="1"/>
  <c r="X16" i="1"/>
  <c r="T16" i="1"/>
  <c r="P16" i="1"/>
  <c r="N16" i="1"/>
  <c r="N17" i="1" s="1"/>
  <c r="AI17" i="1" s="1"/>
  <c r="S16" i="1"/>
  <c r="Q16" i="1"/>
  <c r="AP16" i="1" s="1"/>
  <c r="AN15" i="1"/>
  <c r="AM15" i="1"/>
  <c r="AJ15" i="1"/>
  <c r="AI15" i="1"/>
  <c r="Y15" i="1"/>
  <c r="X15" i="1"/>
  <c r="T15" i="1"/>
  <c r="S15" i="1"/>
  <c r="P15" i="1"/>
  <c r="A15" i="1"/>
  <c r="AJ14" i="1"/>
  <c r="Y14" i="1"/>
  <c r="X14" i="1"/>
  <c r="T14" i="1"/>
  <c r="P14" i="1"/>
  <c r="AN13" i="1"/>
  <c r="AM13" i="1"/>
  <c r="AJ13" i="1"/>
  <c r="Y13" i="1"/>
  <c r="X13" i="1"/>
  <c r="T13" i="1"/>
  <c r="P13" i="1"/>
  <c r="AJ12" i="1"/>
  <c r="Y12" i="1"/>
  <c r="X12" i="1"/>
  <c r="T12" i="1"/>
  <c r="P12" i="1"/>
  <c r="AN11" i="1"/>
  <c r="AM11" i="1"/>
  <c r="AJ11" i="1"/>
  <c r="Y11" i="1"/>
  <c r="X11" i="1"/>
  <c r="T11" i="1"/>
  <c r="P11" i="1"/>
  <c r="AJ10" i="1"/>
  <c r="Y10" i="1"/>
  <c r="X10" i="1"/>
  <c r="T10" i="1"/>
  <c r="P10" i="1"/>
  <c r="AN9" i="1"/>
  <c r="AM9" i="1"/>
  <c r="AJ9" i="1"/>
  <c r="Y9" i="1"/>
  <c r="X9" i="1"/>
  <c r="T9" i="1"/>
  <c r="P9" i="1"/>
  <c r="AJ8" i="1"/>
  <c r="Y8" i="1"/>
  <c r="X8" i="1"/>
  <c r="T8" i="1"/>
  <c r="P8" i="1"/>
  <c r="AN7" i="1"/>
  <c r="AM7" i="1"/>
  <c r="AJ7" i="1"/>
  <c r="Y7" i="1"/>
  <c r="X7" i="1"/>
  <c r="T7" i="1"/>
  <c r="P7" i="1"/>
  <c r="N7" i="1"/>
  <c r="N8" i="1" s="1"/>
  <c r="AL6" i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K6" i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J6" i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B6" i="1"/>
  <c r="AO6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Y6" i="1"/>
  <c r="X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T6" i="1"/>
  <c r="S6" i="1"/>
  <c r="P6" i="1"/>
  <c r="O6" i="1"/>
  <c r="AF6" i="1" s="1"/>
  <c r="N6" i="1"/>
  <c r="AI6" i="1" s="1"/>
  <c r="A6" i="1"/>
  <c r="AO5" i="1"/>
  <c r="AN5" i="1"/>
  <c r="AM5" i="1"/>
  <c r="AL5" i="1"/>
  <c r="AK5" i="1"/>
  <c r="AJ5" i="1"/>
  <c r="AE5" i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C5" i="1"/>
  <c r="AB5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Z5" i="1"/>
  <c r="Y5" i="1"/>
  <c r="X5" i="1"/>
  <c r="W5" i="1"/>
  <c r="T5" i="1"/>
  <c r="P5" i="1"/>
  <c r="O5" i="1"/>
  <c r="AF5" i="1" s="1"/>
  <c r="N5" i="1"/>
  <c r="AI5" i="1" s="1"/>
  <c r="M5" i="1"/>
  <c r="M6" i="1" s="1"/>
  <c r="M7" i="1" s="1"/>
  <c r="A5" i="1"/>
  <c r="AO4" i="1"/>
  <c r="AJ4" i="1"/>
  <c r="AI4" i="1"/>
  <c r="AH4" i="1"/>
  <c r="Y4" i="1"/>
  <c r="X4" i="1"/>
  <c r="T4" i="1"/>
  <c r="P4" i="1"/>
  <c r="S4" i="1"/>
  <c r="A4" i="1"/>
  <c r="P53" i="1"/>
  <c r="N53" i="1"/>
  <c r="P52" i="1"/>
  <c r="N52" i="1"/>
  <c r="P51" i="1"/>
  <c r="N51" i="1"/>
  <c r="P50" i="1"/>
  <c r="N50" i="1"/>
  <c r="AE50" i="1" s="1"/>
  <c r="P49" i="1"/>
  <c r="N49" i="1"/>
  <c r="P48" i="1"/>
  <c r="N48" i="1"/>
  <c r="P47" i="1"/>
  <c r="N47" i="1"/>
  <c r="P46" i="1"/>
  <c r="N46" i="1"/>
  <c r="AE46" i="1" s="1"/>
  <c r="P45" i="1"/>
  <c r="N45" i="1"/>
  <c r="P44" i="1"/>
  <c r="N44" i="1"/>
  <c r="P43" i="1"/>
  <c r="N43" i="1"/>
  <c r="P42" i="1"/>
  <c r="N42" i="1"/>
  <c r="AE42" i="1" s="1"/>
  <c r="P41" i="1"/>
  <c r="N41" i="1"/>
  <c r="P40" i="1"/>
  <c r="N40" i="1"/>
  <c r="P39" i="1"/>
  <c r="N39" i="1"/>
  <c r="P38" i="1"/>
  <c r="N38" i="1"/>
  <c r="AE38" i="1" s="1"/>
  <c r="P37" i="1"/>
  <c r="N37" i="1"/>
  <c r="P36" i="1"/>
  <c r="N36" i="1"/>
  <c r="P35" i="1"/>
  <c r="N35" i="1"/>
  <c r="P34" i="1"/>
  <c r="N34" i="1"/>
  <c r="AE34" i="1" s="1"/>
  <c r="AM53" i="1"/>
  <c r="AL53" i="1"/>
  <c r="AI53" i="1"/>
  <c r="AH53" i="1"/>
  <c r="W53" i="1"/>
  <c r="S53" i="1"/>
  <c r="Q53" i="1"/>
  <c r="AO53" i="1"/>
  <c r="O53" i="1"/>
  <c r="AE53" i="1"/>
  <c r="L53" i="1"/>
  <c r="AG53" i="1" s="1"/>
  <c r="K53" i="1"/>
  <c r="R53" i="1" s="1"/>
  <c r="X53" i="1" s="1"/>
  <c r="A53" i="1"/>
  <c r="AO52" i="1"/>
  <c r="AI52" i="1"/>
  <c r="AH52" i="1"/>
  <c r="W52" i="1"/>
  <c r="S52" i="1"/>
  <c r="Q52" i="1"/>
  <c r="O52" i="1"/>
  <c r="AE52" i="1"/>
  <c r="L52" i="1"/>
  <c r="AG52" i="1" s="1"/>
  <c r="K52" i="1"/>
  <c r="R52" i="1" s="1"/>
  <c r="X52" i="1" s="1"/>
  <c r="A52" i="1"/>
  <c r="AO51" i="1"/>
  <c r="AI51" i="1"/>
  <c r="W51" i="1"/>
  <c r="O51" i="1"/>
  <c r="AE51" i="1"/>
  <c r="L51" i="1"/>
  <c r="AG51" i="1" s="1"/>
  <c r="A51" i="1"/>
  <c r="AM50" i="1"/>
  <c r="AL50" i="1"/>
  <c r="AI50" i="1"/>
  <c r="W50" i="1"/>
  <c r="L50" i="1"/>
  <c r="AG50" i="1" s="1"/>
  <c r="A50" i="1"/>
  <c r="AI49" i="1"/>
  <c r="AG49" i="1"/>
  <c r="W49" i="1"/>
  <c r="AO49" i="1"/>
  <c r="AE49" i="1"/>
  <c r="L49" i="1"/>
  <c r="A49" i="1"/>
  <c r="AM48" i="1"/>
  <c r="AL48" i="1"/>
  <c r="AI48" i="1"/>
  <c r="AH48" i="1"/>
  <c r="AG48" i="1"/>
  <c r="W48" i="1"/>
  <c r="AO48" i="1"/>
  <c r="O48" i="1"/>
  <c r="AE48" i="1"/>
  <c r="M48" i="1"/>
  <c r="M49" i="1" s="1"/>
  <c r="M50" i="1" s="1"/>
  <c r="L48" i="1"/>
  <c r="A48" i="1"/>
  <c r="AI47" i="1"/>
  <c r="AH47" i="1"/>
  <c r="W47" i="1"/>
  <c r="AO47" i="1"/>
  <c r="O47" i="1"/>
  <c r="AE47" i="1"/>
  <c r="A47" i="1"/>
  <c r="AM46" i="1"/>
  <c r="AL46" i="1"/>
  <c r="AI46" i="1"/>
  <c r="W46" i="1"/>
  <c r="AO46" i="1"/>
  <c r="O46" i="1"/>
  <c r="L46" i="1"/>
  <c r="AG46" i="1" s="1"/>
  <c r="A46" i="1"/>
  <c r="AI45" i="1"/>
  <c r="W45" i="1"/>
  <c r="AE45" i="1"/>
  <c r="L45" i="1"/>
  <c r="AG45" i="1" s="1"/>
  <c r="A45" i="1"/>
  <c r="AM44" i="1"/>
  <c r="AL44" i="1"/>
  <c r="AI44" i="1"/>
  <c r="W44" i="1"/>
  <c r="AO44" i="1"/>
  <c r="AE44" i="1"/>
  <c r="M44" i="1"/>
  <c r="M45" i="1" s="1"/>
  <c r="AH45" i="1" s="1"/>
  <c r="L44" i="1"/>
  <c r="AG44" i="1" s="1"/>
  <c r="A44" i="1"/>
  <c r="AI43" i="1"/>
  <c r="W43" i="1"/>
  <c r="O43" i="1"/>
  <c r="AE43" i="1"/>
  <c r="M43" i="1"/>
  <c r="AH43" i="1" s="1"/>
  <c r="L43" i="1"/>
  <c r="AG43" i="1" s="1"/>
  <c r="A43" i="1"/>
  <c r="AO42" i="1"/>
  <c r="AI42" i="1"/>
  <c r="AH42" i="1"/>
  <c r="W42" i="1"/>
  <c r="O42" i="1"/>
  <c r="A42" i="1"/>
  <c r="AM41" i="1"/>
  <c r="AL41" i="1"/>
  <c r="AI41" i="1"/>
  <c r="AE41" i="1"/>
  <c r="W41" i="1"/>
  <c r="AO41" i="1"/>
  <c r="O41" i="1"/>
  <c r="L41" i="1"/>
  <c r="AG41" i="1" s="1"/>
  <c r="A41" i="1"/>
  <c r="AO40" i="1"/>
  <c r="AI40" i="1"/>
  <c r="W40" i="1"/>
  <c r="O40" i="1"/>
  <c r="AE40" i="1"/>
  <c r="L40" i="1"/>
  <c r="AG40" i="1" s="1"/>
  <c r="A40" i="1"/>
  <c r="AM39" i="1"/>
  <c r="AL39" i="1"/>
  <c r="AI39" i="1"/>
  <c r="W39" i="1"/>
  <c r="AO39" i="1"/>
  <c r="O39" i="1"/>
  <c r="AE39" i="1"/>
  <c r="L39" i="1"/>
  <c r="AG39" i="1" s="1"/>
  <c r="A39" i="1"/>
  <c r="AI38" i="1"/>
  <c r="W38" i="1"/>
  <c r="O38" i="1"/>
  <c r="L38" i="1"/>
  <c r="AG38" i="1" s="1"/>
  <c r="A38" i="1"/>
  <c r="AM37" i="1"/>
  <c r="AL37" i="1"/>
  <c r="AI37" i="1"/>
  <c r="W37" i="1"/>
  <c r="AE37" i="1"/>
  <c r="L37" i="1"/>
  <c r="AG37" i="1" s="1"/>
  <c r="A37" i="1"/>
  <c r="AI36" i="1"/>
  <c r="AG36" i="1"/>
  <c r="W36" i="1"/>
  <c r="AE36" i="1"/>
  <c r="L36" i="1"/>
  <c r="A36" i="1"/>
  <c r="AM35" i="1"/>
  <c r="AL35" i="1"/>
  <c r="AI35" i="1"/>
  <c r="AG35" i="1"/>
  <c r="W35" i="1"/>
  <c r="AE35" i="1"/>
  <c r="L35" i="1"/>
  <c r="A35" i="1"/>
  <c r="AI34" i="1"/>
  <c r="W34" i="1"/>
  <c r="AO34" i="1"/>
  <c r="L34" i="1"/>
  <c r="AG34" i="1" s="1"/>
  <c r="A34" i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F34" i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Y34" i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T34" i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A26" i="1" l="1"/>
  <c r="Q26" i="1"/>
  <c r="AP26" i="1" s="1"/>
  <c r="N9" i="1"/>
  <c r="AI8" i="1"/>
  <c r="S8" i="1"/>
  <c r="S28" i="1"/>
  <c r="AI28" i="1"/>
  <c r="M8" i="1"/>
  <c r="AH7" i="1"/>
  <c r="Q30" i="1"/>
  <c r="AP30" i="1" s="1"/>
  <c r="A30" i="1"/>
  <c r="O30" i="1"/>
  <c r="AF30" i="1" s="1"/>
  <c r="Q4" i="1"/>
  <c r="AP4" i="1" s="1"/>
  <c r="AH6" i="1"/>
  <c r="S7" i="1"/>
  <c r="Q5" i="1"/>
  <c r="AP5" i="1" s="1"/>
  <c r="AI7" i="1"/>
  <c r="A16" i="1"/>
  <c r="S17" i="1"/>
  <c r="S27" i="1"/>
  <c r="AI27" i="1"/>
  <c r="AB7" i="1"/>
  <c r="O15" i="1"/>
  <c r="AF15" i="1" s="1"/>
  <c r="AH5" i="1"/>
  <c r="N18" i="1"/>
  <c r="Q6" i="1"/>
  <c r="AP6" i="1" s="1"/>
  <c r="O4" i="1"/>
  <c r="AF4" i="1" s="1"/>
  <c r="Q15" i="1"/>
  <c r="AP15" i="1" s="1"/>
  <c r="O16" i="1"/>
  <c r="AF16" i="1" s="1"/>
  <c r="S30" i="1"/>
  <c r="N31" i="1"/>
  <c r="AI30" i="1"/>
  <c r="M46" i="1"/>
  <c r="AH46" i="1" s="1"/>
  <c r="AH44" i="1"/>
  <c r="AH50" i="1"/>
  <c r="M51" i="1"/>
  <c r="AH51" i="1" s="1"/>
  <c r="AO36" i="1"/>
  <c r="AH49" i="1"/>
  <c r="AO35" i="1"/>
  <c r="AO43" i="1"/>
  <c r="AO45" i="1"/>
  <c r="AO38" i="1"/>
  <c r="AO37" i="1"/>
  <c r="AO50" i="1"/>
  <c r="S31" i="1" l="1"/>
  <c r="AI31" i="1"/>
  <c r="AO7" i="1"/>
  <c r="AB8" i="1"/>
  <c r="M9" i="1"/>
  <c r="AH8" i="1"/>
  <c r="Q28" i="1"/>
  <c r="AP28" i="1" s="1"/>
  <c r="A28" i="1"/>
  <c r="O28" i="1"/>
  <c r="AF28" i="1" s="1"/>
  <c r="O27" i="1"/>
  <c r="AF27" i="1" s="1"/>
  <c r="Q27" i="1"/>
  <c r="AP27" i="1" s="1"/>
  <c r="A27" i="1"/>
  <c r="Q17" i="1"/>
  <c r="AP17" i="1" s="1"/>
  <c r="O17" i="1"/>
  <c r="AF17" i="1" s="1"/>
  <c r="A17" i="1"/>
  <c r="Q8" i="1"/>
  <c r="AP8" i="1" s="1"/>
  <c r="O8" i="1"/>
  <c r="AF8" i="1" s="1"/>
  <c r="A8" i="1"/>
  <c r="N19" i="1"/>
  <c r="S18" i="1"/>
  <c r="AI18" i="1"/>
  <c r="A7" i="1"/>
  <c r="O7" i="1"/>
  <c r="AF7" i="1" s="1"/>
  <c r="Q7" i="1"/>
  <c r="AP7" i="1" s="1"/>
  <c r="N10" i="1"/>
  <c r="S9" i="1"/>
  <c r="AI9" i="1"/>
  <c r="I38" i="1"/>
  <c r="I35" i="1"/>
  <c r="A9" i="1" l="1"/>
  <c r="O9" i="1"/>
  <c r="AF9" i="1" s="1"/>
  <c r="Q9" i="1"/>
  <c r="AP9" i="1" s="1"/>
  <c r="M10" i="1"/>
  <c r="AH9" i="1"/>
  <c r="AO8" i="1"/>
  <c r="AB9" i="1"/>
  <c r="Q18" i="1"/>
  <c r="AP18" i="1" s="1"/>
  <c r="O18" i="1"/>
  <c r="AF18" i="1" s="1"/>
  <c r="A18" i="1"/>
  <c r="N20" i="1"/>
  <c r="S19" i="1"/>
  <c r="AI19" i="1"/>
  <c r="N11" i="1"/>
  <c r="AI10" i="1"/>
  <c r="S10" i="1"/>
  <c r="Q31" i="1"/>
  <c r="AP31" i="1" s="1"/>
  <c r="A31" i="1"/>
  <c r="O31" i="1"/>
  <c r="AF31" i="1" s="1"/>
  <c r="O35" i="1"/>
  <c r="I36" i="1"/>
  <c r="S35" i="1"/>
  <c r="Q35" i="1"/>
  <c r="I39" i="1"/>
  <c r="S38" i="1"/>
  <c r="Q38" i="1"/>
  <c r="AI11" i="1" l="1"/>
  <c r="N12" i="1"/>
  <c r="S11" i="1"/>
  <c r="AO9" i="1"/>
  <c r="AB10" i="1"/>
  <c r="A19" i="1"/>
  <c r="Q19" i="1"/>
  <c r="AP19" i="1" s="1"/>
  <c r="O19" i="1"/>
  <c r="AF19" i="1" s="1"/>
  <c r="M11" i="1"/>
  <c r="AH10" i="1"/>
  <c r="N21" i="1"/>
  <c r="S20" i="1"/>
  <c r="AI20" i="1"/>
  <c r="A10" i="1"/>
  <c r="Q10" i="1"/>
  <c r="AP10" i="1" s="1"/>
  <c r="O10" i="1"/>
  <c r="AF10" i="1" s="1"/>
  <c r="I34" i="1"/>
  <c r="S39" i="1"/>
  <c r="I40" i="1"/>
  <c r="Q39" i="1"/>
  <c r="O36" i="1"/>
  <c r="S36" i="1"/>
  <c r="I37" i="1"/>
  <c r="Q36" i="1"/>
  <c r="AO10" i="1" l="1"/>
  <c r="AB11" i="1"/>
  <c r="Q20" i="1"/>
  <c r="AP20" i="1" s="1"/>
  <c r="O20" i="1"/>
  <c r="AF20" i="1" s="1"/>
  <c r="A20" i="1"/>
  <c r="N22" i="1"/>
  <c r="S21" i="1"/>
  <c r="AI21" i="1"/>
  <c r="N13" i="1"/>
  <c r="AI12" i="1"/>
  <c r="S12" i="1"/>
  <c r="M12" i="1"/>
  <c r="AH11" i="1"/>
  <c r="A11" i="1"/>
  <c r="Q11" i="1"/>
  <c r="AP11" i="1" s="1"/>
  <c r="O11" i="1"/>
  <c r="AF11" i="1" s="1"/>
  <c r="S40" i="1"/>
  <c r="I41" i="1"/>
  <c r="Q40" i="1"/>
  <c r="I45" i="1"/>
  <c r="O37" i="1"/>
  <c r="S37" i="1"/>
  <c r="Q37" i="1"/>
  <c r="I44" i="1"/>
  <c r="S34" i="1"/>
  <c r="O34" i="1"/>
  <c r="Q34" i="1"/>
  <c r="O21" i="1" l="1"/>
  <c r="AF21" i="1" s="1"/>
  <c r="A21" i="1"/>
  <c r="Q21" i="1"/>
  <c r="AP21" i="1" s="1"/>
  <c r="M13" i="1"/>
  <c r="AH12" i="1"/>
  <c r="N23" i="1"/>
  <c r="AI22" i="1"/>
  <c r="S22" i="1"/>
  <c r="A12" i="1"/>
  <c r="Q12" i="1"/>
  <c r="AP12" i="1" s="1"/>
  <c r="O12" i="1"/>
  <c r="AF12" i="1" s="1"/>
  <c r="N14" i="1"/>
  <c r="S13" i="1"/>
  <c r="AI13" i="1"/>
  <c r="AO11" i="1"/>
  <c r="AB12" i="1"/>
  <c r="I43" i="1"/>
  <c r="I50" i="1"/>
  <c r="O45" i="1"/>
  <c r="S45" i="1"/>
  <c r="K45" i="1"/>
  <c r="R45" i="1" s="1"/>
  <c r="X45" i="1" s="1"/>
  <c r="Q45" i="1"/>
  <c r="Q41" i="1"/>
  <c r="I46" i="1"/>
  <c r="S41" i="1"/>
  <c r="O44" i="1"/>
  <c r="S44" i="1"/>
  <c r="K44" i="1"/>
  <c r="R44" i="1" s="1"/>
  <c r="X44" i="1" s="1"/>
  <c r="I49" i="1"/>
  <c r="Q44" i="1"/>
  <c r="Q22" i="1" l="1"/>
  <c r="AP22" i="1" s="1"/>
  <c r="O22" i="1"/>
  <c r="AF22" i="1" s="1"/>
  <c r="A22" i="1"/>
  <c r="N24" i="1"/>
  <c r="S23" i="1"/>
  <c r="AI23" i="1"/>
  <c r="A13" i="1"/>
  <c r="Q13" i="1"/>
  <c r="AP13" i="1" s="1"/>
  <c r="O13" i="1"/>
  <c r="AF13" i="1" s="1"/>
  <c r="AI14" i="1"/>
  <c r="S14" i="1"/>
  <c r="M14" i="1"/>
  <c r="AH13" i="1"/>
  <c r="AO12" i="1"/>
  <c r="AB13" i="1"/>
  <c r="O49" i="1"/>
  <c r="S49" i="1"/>
  <c r="K49" i="1"/>
  <c r="R49" i="1" s="1"/>
  <c r="X49" i="1" s="1"/>
  <c r="Q49" i="1"/>
  <c r="S46" i="1"/>
  <c r="K46" i="1"/>
  <c r="R46" i="1" s="1"/>
  <c r="X46" i="1" s="1"/>
  <c r="Q46" i="1"/>
  <c r="I51" i="1"/>
  <c r="O50" i="1"/>
  <c r="S50" i="1"/>
  <c r="K50" i="1"/>
  <c r="R50" i="1" s="1"/>
  <c r="X50" i="1" s="1"/>
  <c r="Q50" i="1"/>
  <c r="I42" i="1"/>
  <c r="I48" i="1"/>
  <c r="S43" i="1"/>
  <c r="K43" i="1"/>
  <c r="R43" i="1" s="1"/>
  <c r="X43" i="1" s="1"/>
  <c r="Q43" i="1"/>
  <c r="AO13" i="1" l="1"/>
  <c r="AB14" i="1"/>
  <c r="M15" i="1"/>
  <c r="AH14" i="1"/>
  <c r="Q23" i="1"/>
  <c r="AP23" i="1" s="1"/>
  <c r="O23" i="1"/>
  <c r="AF23" i="1" s="1"/>
  <c r="A23" i="1"/>
  <c r="N25" i="1"/>
  <c r="S24" i="1"/>
  <c r="AI24" i="1"/>
  <c r="O14" i="1"/>
  <c r="AF14" i="1" s="1"/>
  <c r="A14" i="1"/>
  <c r="Q14" i="1"/>
  <c r="AP14" i="1" s="1"/>
  <c r="Q48" i="1"/>
  <c r="S48" i="1"/>
  <c r="K48" i="1"/>
  <c r="R48" i="1" s="1"/>
  <c r="X48" i="1" s="1"/>
  <c r="L42" i="1"/>
  <c r="AG42" i="1" s="1"/>
  <c r="K42" i="1"/>
  <c r="R42" i="1" s="1"/>
  <c r="X42" i="1" s="1"/>
  <c r="I47" i="1"/>
  <c r="S42" i="1"/>
  <c r="Q42" i="1"/>
  <c r="S51" i="1"/>
  <c r="K51" i="1"/>
  <c r="R51" i="1" s="1"/>
  <c r="X51" i="1" s="1"/>
  <c r="Q51" i="1"/>
  <c r="AI25" i="1" l="1"/>
  <c r="S25" i="1"/>
  <c r="AH15" i="1"/>
  <c r="M16" i="1"/>
  <c r="AB15" i="1"/>
  <c r="AO14" i="1"/>
  <c r="Q24" i="1"/>
  <c r="AP24" i="1" s="1"/>
  <c r="A24" i="1"/>
  <c r="O24" i="1"/>
  <c r="AF24" i="1" s="1"/>
  <c r="K47" i="1"/>
  <c r="R47" i="1" s="1"/>
  <c r="X47" i="1" s="1"/>
  <c r="S47" i="1"/>
  <c r="Q47" i="1"/>
  <c r="L47" i="1"/>
  <c r="AG47" i="1" s="1"/>
  <c r="AB16" i="1" l="1"/>
  <c r="AO15" i="1"/>
  <c r="AH16" i="1"/>
  <c r="M17" i="1"/>
  <c r="Q25" i="1"/>
  <c r="AP25" i="1" s="1"/>
  <c r="O25" i="1"/>
  <c r="AF25" i="1" s="1"/>
  <c r="A25" i="1"/>
  <c r="AH17" i="1" l="1"/>
  <c r="M18" i="1"/>
  <c r="AO16" i="1"/>
  <c r="AB17" i="1"/>
  <c r="AB18" i="1" l="1"/>
  <c r="AO17" i="1"/>
  <c r="M19" i="1"/>
  <c r="AH18" i="1"/>
  <c r="AH19" i="1" l="1"/>
  <c r="M20" i="1"/>
  <c r="AO18" i="1"/>
  <c r="AB19" i="1"/>
  <c r="AB20" i="1" l="1"/>
  <c r="AO19" i="1"/>
  <c r="M21" i="1"/>
  <c r="AH20" i="1"/>
  <c r="AH21" i="1" l="1"/>
  <c r="M22" i="1"/>
  <c r="AO20" i="1"/>
  <c r="AB21" i="1"/>
  <c r="AB22" i="1" l="1"/>
  <c r="AO21" i="1"/>
  <c r="M23" i="1"/>
  <c r="AH22" i="1"/>
  <c r="AH23" i="1" l="1"/>
  <c r="M24" i="1"/>
  <c r="AO22" i="1"/>
  <c r="AB23" i="1"/>
  <c r="AB24" i="1" l="1"/>
  <c r="AO23" i="1"/>
  <c r="M25" i="1"/>
  <c r="AH24" i="1"/>
  <c r="AA34" i="1"/>
  <c r="AH25" i="1" l="1"/>
  <c r="M26" i="1"/>
  <c r="AO24" i="1"/>
  <c r="AB25" i="1"/>
  <c r="AN34" i="1"/>
  <c r="AA35" i="1"/>
  <c r="AB26" i="1" l="1"/>
  <c r="AO25" i="1"/>
  <c r="AH26" i="1"/>
  <c r="M27" i="1"/>
  <c r="AN35" i="1"/>
  <c r="AA36" i="1"/>
  <c r="M28" i="1" l="1"/>
  <c r="AH27" i="1"/>
  <c r="AB27" i="1"/>
  <c r="AO26" i="1"/>
  <c r="AN36" i="1"/>
  <c r="AA37" i="1"/>
  <c r="AB28" i="1" l="1"/>
  <c r="AO27" i="1"/>
  <c r="M29" i="1"/>
  <c r="AH28" i="1"/>
  <c r="AN37" i="1"/>
  <c r="AA38" i="1"/>
  <c r="M30" i="1" l="1"/>
  <c r="AH29" i="1"/>
  <c r="AO28" i="1"/>
  <c r="AB29" i="1"/>
  <c r="AA39" i="1"/>
  <c r="AN38" i="1"/>
  <c r="AB30" i="1" l="1"/>
  <c r="AO29" i="1"/>
  <c r="AH30" i="1"/>
  <c r="M31" i="1"/>
  <c r="AA40" i="1"/>
  <c r="AN39" i="1"/>
  <c r="AH31" i="1" l="1"/>
  <c r="M32" i="1"/>
  <c r="AB31" i="1"/>
  <c r="AO30" i="1"/>
  <c r="AA41" i="1"/>
  <c r="AN40" i="1"/>
  <c r="AB32" i="1" l="1"/>
  <c r="AO31" i="1"/>
  <c r="AH32" i="1"/>
  <c r="M33" i="1"/>
  <c r="AA42" i="1"/>
  <c r="AN41" i="1"/>
  <c r="AH33" i="1" l="1"/>
  <c r="M34" i="1"/>
  <c r="AO32" i="1"/>
  <c r="AB33" i="1"/>
  <c r="AN42" i="1"/>
  <c r="AA43" i="1"/>
  <c r="AO33" i="1" l="1"/>
  <c r="AB34" i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M35" i="1"/>
  <c r="K34" i="1"/>
  <c r="R34" i="1" s="1"/>
  <c r="X34" i="1" s="1"/>
  <c r="AH34" i="1"/>
  <c r="AN43" i="1"/>
  <c r="AA44" i="1"/>
  <c r="AH35" i="1" l="1"/>
  <c r="K35" i="1"/>
  <c r="R35" i="1" s="1"/>
  <c r="X35" i="1" s="1"/>
  <c r="M36" i="1"/>
  <c r="AN44" i="1"/>
  <c r="AA45" i="1"/>
  <c r="M37" i="1" l="1"/>
  <c r="AH36" i="1"/>
  <c r="K36" i="1"/>
  <c r="R36" i="1" s="1"/>
  <c r="X36" i="1" s="1"/>
  <c r="AN45" i="1"/>
  <c r="AA46" i="1"/>
  <c r="AH37" i="1" l="1"/>
  <c r="M38" i="1"/>
  <c r="K37" i="1"/>
  <c r="R37" i="1" s="1"/>
  <c r="X37" i="1" s="1"/>
  <c r="AN46" i="1"/>
  <c r="AA47" i="1"/>
  <c r="AH38" i="1" l="1"/>
  <c r="M39" i="1"/>
  <c r="K38" i="1"/>
  <c r="R38" i="1" s="1"/>
  <c r="X38" i="1" s="1"/>
  <c r="AA48" i="1"/>
  <c r="AN47" i="1"/>
  <c r="M40" i="1" l="1"/>
  <c r="K39" i="1"/>
  <c r="R39" i="1" s="1"/>
  <c r="X39" i="1" s="1"/>
  <c r="AH39" i="1"/>
  <c r="AN48" i="1"/>
  <c r="AA49" i="1"/>
  <c r="M41" i="1" l="1"/>
  <c r="AH40" i="1"/>
  <c r="K40" i="1"/>
  <c r="R40" i="1" s="1"/>
  <c r="X40" i="1" s="1"/>
  <c r="AA50" i="1"/>
  <c r="AN49" i="1"/>
  <c r="AH41" i="1" l="1"/>
  <c r="K41" i="1"/>
  <c r="R41" i="1" s="1"/>
  <c r="X41" i="1" s="1"/>
  <c r="AN50" i="1"/>
  <c r="AA51" i="1"/>
  <c r="AA52" i="1" l="1"/>
  <c r="AN51" i="1"/>
  <c r="AA53" i="1" l="1"/>
  <c r="AN53" i="1" s="1"/>
  <c r="AN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tc={C169B03C-0D84-4855-A409-7A68B1319E62}</author>
    <author>tc={9FFE5C83-D196-4852-9C0B-7078C19E7AE9}</author>
  </authors>
  <commentList>
    <comment ref="B4" authorId="0" shapeId="0" xr:uid="{C169B03C-0D84-4855-A409-7A68B1319E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fruta...son 35 aquí</t>
      </text>
    </comment>
    <comment ref="B15" authorId="1" shapeId="0" xr:uid="{9FFE5C83-D196-4852-9C0B-7078C19E7A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son 35</t>
      </text>
    </comment>
  </commentList>
</comments>
</file>

<file path=xl/sharedStrings.xml><?xml version="1.0" encoding="utf-8"?>
<sst xmlns="http://schemas.openxmlformats.org/spreadsheetml/2006/main" count="425" uniqueCount="147">
  <si>
    <t>Ayuda creación</t>
  </si>
  <si>
    <t>Cantidad de Gráficos</t>
  </si>
  <si>
    <t>Tipo Gráfico</t>
  </si>
  <si>
    <t>FILTRO1</t>
  </si>
  <si>
    <t>MOVIL</t>
  </si>
  <si>
    <t>MUESTRA</t>
  </si>
  <si>
    <t>Muestra 2</t>
  </si>
  <si>
    <t>Muestra 3</t>
  </si>
  <si>
    <t>Lista Desplegable/variable específica</t>
  </si>
  <si>
    <t>Genérico - Shopify</t>
  </si>
  <si>
    <t xml:space="preserve"> [titulo]</t>
  </si>
  <si>
    <t>Territorio</t>
  </si>
  <si>
    <t>Temporalidad</t>
  </si>
  <si>
    <t>Parámetro</t>
  </si>
  <si>
    <t>[CATEGORIA_id]</t>
  </si>
  <si>
    <t>[unidad_medida]</t>
  </si>
  <si>
    <t xml:space="preserve"> [nombre]</t>
  </si>
  <si>
    <t xml:space="preserve"> [descripcion]</t>
  </si>
  <si>
    <t xml:space="preserve"> [subtitulo]</t>
  </si>
  <si>
    <t xml:space="preserve"> [tags]</t>
  </si>
  <si>
    <t xml:space="preserve"> [url]</t>
  </si>
  <si>
    <t xml:space="preserve"> [iso_pais]</t>
  </si>
  <si>
    <t>[nivel_administrativo]</t>
  </si>
  <si>
    <t>[descripcion_larga]</t>
  </si>
  <si>
    <t>[fecha_publicacion]</t>
  </si>
  <si>
    <t xml:space="preserve"> [idioma]</t>
  </si>
  <si>
    <t xml:space="preserve"> [responsable]</t>
  </si>
  <si>
    <t xml:space="preserve"> [shopify]</t>
  </si>
  <si>
    <t xml:space="preserve"> [auxiliar]</t>
  </si>
  <si>
    <t xml:space="preserve"> [rango_edad]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</si>
  <si>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</si>
  <si>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</si>
  <si>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</si>
  <si>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</si>
  <si>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</si>
  <si>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</si>
  <si>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</si>
  <si>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</si>
  <si>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</si>
  <si>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</si>
  <si>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</si>
  <si>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Gráfico 1</t>
  </si>
  <si>
    <t>Región</t>
  </si>
  <si>
    <t>Destino</t>
  </si>
  <si>
    <t>periodo 2012-2020</t>
  </si>
  <si>
    <t>CHL</t>
  </si>
  <si>
    <t>Español</t>
  </si>
  <si>
    <t>No Aplica</t>
  </si>
  <si>
    <t>Gráfico 2</t>
  </si>
  <si>
    <t>Producto</t>
  </si>
  <si>
    <t>Gráfico 3</t>
  </si>
  <si>
    <t>Categoría</t>
  </si>
  <si>
    <t>Producto Exportado</t>
  </si>
  <si>
    <t>Gráfico 4</t>
  </si>
  <si>
    <t>Procesamiento</t>
  </si>
  <si>
    <t>Gráfico 5</t>
  </si>
  <si>
    <t>Gráfico 6</t>
  </si>
  <si>
    <t>Gráfico 7</t>
  </si>
  <si>
    <t>Gráfico 8</t>
  </si>
  <si>
    <t>Gráfico 9</t>
  </si>
  <si>
    <t>Gráfico 10</t>
  </si>
  <si>
    <t>Gráfico 11</t>
  </si>
  <si>
    <t>Gráfico 12</t>
  </si>
  <si>
    <t>Gráfico 13</t>
  </si>
  <si>
    <t>Gráfico 14</t>
  </si>
  <si>
    <t>Gráfico 15</t>
  </si>
  <si>
    <t>Gráfico 16</t>
  </si>
  <si>
    <t>Gráfico 17</t>
  </si>
  <si>
    <t>Gráfico 18</t>
  </si>
  <si>
    <t>Gráfico 19</t>
  </si>
  <si>
    <t>Gráfico 20</t>
  </si>
  <si>
    <t>año 2020</t>
  </si>
  <si>
    <t>Gráfico 21</t>
  </si>
  <si>
    <t>Gráfico 22</t>
  </si>
  <si>
    <t>Gráfico 31</t>
  </si>
  <si>
    <t>Gráfico 32</t>
  </si>
  <si>
    <t>Gráfico 33</t>
  </si>
  <si>
    <t>Gráfico 34</t>
  </si>
  <si>
    <t>Gráfico 35</t>
  </si>
  <si>
    <t>Gráfico 36</t>
  </si>
  <si>
    <t>Gráfico 37</t>
  </si>
  <si>
    <t>Gráfico 38</t>
  </si>
  <si>
    <t>Informe Interactivo 1</t>
  </si>
  <si>
    <t>Comuna</t>
  </si>
  <si>
    <t>Producto/Categoría/Producto Exportado</t>
  </si>
  <si>
    <t>Valor de exportaciones frutícolas a escala regional  || Chile || 2012-2020</t>
  </si>
  <si>
    <t>perodo 2012-2020</t>
  </si>
  <si>
    <t>Informe Interactivo 2</t>
  </si>
  <si>
    <t>Región/Comuna</t>
  </si>
  <si>
    <t>Valor de exportaciones frutícolas por país de destino  || Chile || 2012-2020</t>
  </si>
  <si>
    <t>Informe Interactivo 3</t>
  </si>
  <si>
    <t>Categoría/Producto Exportado</t>
  </si>
  <si>
    <t>Destino/Procesamiento</t>
  </si>
  <si>
    <t>Valor de exportaciones frutícolas por Tipo de Cultivo  || Chile || 2012-2020</t>
  </si>
  <si>
    <t>Informe Interactivo 4</t>
  </si>
  <si>
    <t>Valor de exportaciones frutícolas por Tipo de Subcultivo  || Chile || 2012-2020</t>
  </si>
  <si>
    <t>Informe Interactivo 5</t>
  </si>
  <si>
    <t>Valor de exportaciones frutícolas por procesamiento  || Chile || 2012-2020</t>
  </si>
  <si>
    <t>Informe Interactivo 6</t>
  </si>
  <si>
    <t>Valor de exportaciones frutícolas a escala regional  || Chile || 2020</t>
  </si>
  <si>
    <t>Informe Interactivo 7</t>
  </si>
  <si>
    <t>Valor de exportaciones frutícolas por país de destino  || Chile || 2020</t>
  </si>
  <si>
    <t>Informe Interactivo 8</t>
  </si>
  <si>
    <t>Valor de exportaciones frutícolas por Tipo de Cultivo  || Chile || 2020</t>
  </si>
  <si>
    <t>Informe Interactivo 9</t>
  </si>
  <si>
    <t>Valor de exportaciones frutícolas por Tipo de Subcultivo  || Chile || 2020</t>
  </si>
  <si>
    <t>Informe Interactivo 10</t>
  </si>
  <si>
    <t>Valor de exportaciones frutícolas por procesamiento  || Chile || 2020</t>
  </si>
  <si>
    <t>Reporte 360 (1)</t>
  </si>
  <si>
    <t>Nacional</t>
  </si>
  <si>
    <t>Total</t>
  </si>
  <si>
    <t>Valor de exportaciones frutícolas || Chile || 2012-2020</t>
  </si>
  <si>
    <t>Reporte 360 (2)</t>
  </si>
  <si>
    <t>Valor de exportaciones frutícolas || Chile || 2020</t>
  </si>
  <si>
    <t>Precio de exportación (Ton/Kg)</t>
  </si>
  <si>
    <t>*rellenar sólo para informes y reportes</t>
  </si>
  <si>
    <t>Título Específico</t>
  </si>
  <si>
    <t>Berries</t>
  </si>
  <si>
    <t>Chile</t>
  </si>
  <si>
    <t>Cantidad de fruta importada por tipo de cultivo</t>
  </si>
  <si>
    <t>fruta, importación, agricultura, comercio, internacional</t>
  </si>
  <si>
    <t>Natalia Arancibia</t>
  </si>
  <si>
    <t>Base de Datos de Comercio Exterior, Oficina de Estudios y Políticas Agrarias, Ministerio de Agricultura, Chile</t>
  </si>
  <si>
    <t>País de Origen</t>
  </si>
  <si>
    <t>Arándano</t>
  </si>
  <si>
    <t>Cantidad de fruta importada por cultivo</t>
  </si>
  <si>
    <t>República Dominicana</t>
  </si>
  <si>
    <t>Cantidad de fruta importada por país de origen</t>
  </si>
  <si>
    <t>Aceites</t>
  </si>
  <si>
    <t>Cantidad de fruta importada por procesamiento</t>
  </si>
  <si>
    <t>Categoría, Producto Importado, Procesamiento</t>
  </si>
  <si>
    <t>Importaciones frutícolas por país de origen || Chile || 2012-2020</t>
  </si>
  <si>
    <t>Categoría, País de Origen, Producto Importado</t>
  </si>
  <si>
    <t>Volumen de importaciones frutícolas por procesamiento || Chile || 2012-2020</t>
  </si>
  <si>
    <t>Producto Importado, Procesamiento</t>
  </si>
  <si>
    <t>Volumen de importaciones frutícolas por cultivo || Chile || 2012-2020</t>
  </si>
  <si>
    <t>Volumen de importaciones frutícolas por país de origen || Chile || 2020</t>
  </si>
  <si>
    <t>Volumen de importaciones frutícolas por procesamiento || Chile || 2020</t>
  </si>
  <si>
    <t>Volumen de importaciones frutícolas por cultivo || Chile || 2020</t>
  </si>
  <si>
    <t>Reporte 360 1</t>
  </si>
  <si>
    <t>Categoría, País de Origen, Producto Importado, Procesamiento</t>
  </si>
  <si>
    <t>Volumen de importaciones frutícolas || Chile || 2012-2020</t>
  </si>
  <si>
    <t>Cantidad de fruta importada nacional</t>
  </si>
  <si>
    <t>Reporte 360 que muestra la cantidad de fruta importada en toneladas por tipos de cultivo, las especies que los componen,  los productos importados, sus procesamientos y los países desde donde se importan durante el período 2012-2020 según datos recopilados por la ODEPA en su base de datos de comercio exterior</t>
  </si>
  <si>
    <t>Reporte 360 2</t>
  </si>
  <si>
    <t>Volumen de importaciones frutícolas || Chile || 2020</t>
  </si>
  <si>
    <t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</si>
</sst>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top"/>
    </xf>
    <xf numFmtId="0" fontId="0" fillId="5" borderId="0" xfId="0" applyFill="1"/>
    <xf numFmtId="0" fontId="5" fillId="2" borderId="1" xfId="0" applyFont="1" applyFill="1" applyBorder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center" vertical="top"/>
    </xf>
    <xf numFmtId="0" fontId="0" fillId="6" borderId="0" xfId="0" applyFill="1" applyAlignment="1">
      <alignment horizontal="center" vertical="center"/>
    </xf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2" fillId="6" borderId="1" xfId="1" applyFill="1" applyBorder="1" applyAlignment="1">
      <alignment horizontal="left" vertical="top"/>
    </xf>
    <xf numFmtId="14" fontId="5" fillId="6" borderId="0" xfId="0" applyNumberFormat="1" applyFont="1" applyFill="1" applyAlignment="1">
      <alignment horizontal="center" vertical="top"/>
    </xf>
    <xf numFmtId="0" fontId="5" fillId="6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top"/>
    </xf>
    <xf numFmtId="0" fontId="0" fillId="7" borderId="0" xfId="0" applyFill="1" applyAlignment="1">
      <alignment horizontal="center" vertical="center"/>
    </xf>
    <xf numFmtId="0" fontId="5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top"/>
    </xf>
    <xf numFmtId="14" fontId="5" fillId="7" borderId="0" xfId="0" applyNumberFormat="1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5" fillId="7" borderId="1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5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left" vertical="top"/>
    </xf>
    <xf numFmtId="14" fontId="5" fillId="8" borderId="0" xfId="0" applyNumberFormat="1" applyFont="1" applyFill="1" applyAlignment="1">
      <alignment horizontal="center" vertical="top"/>
    </xf>
    <xf numFmtId="0" fontId="5" fillId="8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top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/>
    </xf>
    <xf numFmtId="14" fontId="5" fillId="9" borderId="0" xfId="0" applyNumberFormat="1" applyFont="1" applyFill="1" applyAlignment="1">
      <alignment horizontal="center" vertical="top"/>
    </xf>
    <xf numFmtId="0" fontId="5" fillId="9" borderId="0" xfId="0" applyFont="1" applyFill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5" fillId="9" borderId="1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5" fillId="1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horizontal="left" vertical="top"/>
    </xf>
    <xf numFmtId="14" fontId="5" fillId="10" borderId="0" xfId="0" applyNumberFormat="1" applyFont="1" applyFill="1" applyAlignment="1">
      <alignment horizontal="center" vertical="top"/>
    </xf>
    <xf numFmtId="0" fontId="5" fillId="10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0" fontId="5" fillId="10" borderId="1" xfId="0" applyFont="1" applyFill="1" applyBorder="1" applyAlignment="1">
      <alignment horizontal="center" vertical="center"/>
    </xf>
    <xf numFmtId="0" fontId="2" fillId="0" borderId="0" xfId="1" applyAlignment="1"/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2" fillId="7" borderId="0" xfId="1" applyFill="1" applyAlignment="1"/>
    <xf numFmtId="0" fontId="2" fillId="8" borderId="0" xfId="1" applyFill="1" applyAlignment="1"/>
    <xf numFmtId="0" fontId="2" fillId="9" borderId="1" xfId="1" applyFill="1" applyBorder="1" applyAlignment="1">
      <alignment horizontal="left" vertical="top"/>
    </xf>
    <xf numFmtId="0" fontId="2" fillId="11" borderId="1" xfId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6" borderId="0" xfId="1" applyFill="1" applyAlignment="1">
      <alignment horizontal="center" vertical="center"/>
    </xf>
    <xf numFmtId="14" fontId="7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5106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audia_G/Dropbox/Construcci&#243;n%20BD%20DI/100%20Agricultura/Importaciones_Exportaciones/MODELO%204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audia_G/Dropbox/Construcci&#243;n%20BD%20DI/100%20Agricultura/Importaciones_Exportaciones/MODELO%204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inámica"/>
      <sheetName val="Región"/>
      <sheetName val="Destino"/>
      <sheetName val="Producto"/>
      <sheetName val="Categoria"/>
      <sheetName val="Procesamiento"/>
      <sheetName val="REG-PROV-COM"/>
      <sheetName val="Estructura"/>
      <sheetName val="BD"/>
      <sheetName val="TD BD"/>
      <sheetName val="Parametros"/>
      <sheetName val="Temporalidad"/>
      <sheetName val="Territorio"/>
      <sheetName val="Tipo_Gráfico"/>
      <sheetName val="unidad_medida"/>
      <sheetName val="Categoría"/>
      <sheetName val="Responsables"/>
      <sheetName val="BD CENTRAL"/>
      <sheetName val="MODELO 4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ducto"/>
      <sheetName val="Categoría"/>
      <sheetName val="País de Origen"/>
      <sheetName val="Procesamiento"/>
      <sheetName val="REG-PROV-COM"/>
      <sheetName val="Estructura"/>
      <sheetName val="BD"/>
      <sheetName val="Dinamica"/>
      <sheetName val="Parametros"/>
      <sheetName val="Temporalidad"/>
      <sheetName val="Territorio"/>
      <sheetName val="Tipo_Gráfico"/>
      <sheetName val="unidad_medida"/>
      <sheetName val="Categoría "/>
      <sheetName val="Responsable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L3" t="str">
            <v>Berries</v>
          </cell>
          <cell r="P3" t="str">
            <v>Arándano</v>
          </cell>
        </row>
        <row r="4">
          <cell r="L4" t="str">
            <v>Cítricos</v>
          </cell>
          <cell r="P4" t="str">
            <v>Frambuesa</v>
          </cell>
        </row>
        <row r="5">
          <cell r="L5" t="str">
            <v>Frutos de hueso (carozo)</v>
          </cell>
          <cell r="P5" t="str">
            <v>Higo</v>
          </cell>
        </row>
        <row r="6">
          <cell r="L6" t="str">
            <v>Frutos de pepita</v>
          </cell>
          <cell r="P6" t="str">
            <v>Kiwi</v>
          </cell>
        </row>
        <row r="7">
          <cell r="L7" t="str">
            <v>Frutos secos</v>
          </cell>
          <cell r="P7" t="str">
            <v>Mora</v>
          </cell>
        </row>
        <row r="8">
          <cell r="L8" t="str">
            <v>Frutos Oleaginosos</v>
          </cell>
          <cell r="P8" t="str">
            <v>Otros berries</v>
          </cell>
        </row>
        <row r="9">
          <cell r="L9" t="str">
            <v>Otros</v>
          </cell>
          <cell r="P9" t="str">
            <v>Limón</v>
          </cell>
        </row>
        <row r="10">
          <cell r="L10" t="str">
            <v>Tropicales y subtropicales</v>
          </cell>
          <cell r="P10" t="str">
            <v>Mandarina</v>
          </cell>
        </row>
        <row r="11">
          <cell r="L11" t="str">
            <v>Uva</v>
          </cell>
          <cell r="P11" t="str">
            <v>Naranja</v>
          </cell>
        </row>
        <row r="12">
          <cell r="P12" t="str">
            <v>Pomelo</v>
          </cell>
        </row>
        <row r="13">
          <cell r="P13" t="str">
            <v>Otros cítricos</v>
          </cell>
        </row>
        <row r="14">
          <cell r="P14" t="str">
            <v>Cereza</v>
          </cell>
        </row>
        <row r="15">
          <cell r="P15" t="str">
            <v>Ciruela</v>
          </cell>
        </row>
        <row r="16">
          <cell r="P16" t="str">
            <v>Damasco</v>
          </cell>
        </row>
        <row r="17">
          <cell r="P17" t="str">
            <v>Durazno</v>
          </cell>
        </row>
        <row r="18">
          <cell r="P18" t="str">
            <v>Nectarín</v>
          </cell>
        </row>
        <row r="19">
          <cell r="P19" t="str">
            <v>Manzana</v>
          </cell>
        </row>
        <row r="20">
          <cell r="P20" t="str">
            <v>Pera</v>
          </cell>
        </row>
        <row r="21">
          <cell r="P21" t="str">
            <v>Almendra</v>
          </cell>
        </row>
        <row r="22">
          <cell r="P22" t="str">
            <v>Avellana</v>
          </cell>
        </row>
        <row r="23">
          <cell r="P23" t="str">
            <v>Castaña</v>
          </cell>
        </row>
        <row r="24">
          <cell r="P24" t="str">
            <v>Nuez</v>
          </cell>
        </row>
        <row r="25">
          <cell r="P25" t="str">
            <v>Pistacho</v>
          </cell>
        </row>
        <row r="26">
          <cell r="P26" t="str">
            <v>Otros frutos secos</v>
          </cell>
        </row>
        <row r="27">
          <cell r="P27" t="str">
            <v>Olivo</v>
          </cell>
        </row>
        <row r="28">
          <cell r="P28" t="str">
            <v>Palta</v>
          </cell>
        </row>
        <row r="29">
          <cell r="P29" t="str">
            <v>Chirimoya</v>
          </cell>
        </row>
        <row r="30">
          <cell r="P30" t="str">
            <v>Otros frutos</v>
          </cell>
        </row>
        <row r="31">
          <cell r="P31" t="str">
            <v>Mango</v>
          </cell>
        </row>
        <row r="32">
          <cell r="P32" t="str">
            <v>Papaya</v>
          </cell>
        </row>
        <row r="33">
          <cell r="P33" t="str">
            <v>Piña</v>
          </cell>
        </row>
        <row r="34">
          <cell r="P34" t="str">
            <v>Plátano</v>
          </cell>
        </row>
        <row r="35">
          <cell r="P35" t="str">
            <v>Coco</v>
          </cell>
        </row>
        <row r="36">
          <cell r="P36" t="str">
            <v>Uva</v>
          </cell>
        </row>
        <row r="37">
          <cell r="P37" t="str">
            <v>Frutilla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laudia Garrido" id="{C30C3C84-7AD4-4617-AD93-E0F738FDB46C}" userId="Claudia Garrid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1-08-18T22:50:00.37" personId="{C30C3C84-7AD4-4617-AD93-E0F738FDB46C}" id="{C169B03C-0D84-4855-A409-7A68B1319E62}">
    <text>fruta...son 35 aquí</text>
  </threadedComment>
  <threadedComment ref="B15" dT="2021-08-18T22:50:25.05" personId="{C30C3C84-7AD4-4617-AD93-E0F738FDB46C}" id="{9FFE5C83-D196-4852-9C0B-7078C19E7AE9}">
    <text>son 35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5589-0ECB-419D-AFA7-BA8B8739954F}">
  <dimension ref="A1:AP59"/>
  <sheetViews>
    <sheetView tabSelected="1" zoomScale="56" zoomScaleNormal="56" workbookViewId="0">
      <selection activeCell="L1" sqref="L1:L1048576"/>
    </sheetView>
  </sheetViews>
  <sheetFormatPr baseColWidth="10" defaultColWidth="11.453125" defaultRowHeight="14.5" x14ac:dyDescent="0.35"/>
  <cols>
    <col min="1" max="1" width="71" customWidth="1"/>
    <col min="2" max="2" width="7.54296875" customWidth="1"/>
    <col min="3" max="3" width="20.54296875" bestFit="1" customWidth="1"/>
    <col min="4" max="4" width="14.453125" bestFit="1" customWidth="1"/>
    <col min="5" max="5" width="33.81640625" customWidth="1"/>
    <col min="6" max="6" width="18.453125" customWidth="1"/>
    <col min="7" max="7" width="22.453125" customWidth="1"/>
    <col min="8" max="8" width="12.36328125" customWidth="1"/>
    <col min="9" max="9" width="34.08984375" style="1" bestFit="1" customWidth="1"/>
    <col min="10" max="10" width="18.81640625" customWidth="1"/>
    <col min="11" max="11" width="25.6328125" customWidth="1"/>
    <col min="12" max="12" width="64.7265625" customWidth="1"/>
    <col min="13" max="13" width="10" customWidth="1"/>
    <col min="14" max="14" width="12.453125" customWidth="1"/>
    <col min="15" max="15" width="14.08984375" customWidth="1"/>
    <col min="17" max="17" width="44.90625" customWidth="1"/>
    <col min="18" max="18" width="99.453125" customWidth="1"/>
    <col min="19" max="19" width="16.453125" customWidth="1"/>
    <col min="20" max="20" width="15.453125" customWidth="1"/>
    <col min="21" max="21" width="29.08984375" customWidth="1"/>
    <col min="22" max="22" width="60.54296875" customWidth="1"/>
    <col min="24" max="24" width="32.08984375" customWidth="1"/>
    <col min="26" max="26" width="6.453125" bestFit="1" customWidth="1"/>
    <col min="27" max="27" width="9.90625" bestFit="1" customWidth="1"/>
    <col min="28" max="29" width="6.54296875" bestFit="1" customWidth="1"/>
    <col min="30" max="30" width="9.453125" bestFit="1" customWidth="1"/>
    <col min="32" max="34" width="12.453125" customWidth="1"/>
    <col min="35" max="35" width="11.08984375" customWidth="1"/>
    <col min="36" max="36" width="25.08984375" style="1" customWidth="1"/>
  </cols>
  <sheetData>
    <row r="1" spans="1:42" x14ac:dyDescent="0.35">
      <c r="J1" s="1"/>
      <c r="O1">
        <v>100100000</v>
      </c>
    </row>
    <row r="2" spans="1:42" x14ac:dyDescent="0.35">
      <c r="J2" s="1" t="s">
        <v>115</v>
      </c>
      <c r="O2" s="2">
        <v>17</v>
      </c>
      <c r="P2" s="2">
        <v>24</v>
      </c>
      <c r="Q2" s="2">
        <v>2</v>
      </c>
      <c r="R2" s="2">
        <v>3</v>
      </c>
      <c r="S2" s="2">
        <v>5</v>
      </c>
      <c r="T2" s="2">
        <v>6</v>
      </c>
      <c r="U2" s="2">
        <v>7</v>
      </c>
      <c r="V2" s="2">
        <v>8</v>
      </c>
      <c r="W2" s="2">
        <v>9</v>
      </c>
      <c r="X2" s="2">
        <v>10</v>
      </c>
      <c r="Y2" s="2">
        <v>11</v>
      </c>
      <c r="Z2" s="2">
        <v>12</v>
      </c>
      <c r="AA2" s="2">
        <v>13</v>
      </c>
      <c r="AB2" s="2">
        <v>14</v>
      </c>
      <c r="AC2" s="2">
        <v>15</v>
      </c>
      <c r="AD2" s="2">
        <v>16</v>
      </c>
      <c r="AE2" s="2">
        <v>18</v>
      </c>
      <c r="AF2" s="2">
        <v>19</v>
      </c>
      <c r="AG2" s="2">
        <v>20</v>
      </c>
      <c r="AH2" s="2">
        <v>21</v>
      </c>
      <c r="AI2" s="2">
        <v>22</v>
      </c>
      <c r="AJ2" s="3">
        <v>23</v>
      </c>
      <c r="AK2" s="2">
        <v>25</v>
      </c>
      <c r="AL2" s="2">
        <v>26</v>
      </c>
      <c r="AM2" s="2">
        <v>27</v>
      </c>
      <c r="AN2" s="2">
        <v>28</v>
      </c>
      <c r="AO2" s="2">
        <v>29</v>
      </c>
    </row>
    <row r="3" spans="1:42" x14ac:dyDescent="0.35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4" t="s">
        <v>8</v>
      </c>
      <c r="J3" s="4" t="s">
        <v>9</v>
      </c>
      <c r="K3" s="4" t="s">
        <v>116</v>
      </c>
      <c r="L3" s="5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24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6" t="s">
        <v>30</v>
      </c>
      <c r="AG3" s="7" t="s">
        <v>31</v>
      </c>
      <c r="AH3" s="6" t="s">
        <v>32</v>
      </c>
      <c r="AI3" s="6" t="s">
        <v>33</v>
      </c>
      <c r="AJ3" s="6" t="s">
        <v>34</v>
      </c>
      <c r="AK3" s="5" t="s">
        <v>35</v>
      </c>
      <c r="AL3" s="5" t="s">
        <v>36</v>
      </c>
      <c r="AM3" s="5" t="s">
        <v>37</v>
      </c>
      <c r="AN3" s="5" t="s">
        <v>38</v>
      </c>
      <c r="AO3" s="6" t="s">
        <v>39</v>
      </c>
      <c r="AP3" s="6" t="s">
        <v>40</v>
      </c>
    </row>
    <row r="4" spans="1:42" s="8" customFormat="1" x14ac:dyDescent="0.35">
      <c r="A4" s="61" t="str">
        <f>+C4&amp;" FILT: "&amp;D4&amp;" MUEST: "&amp;F4&amp;" | "&amp;E4</f>
        <v>Gráfico 1 FILT: Producto MUEST: Categoría | Precio Fruta importada (USD/t) periodo 2012-2020</v>
      </c>
      <c r="B4" s="62">
        <v>9</v>
      </c>
      <c r="C4" s="62" t="s">
        <v>41</v>
      </c>
      <c r="D4" s="62" t="s">
        <v>49</v>
      </c>
      <c r="E4" s="61" t="str">
        <f>+"Precio Fruta importada (USD/t)"&amp;" "&amp;N4</f>
        <v>Precio Fruta importada (USD/t) periodo 2012-2020</v>
      </c>
      <c r="F4" s="62" t="s">
        <v>51</v>
      </c>
      <c r="G4" s="65"/>
      <c r="H4" s="65"/>
      <c r="I4" s="65" t="s">
        <v>117</v>
      </c>
      <c r="J4" s="65"/>
      <c r="K4" s="65"/>
      <c r="L4" s="74" t="str">
        <f>"Precio de fruta importada en USD/tonelada por cultivo, en la categoría "&amp;I4&amp;", durante el "&amp;N4</f>
        <v>Precio de fruta importada en USD/tonelada por cultivo, en la categoría Berries, durante el periodo 2012-2020</v>
      </c>
      <c r="M4" s="74" t="s">
        <v>118</v>
      </c>
      <c r="N4" s="74" t="s">
        <v>44</v>
      </c>
      <c r="O4" s="74">
        <f>+IF($E4="Fruta Importada (t)","Cantidad",0)</f>
        <v>0</v>
      </c>
      <c r="P4" s="75" t="str">
        <f>+IF($D4="PRODUCTO",VLOOKUP(I4,[2]!Categorias[[Producto]:[Columna1]],9,0)&amp;"000",IF($D4="CATEGORÍA",VLOOKUP(I4,[2]!Categorias[[Categoría]:[Columna2]],7,0),$P$1))</f>
        <v>100101000</v>
      </c>
      <c r="Q4" s="74">
        <f>+IF($E4="Fruta Importada (t) periodo 2012-2020","Tonelada",0)</f>
        <v>0</v>
      </c>
      <c r="R4" s="74" t="s">
        <v>119</v>
      </c>
      <c r="S4" s="74" t="str">
        <f>+L4</f>
        <v>Precio de fruta importada en USD/tonelada por cultivo, en la categoría Berries, durante el periodo 2012-2020</v>
      </c>
      <c r="T4" s="74" t="str">
        <f>+D4&amp;": "&amp;I4</f>
        <v>Producto: Berries</v>
      </c>
      <c r="U4" s="65" t="s">
        <v>120</v>
      </c>
      <c r="V4" s="76"/>
      <c r="W4" s="65" t="s">
        <v>45</v>
      </c>
      <c r="X4" s="65" t="str">
        <f>+IF($D4="Región","Regional",IF($D4="Comuna","Comunal","Nacional"))</f>
        <v>Nacional</v>
      </c>
      <c r="Y4" s="65" t="str">
        <f>"Gráfico que muestra la cantidad de fruta importada en toneladas para el tipo de cultivo de "&amp;I4&amp;" y las especies que lo componen durante el período 2012-2020 según datos recopilados por la ODEPA en su base de datos de comercio exterior"</f>
        <v>Gráfico que muestra la cantidad de fruta importada en toneladas para el tipo de cultivo de Berries y las especies que lo componen durante el período 2012-2020 según datos recopilados por la ODEPA en su base de datos de comercio exterior</v>
      </c>
      <c r="Z4" s="77">
        <v>44311</v>
      </c>
      <c r="AA4" s="65" t="s">
        <v>46</v>
      </c>
      <c r="AB4" s="65" t="s">
        <v>121</v>
      </c>
      <c r="AC4" s="65" t="s">
        <v>47</v>
      </c>
      <c r="AD4" s="65" t="s">
        <v>47</v>
      </c>
      <c r="AE4" s="65" t="s">
        <v>47</v>
      </c>
      <c r="AF4" s="78">
        <f>IFERROR(VLOOKUP($O4,[2]!Parametros[[nombre]:[Columna1]],5,0),0)</f>
        <v>0</v>
      </c>
      <c r="AG4" s="78">
        <v>1</v>
      </c>
      <c r="AH4" s="78">
        <f>+VLOOKUP($M4,[2]!Territorio[[nombre]:[Columna1]],7,0)</f>
        <v>38</v>
      </c>
      <c r="AI4" s="78">
        <f>+VLOOKUP(N4,[2]!Temporalidad[[nombre]:[Columna1]],7,0)</f>
        <v>1757</v>
      </c>
      <c r="AJ4" s="78">
        <f>+VLOOKUP(LEFT($C4,3),[2]!Tipo_Gráfico[[id3]:[Tipo Gráfico]],2,0)</f>
        <v>1</v>
      </c>
      <c r="AK4" s="79" t="s">
        <v>122</v>
      </c>
      <c r="AL4" s="65" t="s">
        <v>47</v>
      </c>
      <c r="AM4" s="65" t="s">
        <v>47</v>
      </c>
      <c r="AN4" s="65" t="s">
        <v>47</v>
      </c>
      <c r="AO4" s="65">
        <f>VLOOKUP($AB4,[2]!Responsables[[Responsable]:[id_responsable]],2,0)</f>
        <v>6</v>
      </c>
      <c r="AP4" s="65">
        <f>IFERROR(VLOOKUP($Q4,[2]!unidad_medida[[#All],[nombre]:[Columna1]],5,0),0)</f>
        <v>0</v>
      </c>
    </row>
    <row r="5" spans="1:42" s="8" customFormat="1" x14ac:dyDescent="0.35">
      <c r="A5" s="61" t="str">
        <f t="shared" ref="A5:A25" si="0">+C5&amp;" FILT: "&amp;D5&amp;" MUEST: "&amp;F5&amp;" | "&amp;E5</f>
        <v>Gráfico 2 FILT: Producto MUEST: País de Origen | Precio Fruta importada (USD/t) periodo 2012-2020</v>
      </c>
      <c r="B5" s="62">
        <v>9</v>
      </c>
      <c r="C5" s="62" t="s">
        <v>48</v>
      </c>
      <c r="D5" s="62" t="s">
        <v>49</v>
      </c>
      <c r="E5" s="61" t="str">
        <f>+"Precio Fruta importada (USD/t)"&amp;" "&amp;N5</f>
        <v>Precio Fruta importada (USD/t) periodo 2012-2020</v>
      </c>
      <c r="F5" s="62" t="s">
        <v>123</v>
      </c>
      <c r="G5" s="65"/>
      <c r="H5" s="65"/>
      <c r="I5" s="65" t="s">
        <v>117</v>
      </c>
      <c r="J5" s="65"/>
      <c r="K5" s="65"/>
      <c r="L5" s="74" t="str">
        <f>"Precio de fruta importada en USD/tonelada por país de origen, en la categoría "&amp;I5&amp;", durante el "&amp;N5</f>
        <v>Precio de fruta importada en USD/tonelada por país de origen, en la categoría Berries, durante el periodo 2012-2020</v>
      </c>
      <c r="M5" s="74" t="str">
        <f>+M4</f>
        <v>Chile</v>
      </c>
      <c r="N5" s="74" t="str">
        <f t="shared" ref="N5:N14" si="1">+N4</f>
        <v>periodo 2012-2020</v>
      </c>
      <c r="O5" s="74">
        <f t="shared" ref="O5:O33" si="2">+IF($E5="Fruta Importada (t)","Cantidad",0)</f>
        <v>0</v>
      </c>
      <c r="P5" s="75" t="str">
        <f>+IF($D5="PRODUCTO",VLOOKUP(I5,[2]!Categorias[[Producto]:[Columna1]],9,0)&amp;"000",IF($D5="CATEGORÍA",VLOOKUP(I5,[2]!Categorias[[Categoría]:[Columna2]],7,0),$P$1))</f>
        <v>100101000</v>
      </c>
      <c r="Q5" s="74">
        <f t="shared" ref="Q5:Q32" si="3">+IF($E5="Fruta Importada (t) periodo 2012-2020","Tonelada",0)</f>
        <v>0</v>
      </c>
      <c r="R5" s="74" t="s">
        <v>119</v>
      </c>
      <c r="S5" s="74" t="str">
        <f t="shared" ref="S5:S33" si="4">+L5</f>
        <v>Precio de fruta importada en USD/tonelada por país de origen, en la categoría Berries, durante el periodo 2012-2020</v>
      </c>
      <c r="T5" s="74" t="str">
        <f t="shared" ref="T5:T33" si="5">+D5&amp;": "&amp;I5</f>
        <v>Producto: Berries</v>
      </c>
      <c r="U5" s="65" t="s">
        <v>120</v>
      </c>
      <c r="V5" s="76"/>
      <c r="W5" s="65" t="str">
        <f>+W4</f>
        <v>CHL</v>
      </c>
      <c r="X5" s="65" t="str">
        <f t="shared" ref="X5:X33" si="6">+IF($D5="Región","Regional",IF($D5="Comuna","Comunal","Nacional"))</f>
        <v>Nacional</v>
      </c>
      <c r="Y5" s="65" t="str">
        <f>"Gráfico que muestra la cantidad de fruta importada en toneladas para el tipo de cultivo de "&amp;I5&amp;" y los países desde donde se importa durante el período 2012-2020 según datos recopilados por la ODEPA en su base de datos de comercio exterior"</f>
        <v>Gráfico que muestra la cantidad de fruta importada en toneladas para el tipo de cultivo de Berries y los países desde donde se importa durante el período 2012-2020 según datos recopilados por la ODEPA en su base de datos de comercio exterior</v>
      </c>
      <c r="Z5" s="77">
        <f t="shared" ref="Z5:AE20" si="7">+Z4</f>
        <v>44311</v>
      </c>
      <c r="AA5" s="65" t="str">
        <f t="shared" si="7"/>
        <v>Español</v>
      </c>
      <c r="AB5" s="65" t="str">
        <f t="shared" si="7"/>
        <v>Natalia Arancibia</v>
      </c>
      <c r="AC5" s="65" t="str">
        <f t="shared" si="7"/>
        <v>No Aplica</v>
      </c>
      <c r="AD5" s="65" t="str">
        <f t="shared" si="7"/>
        <v>No Aplica</v>
      </c>
      <c r="AE5" s="65" t="str">
        <f t="shared" si="7"/>
        <v>No Aplica</v>
      </c>
      <c r="AF5" s="78">
        <f>IFERROR(VLOOKUP($O5,[2]!Parametros[[nombre]:[Columna1]],5,0),0)</f>
        <v>0</v>
      </c>
      <c r="AG5" s="78">
        <v>1</v>
      </c>
      <c r="AH5" s="78">
        <f>+VLOOKUP($M5,[2]!Territorio[[nombre]:[Columna1]],7,0)</f>
        <v>38</v>
      </c>
      <c r="AI5" s="78">
        <f>+VLOOKUP(N5,[2]!Temporalidad[[nombre]:[Columna1]],7,0)</f>
        <v>1757</v>
      </c>
      <c r="AJ5" s="78">
        <f>+VLOOKUP(LEFT($C5,3),[2]!Tipo_Gráfico[[id3]:[Tipo Gráfico]],2,0)</f>
        <v>1</v>
      </c>
      <c r="AK5" s="74" t="str">
        <f>+AK4</f>
        <v>Base de Datos de Comercio Exterior, Oficina de Estudios y Políticas Agrarias, Ministerio de Agricultura, Chile</v>
      </c>
      <c r="AL5" s="65" t="str">
        <f>+AL4</f>
        <v>No Aplica</v>
      </c>
      <c r="AM5" s="65" t="str">
        <f>+AM4</f>
        <v>No Aplica</v>
      </c>
      <c r="AN5" s="65" t="str">
        <f>+AN4</f>
        <v>No Aplica</v>
      </c>
      <c r="AO5" s="65">
        <f>VLOOKUP($AB5,[2]!Responsables[[Responsable]:[id_responsable]],2,0)</f>
        <v>6</v>
      </c>
      <c r="AP5" s="65">
        <f>IFERROR(VLOOKUP($Q5,[2]!unidad_medida[[#All],[nombre]:[Columna1]],5,0),0)</f>
        <v>0</v>
      </c>
    </row>
    <row r="6" spans="1:42" s="8" customFormat="1" x14ac:dyDescent="0.35">
      <c r="A6" s="61" t="str">
        <f t="shared" si="0"/>
        <v>Gráfico 3 FILT: Producto MUEST: Procesamiento | Precio Fruta importada (USD/t) periodo 2012-2020</v>
      </c>
      <c r="B6" s="62">
        <v>9</v>
      </c>
      <c r="C6" s="62" t="s">
        <v>50</v>
      </c>
      <c r="D6" s="62" t="s">
        <v>49</v>
      </c>
      <c r="E6" s="61" t="str">
        <f>+"Precio Fruta importada (USD/t)"&amp;" "&amp;N6</f>
        <v>Precio Fruta importada (USD/t) periodo 2012-2020</v>
      </c>
      <c r="F6" s="62" t="s">
        <v>54</v>
      </c>
      <c r="G6" s="65"/>
      <c r="H6" s="65"/>
      <c r="I6" s="65" t="s">
        <v>117</v>
      </c>
      <c r="J6" s="65"/>
      <c r="K6" s="65"/>
      <c r="L6" s="74" t="str">
        <f>"Precio de fruta importada en USD/tonelada por tipo de procesamiento, en la categoría "&amp;I6&amp;", durante el "&amp;N6</f>
        <v>Precio de fruta importada en USD/tonelada por tipo de procesamiento, en la categoría Berries, durante el periodo 2012-2020</v>
      </c>
      <c r="M6" s="74" t="str">
        <f t="shared" ref="M6:N21" si="8">+M5</f>
        <v>Chile</v>
      </c>
      <c r="N6" s="74" t="str">
        <f t="shared" si="1"/>
        <v>periodo 2012-2020</v>
      </c>
      <c r="O6" s="74">
        <f t="shared" si="2"/>
        <v>0</v>
      </c>
      <c r="P6" s="75" t="str">
        <f>+IF($D6="PRODUCTO",VLOOKUP(I6,[2]!Categorias[[Producto]:[Columna1]],9,0)&amp;"000",IF($D6="CATEGORÍA",VLOOKUP(I6,[2]!Categorias[[Categoría]:[Columna2]],7,0),$P$1))</f>
        <v>100101000</v>
      </c>
      <c r="Q6" s="74">
        <f t="shared" si="3"/>
        <v>0</v>
      </c>
      <c r="R6" s="74" t="s">
        <v>119</v>
      </c>
      <c r="S6" s="74" t="str">
        <f t="shared" si="4"/>
        <v>Precio de fruta importada en USD/tonelada por tipo de procesamiento, en la categoría Berries, durante el periodo 2012-2020</v>
      </c>
      <c r="T6" s="74" t="str">
        <f t="shared" si="5"/>
        <v>Producto: Berries</v>
      </c>
      <c r="U6" s="65" t="s">
        <v>120</v>
      </c>
      <c r="V6" s="76"/>
      <c r="W6" s="65" t="str">
        <f t="shared" ref="W6:W33" si="9">+W5</f>
        <v>CHL</v>
      </c>
      <c r="X6" s="65" t="str">
        <f t="shared" si="6"/>
        <v>Nacional</v>
      </c>
      <c r="Y6" s="65" t="str">
        <f>"Gráfico que muestra la cantidad de fruta importada en toneladas para el tipo de cultivo de "&amp;I6&amp;" y sus procesamientos durante el período 2012-2020 según datos recopilados por la ODEPA en su base de datos de comercio exterior"</f>
        <v>Gráfico que muestra la cantidad de fruta importada en toneladas para el tipo de cultivo de Berries y sus procesamientos durante el período 2012-2020 según datos recopilados por la ODEPA en su base de datos de comercio exterior</v>
      </c>
      <c r="Z6" s="77">
        <f t="shared" si="7"/>
        <v>44311</v>
      </c>
      <c r="AA6" s="65" t="str">
        <f t="shared" si="7"/>
        <v>Español</v>
      </c>
      <c r="AB6" s="65" t="str">
        <f t="shared" si="7"/>
        <v>Natalia Arancibia</v>
      </c>
      <c r="AC6" s="65" t="str">
        <f t="shared" si="7"/>
        <v>No Aplica</v>
      </c>
      <c r="AD6" s="65" t="str">
        <f t="shared" si="7"/>
        <v>No Aplica</v>
      </c>
      <c r="AE6" s="65" t="str">
        <f t="shared" si="7"/>
        <v>No Aplica</v>
      </c>
      <c r="AF6" s="78">
        <f>IFERROR(VLOOKUP($O6,[2]!Parametros[[nombre]:[Columna1]],5,0),0)</f>
        <v>0</v>
      </c>
      <c r="AG6" s="78">
        <v>1</v>
      </c>
      <c r="AH6" s="78">
        <f>+VLOOKUP($M6,[2]!Territorio[[nombre]:[Columna1]],7,0)</f>
        <v>38</v>
      </c>
      <c r="AI6" s="78">
        <f>+VLOOKUP(N6,[2]!Temporalidad[[nombre]:[Columna1]],7,0)</f>
        <v>1757</v>
      </c>
      <c r="AJ6" s="78">
        <f>+VLOOKUP(LEFT($C6,3),[2]!Tipo_Gráfico[[id3]:[Tipo Gráfico]],2,0)</f>
        <v>1</v>
      </c>
      <c r="AK6" s="74" t="str">
        <f t="shared" ref="AK6:AN21" si="10">+AK5</f>
        <v>Base de Datos de Comercio Exterior, Oficina de Estudios y Políticas Agrarias, Ministerio de Agricultura, Chile</v>
      </c>
      <c r="AL6" s="65" t="str">
        <f t="shared" si="10"/>
        <v>No Aplica</v>
      </c>
      <c r="AM6" s="65" t="s">
        <v>47</v>
      </c>
      <c r="AN6" s="65" t="s">
        <v>47</v>
      </c>
      <c r="AO6" s="65">
        <f>VLOOKUP($AB6,[2]!Responsables[[Responsable]:[id_responsable]],2,0)</f>
        <v>6</v>
      </c>
      <c r="AP6" s="65">
        <f>IFERROR(VLOOKUP($Q6,[2]!unidad_medida[[#All],[nombre]:[Columna1]],5,0),0)</f>
        <v>0</v>
      </c>
    </row>
    <row r="7" spans="1:42" s="8" customFormat="1" x14ac:dyDescent="0.35">
      <c r="A7" s="64" t="str">
        <f t="shared" si="0"/>
        <v>Gráfico 4 FILT: Categoría MUEST: País de Origen | Precio Fruta importada (USD/t) periodo 2012-2020</v>
      </c>
      <c r="B7" s="65">
        <v>35</v>
      </c>
      <c r="C7" s="65" t="s">
        <v>53</v>
      </c>
      <c r="D7" s="65" t="s">
        <v>51</v>
      </c>
      <c r="E7" s="64" t="str">
        <f>+"Precio Fruta importada (USD/t)"&amp;" "&amp;N7</f>
        <v>Precio Fruta importada (USD/t) periodo 2012-2020</v>
      </c>
      <c r="F7" s="65" t="s">
        <v>123</v>
      </c>
      <c r="G7" s="65"/>
      <c r="H7" s="65"/>
      <c r="I7" s="65" t="s">
        <v>124</v>
      </c>
      <c r="J7" s="65"/>
      <c r="K7" s="65"/>
      <c r="L7" s="74" t="str">
        <f>"Precio de fruta importada en USD/tonelada por país de origen, en la categoría "&amp;I7&amp;", durante el "&amp;N7</f>
        <v>Precio de fruta importada en USD/tonelada por país de origen, en la categoría Arándano, durante el periodo 2012-2020</v>
      </c>
      <c r="M7" s="74" t="str">
        <f t="shared" si="8"/>
        <v>Chile</v>
      </c>
      <c r="N7" s="74" t="str">
        <f t="shared" si="1"/>
        <v>periodo 2012-2020</v>
      </c>
      <c r="O7" s="74">
        <f t="shared" si="2"/>
        <v>0</v>
      </c>
      <c r="P7" s="75">
        <f>+IF($D7="PRODUCTO",VLOOKUP(I7,[2]!Categorias[[Producto]:[Columna1]],9,0)&amp;"000",IF($D7="CATEGORÍA",VLOOKUP(I7,[2]!Categorias[[Categoría]:[Columna2]],7,0),$P$1))</f>
        <v>100101001</v>
      </c>
      <c r="Q7" s="74">
        <f t="shared" si="3"/>
        <v>0</v>
      </c>
      <c r="R7" s="74" t="s">
        <v>125</v>
      </c>
      <c r="S7" s="74" t="str">
        <f t="shared" si="4"/>
        <v>Precio de fruta importada en USD/tonelada por país de origen, en la categoría Arándano, durante el periodo 2012-2020</v>
      </c>
      <c r="T7" s="74" t="str">
        <f t="shared" si="5"/>
        <v>Categoría: Arándano</v>
      </c>
      <c r="U7" s="65" t="s">
        <v>120</v>
      </c>
      <c r="V7" s="76"/>
      <c r="W7" s="65" t="str">
        <f t="shared" si="9"/>
        <v>CHL</v>
      </c>
      <c r="X7" s="65" t="str">
        <f t="shared" si="6"/>
        <v>Nacional</v>
      </c>
      <c r="Y7" s="65" t="str">
        <f>"Gráfico que muestra la cantidad de fruta importada en toneladas para el cultivo de "&amp;I7&amp;" y los países desde donde se importa durante el período 2012-2020 según datos recopilados por la ODEPA en su base de datos de comercio exterior"</f>
        <v>Gráfico que muestra la cantidad de fruta importada en toneladas para el cultivo de Arándano y los países desde donde se importa durante el período 2012-2020 según datos recopilados por la ODEPA en su base de datos de comercio exterior</v>
      </c>
      <c r="Z7" s="77">
        <f t="shared" si="7"/>
        <v>44311</v>
      </c>
      <c r="AA7" s="65" t="str">
        <f t="shared" si="7"/>
        <v>Español</v>
      </c>
      <c r="AB7" s="65" t="str">
        <f t="shared" si="7"/>
        <v>Natalia Arancibia</v>
      </c>
      <c r="AC7" s="65" t="str">
        <f t="shared" si="7"/>
        <v>No Aplica</v>
      </c>
      <c r="AD7" s="65" t="str">
        <f t="shared" si="7"/>
        <v>No Aplica</v>
      </c>
      <c r="AE7" s="65" t="str">
        <f t="shared" si="7"/>
        <v>No Aplica</v>
      </c>
      <c r="AF7" s="78">
        <f>IFERROR(VLOOKUP($O7,[2]!Parametros[[nombre]:[Columna1]],5,0),0)</f>
        <v>0</v>
      </c>
      <c r="AG7" s="78">
        <v>1</v>
      </c>
      <c r="AH7" s="78">
        <f>+VLOOKUP($M7,[2]!Territorio[[nombre]:[Columna1]],7,0)</f>
        <v>38</v>
      </c>
      <c r="AI7" s="78">
        <f>+VLOOKUP(N7,[2]!Temporalidad[[nombre]:[Columna1]],7,0)</f>
        <v>1757</v>
      </c>
      <c r="AJ7" s="78">
        <f>+VLOOKUP(LEFT($C7,3),[2]!Tipo_Gráfico[[id3]:[Tipo Gráfico]],2,0)</f>
        <v>1</v>
      </c>
      <c r="AK7" s="74" t="str">
        <f t="shared" si="10"/>
        <v>Base de Datos de Comercio Exterior, Oficina de Estudios y Políticas Agrarias, Ministerio de Agricultura, Chile</v>
      </c>
      <c r="AL7" s="65" t="str">
        <f t="shared" si="10"/>
        <v>No Aplica</v>
      </c>
      <c r="AM7" s="65" t="str">
        <f t="shared" si="10"/>
        <v>No Aplica</v>
      </c>
      <c r="AN7" s="65" t="str">
        <f t="shared" si="10"/>
        <v>No Aplica</v>
      </c>
      <c r="AO7" s="65">
        <f>VLOOKUP($AB7,[2]!Responsables[[Responsable]:[id_responsable]],2,0)</f>
        <v>6</v>
      </c>
      <c r="AP7" s="65">
        <f>IFERROR(VLOOKUP($Q7,[2]!unidad_medida[[#All],[nombre]:[Columna1]],5,0),0)</f>
        <v>0</v>
      </c>
    </row>
    <row r="8" spans="1:42" s="8" customFormat="1" x14ac:dyDescent="0.35">
      <c r="A8" s="64" t="str">
        <f t="shared" si="0"/>
        <v>Gráfico 5 FILT: Categoría MUEST: Procesamiento | Precio Fruta importada (USD/t) periodo 2012-2020</v>
      </c>
      <c r="B8" s="65">
        <v>35</v>
      </c>
      <c r="C8" s="65" t="s">
        <v>55</v>
      </c>
      <c r="D8" s="65" t="s">
        <v>51</v>
      </c>
      <c r="E8" s="64" t="str">
        <f>+"Precio Fruta importada (USD/t)"&amp;" "&amp;N8</f>
        <v>Precio Fruta importada (USD/t) periodo 2012-2020</v>
      </c>
      <c r="F8" s="65" t="s">
        <v>54</v>
      </c>
      <c r="G8" s="65"/>
      <c r="H8" s="65"/>
      <c r="I8" s="65" t="s">
        <v>124</v>
      </c>
      <c r="J8" s="65"/>
      <c r="K8" s="65"/>
      <c r="L8" s="74" t="str">
        <f>"Precio de fruta importada en USD/tonelada por tipo de procesamiento, en la categoría "&amp;I8&amp;", durante el "&amp;N8</f>
        <v>Precio de fruta importada en USD/tonelada por tipo de procesamiento, en la categoría Arándano, durante el periodo 2012-2020</v>
      </c>
      <c r="M8" s="74" t="str">
        <f t="shared" si="8"/>
        <v>Chile</v>
      </c>
      <c r="N8" s="74" t="str">
        <f t="shared" si="1"/>
        <v>periodo 2012-2020</v>
      </c>
      <c r="O8" s="74">
        <f t="shared" si="2"/>
        <v>0</v>
      </c>
      <c r="P8" s="75">
        <f>+IF($D8="PRODUCTO",VLOOKUP(I8,[2]!Categorias[[Producto]:[Columna1]],9,0)&amp;"000",IF($D8="CATEGORÍA",VLOOKUP(I8,[2]!Categorias[[Categoría]:[Columna2]],7,0),$P$1))</f>
        <v>100101001</v>
      </c>
      <c r="Q8" s="74">
        <f t="shared" si="3"/>
        <v>0</v>
      </c>
      <c r="R8" s="74" t="s">
        <v>125</v>
      </c>
      <c r="S8" s="74" t="str">
        <f t="shared" si="4"/>
        <v>Precio de fruta importada en USD/tonelada por tipo de procesamiento, en la categoría Arándano, durante el periodo 2012-2020</v>
      </c>
      <c r="T8" s="74" t="str">
        <f t="shared" si="5"/>
        <v>Categoría: Arándano</v>
      </c>
      <c r="U8" s="65" t="s">
        <v>120</v>
      </c>
      <c r="V8" s="76"/>
      <c r="W8" s="65" t="str">
        <f t="shared" si="9"/>
        <v>CHL</v>
      </c>
      <c r="X8" s="65" t="str">
        <f t="shared" si="6"/>
        <v>Nacional</v>
      </c>
      <c r="Y8" s="65" t="str">
        <f>"Gráfico que muestra la cantidad de fruta importada en toneladas para el cultivo de "&amp;I8&amp;" y sus procesamientos durante el período 2012-2020 según datos recopilados por la ODEPA en su base de datos de comercio exterior"</f>
        <v>Gráfico que muestra la cantidad de fruta importada en toneladas para el cultivo de Arándano y sus procesamientos durante el período 2012-2020 según datos recopilados por la ODEPA en su base de datos de comercio exterior</v>
      </c>
      <c r="Z8" s="77">
        <f t="shared" si="7"/>
        <v>44311</v>
      </c>
      <c r="AA8" s="65" t="str">
        <f t="shared" si="7"/>
        <v>Español</v>
      </c>
      <c r="AB8" s="65" t="str">
        <f t="shared" si="7"/>
        <v>Natalia Arancibia</v>
      </c>
      <c r="AC8" s="65" t="str">
        <f t="shared" si="7"/>
        <v>No Aplica</v>
      </c>
      <c r="AD8" s="65" t="str">
        <f t="shared" si="7"/>
        <v>No Aplica</v>
      </c>
      <c r="AE8" s="65" t="str">
        <f t="shared" si="7"/>
        <v>No Aplica</v>
      </c>
      <c r="AF8" s="78">
        <f>IFERROR(VLOOKUP($O8,[2]!Parametros[[nombre]:[Columna1]],5,0),0)</f>
        <v>0</v>
      </c>
      <c r="AG8" s="78">
        <v>1</v>
      </c>
      <c r="AH8" s="78">
        <f>+VLOOKUP($M8,[2]!Territorio[[nombre]:[Columna1]],7,0)</f>
        <v>38</v>
      </c>
      <c r="AI8" s="78">
        <f>+VLOOKUP(N8,[2]!Temporalidad[[nombre]:[Columna1]],7,0)</f>
        <v>1757</v>
      </c>
      <c r="AJ8" s="78">
        <f>+VLOOKUP(LEFT($C8,3),[2]!Tipo_Gráfico[[id3]:[Tipo Gráfico]],2,0)</f>
        <v>1</v>
      </c>
      <c r="AK8" s="74" t="str">
        <f t="shared" si="10"/>
        <v>Base de Datos de Comercio Exterior, Oficina de Estudios y Políticas Agrarias, Ministerio de Agricultura, Chile</v>
      </c>
      <c r="AL8" s="65" t="str">
        <f t="shared" si="10"/>
        <v>No Aplica</v>
      </c>
      <c r="AM8" s="65" t="s">
        <v>47</v>
      </c>
      <c r="AN8" s="65" t="s">
        <v>47</v>
      </c>
      <c r="AO8" s="65">
        <f>VLOOKUP($AB8,[2]!Responsables[[Responsable]:[id_responsable]],2,0)</f>
        <v>6</v>
      </c>
      <c r="AP8" s="65">
        <f>IFERROR(VLOOKUP($Q8,[2]!unidad_medida[[#All],[nombre]:[Columna1]],5,0),0)</f>
        <v>0</v>
      </c>
    </row>
    <row r="9" spans="1:42" s="8" customFormat="1" x14ac:dyDescent="0.35">
      <c r="A9" s="64" t="str">
        <f t="shared" si="0"/>
        <v>Gráfico 6 FILT: País de Origen MUEST: Producto | Precio Fruta importada (USD/t) periodo 2012-2020</v>
      </c>
      <c r="B9" s="65">
        <v>87</v>
      </c>
      <c r="C9" s="65" t="s">
        <v>56</v>
      </c>
      <c r="D9" s="65" t="s">
        <v>123</v>
      </c>
      <c r="E9" s="64" t="str">
        <f>+"Precio Fruta importada (USD/t)"&amp;" "&amp;N9</f>
        <v>Precio Fruta importada (USD/t) periodo 2012-2020</v>
      </c>
      <c r="F9" s="65" t="s">
        <v>49</v>
      </c>
      <c r="G9" s="65"/>
      <c r="H9" s="65"/>
      <c r="I9" s="65" t="s">
        <v>126</v>
      </c>
      <c r="J9" s="65"/>
      <c r="K9" s="65"/>
      <c r="L9" s="74" t="str">
        <f>"Precio de fruta importada en USD/tonelada por tipo de cultivo desde "&amp;I9&amp;", durante el "&amp;N9</f>
        <v>Precio de fruta importada en USD/tonelada por tipo de cultivo desde República Dominicana, durante el periodo 2012-2020</v>
      </c>
      <c r="M9" s="74" t="str">
        <f t="shared" si="8"/>
        <v>Chile</v>
      </c>
      <c r="N9" s="74" t="str">
        <f t="shared" si="1"/>
        <v>periodo 2012-2020</v>
      </c>
      <c r="O9" s="74">
        <f t="shared" si="2"/>
        <v>0</v>
      </c>
      <c r="P9" s="75">
        <f>+IF($D9="PRODUCTO",VLOOKUP(I9,[2]!Categorias[[Producto]:[Columna1]],9,0)&amp;"000",IF($D9="CATEGORÍA",VLOOKUP(I9,[2]!Categorias[[Categoría]:[Columna2]],7,0),$P$1))</f>
        <v>0</v>
      </c>
      <c r="Q9" s="74">
        <f t="shared" si="3"/>
        <v>0</v>
      </c>
      <c r="R9" s="74" t="s">
        <v>127</v>
      </c>
      <c r="S9" s="74" t="str">
        <f t="shared" si="4"/>
        <v>Precio de fruta importada en USD/tonelada por tipo de cultivo desde República Dominicana, durante el periodo 2012-2020</v>
      </c>
      <c r="T9" s="74" t="str">
        <f t="shared" si="5"/>
        <v>País de Origen: República Dominicana</v>
      </c>
      <c r="U9" s="65" t="s">
        <v>120</v>
      </c>
      <c r="V9" s="76"/>
      <c r="W9" s="65" t="str">
        <f t="shared" si="9"/>
        <v>CHL</v>
      </c>
      <c r="X9" s="65" t="str">
        <f t="shared" si="6"/>
        <v>Nacional</v>
      </c>
      <c r="Y9" s="65" t="str">
        <f>"Gráfico que muestra la cantidad de fruta importada en toneladas desde "&amp;I9&amp;" y por tipos de cultivo durante el período 2012-2020 según datos recopilados por la ODEPA en su base de datos de comercio exterior"</f>
        <v>Gráfico que muestra la cantidad de fruta importada en toneladas desde República Dominicana y por tipos de cultivo durante el período 2012-2020 según datos recopilados por la ODEPA en su base de datos de comercio exterior</v>
      </c>
      <c r="Z9" s="77">
        <f t="shared" si="7"/>
        <v>44311</v>
      </c>
      <c r="AA9" s="65" t="str">
        <f t="shared" si="7"/>
        <v>Español</v>
      </c>
      <c r="AB9" s="65" t="str">
        <f t="shared" si="7"/>
        <v>Natalia Arancibia</v>
      </c>
      <c r="AC9" s="65" t="str">
        <f t="shared" si="7"/>
        <v>No Aplica</v>
      </c>
      <c r="AD9" s="65" t="str">
        <f t="shared" si="7"/>
        <v>No Aplica</v>
      </c>
      <c r="AE9" s="65" t="str">
        <f t="shared" si="7"/>
        <v>No Aplica</v>
      </c>
      <c r="AF9" s="78">
        <f>IFERROR(VLOOKUP($O9,[2]!Parametros[[nombre]:[Columna1]],5,0),0)</f>
        <v>0</v>
      </c>
      <c r="AG9" s="78">
        <v>1</v>
      </c>
      <c r="AH9" s="78">
        <f>+VLOOKUP($M9,[2]!Territorio[[nombre]:[Columna1]],7,0)</f>
        <v>38</v>
      </c>
      <c r="AI9" s="78">
        <f>+VLOOKUP(N9,[2]!Temporalidad[[nombre]:[Columna1]],7,0)</f>
        <v>1757</v>
      </c>
      <c r="AJ9" s="78">
        <f>+VLOOKUP(LEFT($C9,3),[2]!Tipo_Gráfico[[id3]:[Tipo Gráfico]],2,0)</f>
        <v>1</v>
      </c>
      <c r="AK9" s="74" t="str">
        <f t="shared" si="10"/>
        <v>Base de Datos de Comercio Exterior, Oficina de Estudios y Políticas Agrarias, Ministerio de Agricultura, Chile</v>
      </c>
      <c r="AL9" s="65" t="str">
        <f t="shared" si="10"/>
        <v>No Aplica</v>
      </c>
      <c r="AM9" s="65" t="str">
        <f t="shared" si="10"/>
        <v>No Aplica</v>
      </c>
      <c r="AN9" s="65" t="str">
        <f t="shared" si="10"/>
        <v>No Aplica</v>
      </c>
      <c r="AO9" s="65">
        <f>VLOOKUP($AB9,[2]!Responsables[[Responsable]:[id_responsable]],2,0)</f>
        <v>6</v>
      </c>
      <c r="AP9" s="65">
        <f>IFERROR(VLOOKUP($Q9,[2]!unidad_medida[[#All],[nombre]:[Columna1]],5,0),0)</f>
        <v>0</v>
      </c>
    </row>
    <row r="10" spans="1:42" s="8" customFormat="1" x14ac:dyDescent="0.35">
      <c r="A10" s="66" t="str">
        <f t="shared" si="0"/>
        <v>Gráfico 7 FILT: País de Origen MUEST: Categoría | Precio Fruta importada (USD/t) periodo 2012-2020</v>
      </c>
      <c r="B10" s="67">
        <v>87</v>
      </c>
      <c r="C10" s="67" t="s">
        <v>57</v>
      </c>
      <c r="D10" s="67" t="s">
        <v>123</v>
      </c>
      <c r="E10" s="66" t="str">
        <f>+"Precio Fruta importada (USD/t)"&amp;" "&amp;N10</f>
        <v>Precio Fruta importada (USD/t) periodo 2012-2020</v>
      </c>
      <c r="F10" s="67" t="s">
        <v>51</v>
      </c>
      <c r="G10" s="65"/>
      <c r="H10" s="65"/>
      <c r="I10" s="65" t="s">
        <v>126</v>
      </c>
      <c r="J10" s="65"/>
      <c r="K10" s="65"/>
      <c r="L10" s="74" t="str">
        <f>"Precio de fruta importada en USD/tonelada por cultivo desde "&amp;I10&amp;", durante el "&amp;N10</f>
        <v>Precio de fruta importada en USD/tonelada por cultivo desde República Dominicana, durante el periodo 2012-2020</v>
      </c>
      <c r="M10" s="74" t="str">
        <f t="shared" si="8"/>
        <v>Chile</v>
      </c>
      <c r="N10" s="74" t="str">
        <f t="shared" si="1"/>
        <v>periodo 2012-2020</v>
      </c>
      <c r="O10" s="74">
        <f t="shared" si="2"/>
        <v>0</v>
      </c>
      <c r="P10" s="75">
        <f>+IF($D10="PRODUCTO",VLOOKUP(I10,[2]!Categorias[[Producto]:[Columna1]],9,0)&amp;"000",IF($D10="CATEGORÍA",VLOOKUP(I10,[2]!Categorias[[Categoría]:[Columna2]],7,0),$P$1))</f>
        <v>0</v>
      </c>
      <c r="Q10" s="74">
        <f t="shared" si="3"/>
        <v>0</v>
      </c>
      <c r="R10" s="74" t="s">
        <v>127</v>
      </c>
      <c r="S10" s="74" t="str">
        <f t="shared" si="4"/>
        <v>Precio de fruta importada en USD/tonelada por cultivo desde República Dominicana, durante el periodo 2012-2020</v>
      </c>
      <c r="T10" s="74" t="str">
        <f t="shared" si="5"/>
        <v>País de Origen: República Dominicana</v>
      </c>
      <c r="U10" s="65" t="s">
        <v>120</v>
      </c>
      <c r="V10" s="76"/>
      <c r="W10" s="65" t="str">
        <f t="shared" si="9"/>
        <v>CHL</v>
      </c>
      <c r="X10" s="65" t="str">
        <f t="shared" si="6"/>
        <v>Nacional</v>
      </c>
      <c r="Y10" s="65" t="str">
        <f>"Gráfico que muestra la cantidad de fruta importada en toneladas desde "&amp;I10&amp;" y por diferentes especies durante el período 2012-2020 según datos recopilados por la ODEPA en su base de datos de comercio exterior"</f>
        <v>Gráfico que muestra la cantidad de fruta importada en toneladas desde República Dominicana y por diferentes especies durante el período 2012-2020 según datos recopilados por la ODEPA en su base de datos de comercio exterior</v>
      </c>
      <c r="Z10" s="77">
        <f t="shared" si="7"/>
        <v>44311</v>
      </c>
      <c r="AA10" s="65" t="str">
        <f t="shared" si="7"/>
        <v>Español</v>
      </c>
      <c r="AB10" s="65" t="str">
        <f t="shared" si="7"/>
        <v>Natalia Arancibia</v>
      </c>
      <c r="AC10" s="65" t="str">
        <f t="shared" si="7"/>
        <v>No Aplica</v>
      </c>
      <c r="AD10" s="65" t="str">
        <f t="shared" si="7"/>
        <v>No Aplica</v>
      </c>
      <c r="AE10" s="65" t="str">
        <f t="shared" si="7"/>
        <v>No Aplica</v>
      </c>
      <c r="AF10" s="78">
        <f>IFERROR(VLOOKUP($O10,[2]!Parametros[[nombre]:[Columna1]],5,0),0)</f>
        <v>0</v>
      </c>
      <c r="AG10" s="78">
        <v>1</v>
      </c>
      <c r="AH10" s="78">
        <f>+VLOOKUP($M10,[2]!Territorio[[nombre]:[Columna1]],7,0)</f>
        <v>38</v>
      </c>
      <c r="AI10" s="78">
        <f>+VLOOKUP(N10,[2]!Temporalidad[[nombre]:[Columna1]],7,0)</f>
        <v>1757</v>
      </c>
      <c r="AJ10" s="78">
        <f>+VLOOKUP(LEFT($C10,3),[2]!Tipo_Gráfico[[id3]:[Tipo Gráfico]],2,0)</f>
        <v>1</v>
      </c>
      <c r="AK10" s="74" t="str">
        <f t="shared" si="10"/>
        <v>Base de Datos de Comercio Exterior, Oficina de Estudios y Políticas Agrarias, Ministerio de Agricultura, Chile</v>
      </c>
      <c r="AL10" s="65" t="str">
        <f t="shared" si="10"/>
        <v>No Aplica</v>
      </c>
      <c r="AM10" s="65" t="s">
        <v>47</v>
      </c>
      <c r="AN10" s="65" t="s">
        <v>47</v>
      </c>
      <c r="AO10" s="65">
        <f>VLOOKUP($AB10,[2]!Responsables[[Responsable]:[id_responsable]],2,0)</f>
        <v>6</v>
      </c>
      <c r="AP10" s="65">
        <f>IFERROR(VLOOKUP($Q10,[2]!unidad_medida[[#All],[nombre]:[Columna1]],5,0),0)</f>
        <v>0</v>
      </c>
    </row>
    <row r="11" spans="1:42" s="8" customFormat="1" x14ac:dyDescent="0.35">
      <c r="A11" s="66" t="str">
        <f t="shared" si="0"/>
        <v>Gráfico 8 FILT: País de Origen MUEST: Procesamiento | Precio Fruta importada (USD/t) periodo 2012-2020</v>
      </c>
      <c r="B11" s="67">
        <v>87</v>
      </c>
      <c r="C11" s="67" t="s">
        <v>58</v>
      </c>
      <c r="D11" s="67" t="s">
        <v>123</v>
      </c>
      <c r="E11" s="66" t="str">
        <f>+"Precio Fruta importada (USD/t)"&amp;" "&amp;N11</f>
        <v>Precio Fruta importada (USD/t) periodo 2012-2020</v>
      </c>
      <c r="F11" s="67" t="s">
        <v>54</v>
      </c>
      <c r="G11" s="65"/>
      <c r="H11" s="65"/>
      <c r="I11" s="65" t="s">
        <v>126</v>
      </c>
      <c r="J11" s="65"/>
      <c r="K11" s="65"/>
      <c r="L11" s="74" t="str">
        <f>"Precio de fruta importada en USD/tonelada por tipo de procesamiento desde "&amp;I11&amp;", durante el "&amp;N11</f>
        <v>Precio de fruta importada en USD/tonelada por tipo de procesamiento desde República Dominicana, durante el periodo 2012-2020</v>
      </c>
      <c r="M11" s="74" t="str">
        <f t="shared" si="8"/>
        <v>Chile</v>
      </c>
      <c r="N11" s="74" t="str">
        <f t="shared" si="1"/>
        <v>periodo 2012-2020</v>
      </c>
      <c r="O11" s="74">
        <f t="shared" si="2"/>
        <v>0</v>
      </c>
      <c r="P11" s="75">
        <f>+IF($D11="PRODUCTO",VLOOKUP(I11,[2]!Categorias[[Producto]:[Columna1]],9,0)&amp;"000",IF($D11="CATEGORÍA",VLOOKUP(I11,[2]!Categorias[[Categoría]:[Columna2]],7,0),$P$1))</f>
        <v>0</v>
      </c>
      <c r="Q11" s="74">
        <f t="shared" si="3"/>
        <v>0</v>
      </c>
      <c r="R11" s="74" t="s">
        <v>127</v>
      </c>
      <c r="S11" s="74" t="str">
        <f t="shared" si="4"/>
        <v>Precio de fruta importada en USD/tonelada por tipo de procesamiento desde República Dominicana, durante el periodo 2012-2020</v>
      </c>
      <c r="T11" s="74" t="str">
        <f t="shared" si="5"/>
        <v>País de Origen: República Dominicana</v>
      </c>
      <c r="U11" s="65" t="s">
        <v>120</v>
      </c>
      <c r="V11" s="76"/>
      <c r="W11" s="65" t="str">
        <f t="shared" si="9"/>
        <v>CHL</v>
      </c>
      <c r="X11" s="65" t="str">
        <f t="shared" si="6"/>
        <v>Nacional</v>
      </c>
      <c r="Y11" s="65" t="str">
        <f>"Gráfico que muestra la cantidad de fruta importada en toneladas desde "&amp;I11&amp;" y por tipo de procesamiento durante el período 2012-2020 según datos recopilados por la ODEPA en su base de datos de comercio exterior"</f>
        <v>Gráfico que muestra la cantidad de fruta importada en toneladas desde República Dominicana y por tipo de procesamiento durante el período 2012-2020 según datos recopilados por la ODEPA en su base de datos de comercio exterior</v>
      </c>
      <c r="Z11" s="77">
        <f t="shared" si="7"/>
        <v>44311</v>
      </c>
      <c r="AA11" s="65" t="str">
        <f t="shared" si="7"/>
        <v>Español</v>
      </c>
      <c r="AB11" s="65" t="str">
        <f t="shared" si="7"/>
        <v>Natalia Arancibia</v>
      </c>
      <c r="AC11" s="65" t="str">
        <f t="shared" si="7"/>
        <v>No Aplica</v>
      </c>
      <c r="AD11" s="65" t="str">
        <f t="shared" si="7"/>
        <v>No Aplica</v>
      </c>
      <c r="AE11" s="65" t="str">
        <f t="shared" si="7"/>
        <v>No Aplica</v>
      </c>
      <c r="AF11" s="78">
        <f>IFERROR(VLOOKUP($O11,[2]!Parametros[[nombre]:[Columna1]],5,0),0)</f>
        <v>0</v>
      </c>
      <c r="AG11" s="78">
        <v>1</v>
      </c>
      <c r="AH11" s="78">
        <f>+VLOOKUP($M11,[2]!Territorio[[nombre]:[Columna1]],7,0)</f>
        <v>38</v>
      </c>
      <c r="AI11" s="78">
        <f>+VLOOKUP(N11,[2]!Temporalidad[[nombre]:[Columna1]],7,0)</f>
        <v>1757</v>
      </c>
      <c r="AJ11" s="78">
        <f>+VLOOKUP(LEFT($C11,3),[2]!Tipo_Gráfico[[id3]:[Tipo Gráfico]],2,0)</f>
        <v>1</v>
      </c>
      <c r="AK11" s="74" t="str">
        <f t="shared" si="10"/>
        <v>Base de Datos de Comercio Exterior, Oficina de Estudios y Políticas Agrarias, Ministerio de Agricultura, Chile</v>
      </c>
      <c r="AL11" s="65" t="str">
        <f t="shared" si="10"/>
        <v>No Aplica</v>
      </c>
      <c r="AM11" s="65" t="str">
        <f t="shared" si="10"/>
        <v>No Aplica</v>
      </c>
      <c r="AN11" s="65" t="str">
        <f t="shared" si="10"/>
        <v>No Aplica</v>
      </c>
      <c r="AO11" s="65">
        <f>VLOOKUP($AB11,[2]!Responsables[[Responsable]:[id_responsable]],2,0)</f>
        <v>6</v>
      </c>
      <c r="AP11" s="65">
        <f>IFERROR(VLOOKUP($Q11,[2]!unidad_medida[[#All],[nombre]:[Columna1]],5,0),0)</f>
        <v>0</v>
      </c>
    </row>
    <row r="12" spans="1:42" s="8" customFormat="1" x14ac:dyDescent="0.35">
      <c r="A12" s="68" t="str">
        <f t="shared" si="0"/>
        <v>Gráfico 9 FILT: Procesamiento MUEST: Producto | Precio Fruta importada (USD/t) periodo 2012-2020</v>
      </c>
      <c r="B12" s="69">
        <v>7</v>
      </c>
      <c r="C12" s="69" t="s">
        <v>59</v>
      </c>
      <c r="D12" s="69" t="s">
        <v>54</v>
      </c>
      <c r="E12" s="68" t="str">
        <f>+"Precio Fruta importada (USD/t)"&amp;" "&amp;N12</f>
        <v>Precio Fruta importada (USD/t) periodo 2012-2020</v>
      </c>
      <c r="F12" s="69" t="s">
        <v>49</v>
      </c>
      <c r="G12" s="65"/>
      <c r="H12" s="65"/>
      <c r="I12" s="65" t="s">
        <v>128</v>
      </c>
      <c r="J12" s="65"/>
      <c r="K12" s="65"/>
      <c r="L12" s="74" t="str">
        <f>"Precio de fruta importada en USD/tonelada por tipo de cultivo para el procesamiento de "&amp;I12&amp;", durante el "&amp;N12</f>
        <v>Precio de fruta importada en USD/tonelada por tipo de cultivo para el procesamiento de Aceites, durante el periodo 2012-2020</v>
      </c>
      <c r="M12" s="74" t="str">
        <f t="shared" si="8"/>
        <v>Chile</v>
      </c>
      <c r="N12" s="74" t="str">
        <f t="shared" si="1"/>
        <v>periodo 2012-2020</v>
      </c>
      <c r="O12" s="74">
        <f t="shared" si="2"/>
        <v>0</v>
      </c>
      <c r="P12" s="75">
        <f>+IF($D12="PRODUCTO",VLOOKUP(I12,[2]!Categorias[[Producto]:[Columna1]],9,0)&amp;"000",IF($D12="CATEGORÍA",VLOOKUP(I12,[2]!Categorias[[Categoría]:[Columna2]],7,0),$P$1))</f>
        <v>0</v>
      </c>
      <c r="Q12" s="74">
        <f t="shared" si="3"/>
        <v>0</v>
      </c>
      <c r="R12" s="74" t="s">
        <v>129</v>
      </c>
      <c r="S12" s="74" t="str">
        <f t="shared" si="4"/>
        <v>Precio de fruta importada en USD/tonelada por tipo de cultivo para el procesamiento de Aceites, durante el periodo 2012-2020</v>
      </c>
      <c r="T12" s="74" t="str">
        <f t="shared" si="5"/>
        <v>Procesamiento: Aceites</v>
      </c>
      <c r="U12" s="65" t="s">
        <v>120</v>
      </c>
      <c r="V12" s="76"/>
      <c r="W12" s="65" t="str">
        <f t="shared" si="9"/>
        <v>CHL</v>
      </c>
      <c r="X12" s="65" t="str">
        <f t="shared" si="6"/>
        <v>Nacional</v>
      </c>
      <c r="Y12" s="65" t="str">
        <f>"Gráfico que muestra la cantidad de fruta importada en toneladas para el procesamiento de "&amp;I12&amp;" y por tipo de cultivo durante el período 2012-2020 según datos recopilados por la ODEPA en su base de datos de comercio exterior"</f>
        <v>Gráfico que muestra la cantidad de fruta importada en toneladas para el procesamiento de Aceites y por tipo de cultivo durante el período 2012-2020 según datos recopilados por la ODEPA en su base de datos de comercio exterior</v>
      </c>
      <c r="Z12" s="77">
        <f t="shared" si="7"/>
        <v>44311</v>
      </c>
      <c r="AA12" s="65" t="str">
        <f t="shared" si="7"/>
        <v>Español</v>
      </c>
      <c r="AB12" s="65" t="str">
        <f t="shared" si="7"/>
        <v>Natalia Arancibia</v>
      </c>
      <c r="AC12" s="65" t="str">
        <f t="shared" si="7"/>
        <v>No Aplica</v>
      </c>
      <c r="AD12" s="65" t="str">
        <f t="shared" si="7"/>
        <v>No Aplica</v>
      </c>
      <c r="AE12" s="65" t="str">
        <f t="shared" si="7"/>
        <v>No Aplica</v>
      </c>
      <c r="AF12" s="78">
        <f>IFERROR(VLOOKUP($O12,[2]!Parametros[[nombre]:[Columna1]],5,0),0)</f>
        <v>0</v>
      </c>
      <c r="AG12" s="78">
        <v>1</v>
      </c>
      <c r="AH12" s="78">
        <f>+VLOOKUP($M12,[2]!Territorio[[nombre]:[Columna1]],7,0)</f>
        <v>38</v>
      </c>
      <c r="AI12" s="78">
        <f>+VLOOKUP(N12,[2]!Temporalidad[[nombre]:[Columna1]],7,0)</f>
        <v>1757</v>
      </c>
      <c r="AJ12" s="78">
        <f>+VLOOKUP(LEFT($C12,3),[2]!Tipo_Gráfico[[id3]:[Tipo Gráfico]],2,0)</f>
        <v>1</v>
      </c>
      <c r="AK12" s="74" t="str">
        <f t="shared" si="10"/>
        <v>Base de Datos de Comercio Exterior, Oficina de Estudios y Políticas Agrarias, Ministerio de Agricultura, Chile</v>
      </c>
      <c r="AL12" s="65" t="str">
        <f t="shared" si="10"/>
        <v>No Aplica</v>
      </c>
      <c r="AM12" s="65" t="s">
        <v>47</v>
      </c>
      <c r="AN12" s="65" t="s">
        <v>47</v>
      </c>
      <c r="AO12" s="65">
        <f>VLOOKUP($AB12,[2]!Responsables[[Responsable]:[id_responsable]],2,0)</f>
        <v>6</v>
      </c>
      <c r="AP12" s="65">
        <f>IFERROR(VLOOKUP($Q12,[2]!unidad_medida[[#All],[nombre]:[Columna1]],5,0),0)</f>
        <v>0</v>
      </c>
    </row>
    <row r="13" spans="1:42" s="8" customFormat="1" x14ac:dyDescent="0.35">
      <c r="A13" s="68" t="str">
        <f t="shared" si="0"/>
        <v>Gráfico 10 FILT: Procesamiento MUEST: Categoría | Precio Fruta importada (USD/t) periodo 2012-2020</v>
      </c>
      <c r="B13" s="69">
        <v>7</v>
      </c>
      <c r="C13" s="69" t="s">
        <v>60</v>
      </c>
      <c r="D13" s="69" t="s">
        <v>54</v>
      </c>
      <c r="E13" s="68" t="str">
        <f>+"Precio Fruta importada (USD/t)"&amp;" "&amp;N13</f>
        <v>Precio Fruta importada (USD/t) periodo 2012-2020</v>
      </c>
      <c r="F13" s="69" t="s">
        <v>51</v>
      </c>
      <c r="G13" s="65"/>
      <c r="H13" s="65"/>
      <c r="I13" s="65" t="s">
        <v>128</v>
      </c>
      <c r="J13" s="65"/>
      <c r="K13" s="65"/>
      <c r="L13" s="74" t="str">
        <f>"Precio de fruta importada en USD/tonelada por cultivo para el procesamiento de "&amp;I13&amp;", durante el "&amp;N13</f>
        <v>Precio de fruta importada en USD/tonelada por cultivo para el procesamiento de Aceites, durante el periodo 2012-2020</v>
      </c>
      <c r="M13" s="74" t="str">
        <f t="shared" si="8"/>
        <v>Chile</v>
      </c>
      <c r="N13" s="74" t="str">
        <f t="shared" si="1"/>
        <v>periodo 2012-2020</v>
      </c>
      <c r="O13" s="74">
        <f t="shared" si="2"/>
        <v>0</v>
      </c>
      <c r="P13" s="75">
        <f>+IF($D13="PRODUCTO",VLOOKUP(I13,[2]!Categorias[[Producto]:[Columna1]],9,0)&amp;"000",IF($D13="CATEGORÍA",VLOOKUP(I13,[2]!Categorias[[Categoría]:[Columna2]],7,0),$P$1))</f>
        <v>0</v>
      </c>
      <c r="Q13" s="74">
        <f t="shared" si="3"/>
        <v>0</v>
      </c>
      <c r="R13" s="74" t="s">
        <v>129</v>
      </c>
      <c r="S13" s="74" t="str">
        <f t="shared" si="4"/>
        <v>Precio de fruta importada en USD/tonelada por cultivo para el procesamiento de Aceites, durante el periodo 2012-2020</v>
      </c>
      <c r="T13" s="74" t="str">
        <f t="shared" si="5"/>
        <v>Procesamiento: Aceites</v>
      </c>
      <c r="U13" s="65" t="s">
        <v>120</v>
      </c>
      <c r="V13" s="76"/>
      <c r="W13" s="65" t="str">
        <f t="shared" si="9"/>
        <v>CHL</v>
      </c>
      <c r="X13" s="65" t="str">
        <f t="shared" si="6"/>
        <v>Nacional</v>
      </c>
      <c r="Y13" s="65" t="str">
        <f>"Gráfico que muestra la cantidad de fruta importada en toneladas para el procesamiento de "&amp;I13&amp;" y por diferentes especies durante el período 2012-2020 según datos recopilados por la ODEPA en su base de datos de comercio exterior"</f>
        <v>Gráfico que muestra la cantidad de fruta importada en toneladas para el procesamiento de Aceites y por diferentes especies durante el período 2012-2020 según datos recopilados por la ODEPA en su base de datos de comercio exterior</v>
      </c>
      <c r="Z13" s="77">
        <f t="shared" si="7"/>
        <v>44311</v>
      </c>
      <c r="AA13" s="65" t="str">
        <f t="shared" si="7"/>
        <v>Español</v>
      </c>
      <c r="AB13" s="65" t="str">
        <f t="shared" si="7"/>
        <v>Natalia Arancibia</v>
      </c>
      <c r="AC13" s="65" t="str">
        <f t="shared" si="7"/>
        <v>No Aplica</v>
      </c>
      <c r="AD13" s="65" t="str">
        <f t="shared" si="7"/>
        <v>No Aplica</v>
      </c>
      <c r="AE13" s="65" t="str">
        <f t="shared" si="7"/>
        <v>No Aplica</v>
      </c>
      <c r="AF13" s="78">
        <f>IFERROR(VLOOKUP($O13,[2]!Parametros[[nombre]:[Columna1]],5,0),0)</f>
        <v>0</v>
      </c>
      <c r="AG13" s="78">
        <v>1</v>
      </c>
      <c r="AH13" s="78">
        <f>+VLOOKUP($M13,[2]!Territorio[[nombre]:[Columna1]],7,0)</f>
        <v>38</v>
      </c>
      <c r="AI13" s="78">
        <f>+VLOOKUP(N13,[2]!Temporalidad[[nombre]:[Columna1]],7,0)</f>
        <v>1757</v>
      </c>
      <c r="AJ13" s="78">
        <f>+VLOOKUP(LEFT($C13,3),[2]!Tipo_Gráfico[[id3]:[Tipo Gráfico]],2,0)</f>
        <v>1</v>
      </c>
      <c r="AK13" s="74" t="str">
        <f t="shared" si="10"/>
        <v>Base de Datos de Comercio Exterior, Oficina de Estudios y Políticas Agrarias, Ministerio de Agricultura, Chile</v>
      </c>
      <c r="AL13" s="65" t="str">
        <f t="shared" si="10"/>
        <v>No Aplica</v>
      </c>
      <c r="AM13" s="65" t="str">
        <f t="shared" si="10"/>
        <v>No Aplica</v>
      </c>
      <c r="AN13" s="65" t="str">
        <f t="shared" si="10"/>
        <v>No Aplica</v>
      </c>
      <c r="AO13" s="65">
        <f>VLOOKUP($AB13,[2]!Responsables[[Responsable]:[id_responsable]],2,0)</f>
        <v>6</v>
      </c>
      <c r="AP13" s="65">
        <f>IFERROR(VLOOKUP($Q13,[2]!unidad_medida[[#All],[nombre]:[Columna1]],5,0),0)</f>
        <v>0</v>
      </c>
    </row>
    <row r="14" spans="1:42" s="8" customFormat="1" x14ac:dyDescent="0.35">
      <c r="A14" s="68" t="str">
        <f t="shared" si="0"/>
        <v>Gráfico 11 FILT: Procesamiento MUEST: País de Origen | Precio Fruta importada (USD/t) periodo 2012-2020</v>
      </c>
      <c r="B14" s="69">
        <v>7</v>
      </c>
      <c r="C14" s="69" t="s">
        <v>61</v>
      </c>
      <c r="D14" s="69" t="s">
        <v>54</v>
      </c>
      <c r="E14" s="68" t="str">
        <f>+"Precio Fruta importada (USD/t)"&amp;" "&amp;N14</f>
        <v>Precio Fruta importada (USD/t) periodo 2012-2020</v>
      </c>
      <c r="F14" s="69" t="s">
        <v>123</v>
      </c>
      <c r="G14" s="65"/>
      <c r="H14" s="65"/>
      <c r="I14" s="65" t="s">
        <v>128</v>
      </c>
      <c r="J14" s="65"/>
      <c r="K14" s="65"/>
      <c r="L14" s="74" t="str">
        <f>"Precio de fruta importada en USD/tonelada por país de origen para el procesamiento de "&amp;I14&amp;", durante el "&amp;N14</f>
        <v>Precio de fruta importada en USD/tonelada por país de origen para el procesamiento de Aceites, durante el periodo 2012-2020</v>
      </c>
      <c r="M14" s="74" t="str">
        <f t="shared" si="8"/>
        <v>Chile</v>
      </c>
      <c r="N14" s="74" t="str">
        <f t="shared" si="1"/>
        <v>periodo 2012-2020</v>
      </c>
      <c r="O14" s="74">
        <f t="shared" si="2"/>
        <v>0</v>
      </c>
      <c r="P14" s="75">
        <f>+IF($D14="PRODUCTO",VLOOKUP(I14,[2]!Categorias[[Producto]:[Columna1]],9,0)&amp;"000",IF($D14="CATEGORÍA",VLOOKUP(I14,[2]!Categorias[[Categoría]:[Columna2]],7,0),$P$1))</f>
        <v>0</v>
      </c>
      <c r="Q14" s="74">
        <f t="shared" si="3"/>
        <v>0</v>
      </c>
      <c r="R14" s="74" t="s">
        <v>129</v>
      </c>
      <c r="S14" s="74" t="str">
        <f t="shared" si="4"/>
        <v>Precio de fruta importada en USD/tonelada por país de origen para el procesamiento de Aceites, durante el periodo 2012-2020</v>
      </c>
      <c r="T14" s="74" t="str">
        <f t="shared" si="5"/>
        <v>Procesamiento: Aceites</v>
      </c>
      <c r="U14" s="65" t="s">
        <v>120</v>
      </c>
      <c r="V14" s="76"/>
      <c r="W14" s="65" t="str">
        <f t="shared" si="9"/>
        <v>CHL</v>
      </c>
      <c r="X14" s="65" t="str">
        <f t="shared" si="6"/>
        <v>Nacional</v>
      </c>
      <c r="Y14" s="65" t="str">
        <f>"Gráfico que muestra la cantidad de fruta importada en toneladas para el procesamiento de "&amp;I14&amp;" y los países desde donde se importa durante el período 2012-2020 según datos recopilados por la ODEPA en su base de datos de comercio exterior"</f>
        <v>Gráfico que muestra la cantidad de fruta importada en toneladas para el procesamiento de Aceites y los países desde donde se importa durante el período 2012-2020 según datos recopilados por la ODEPA en su base de datos de comercio exterior</v>
      </c>
      <c r="Z14" s="77">
        <f t="shared" si="7"/>
        <v>44311</v>
      </c>
      <c r="AA14" s="65" t="str">
        <f t="shared" si="7"/>
        <v>Español</v>
      </c>
      <c r="AB14" s="65" t="str">
        <f t="shared" si="7"/>
        <v>Natalia Arancibia</v>
      </c>
      <c r="AC14" s="65" t="str">
        <f t="shared" si="7"/>
        <v>No Aplica</v>
      </c>
      <c r="AD14" s="65" t="str">
        <f t="shared" si="7"/>
        <v>No Aplica</v>
      </c>
      <c r="AE14" s="65" t="str">
        <f t="shared" si="7"/>
        <v>No Aplica</v>
      </c>
      <c r="AF14" s="78">
        <f>IFERROR(VLOOKUP($O14,[2]!Parametros[[nombre]:[Columna1]],5,0),0)</f>
        <v>0</v>
      </c>
      <c r="AG14" s="78">
        <v>1</v>
      </c>
      <c r="AH14" s="78">
        <f>+VLOOKUP($M14,[2]!Territorio[[nombre]:[Columna1]],7,0)</f>
        <v>38</v>
      </c>
      <c r="AI14" s="78">
        <f>+VLOOKUP(N14,[2]!Temporalidad[[nombre]:[Columna1]],7,0)</f>
        <v>1757</v>
      </c>
      <c r="AJ14" s="78">
        <f>+VLOOKUP(LEFT($C14,3),[2]!Tipo_Gráfico[[id3]:[Tipo Gráfico]],2,0)</f>
        <v>1</v>
      </c>
      <c r="AK14" s="74" t="str">
        <f t="shared" si="10"/>
        <v>Base de Datos de Comercio Exterior, Oficina de Estudios y Políticas Agrarias, Ministerio de Agricultura, Chile</v>
      </c>
      <c r="AL14" s="65" t="str">
        <f t="shared" si="10"/>
        <v>No Aplica</v>
      </c>
      <c r="AM14" s="65" t="s">
        <v>47</v>
      </c>
      <c r="AN14" s="65" t="s">
        <v>47</v>
      </c>
      <c r="AO14" s="65">
        <f>VLOOKUP($AB14,[2]!Responsables[[Responsable]:[id_responsable]],2,0)</f>
        <v>6</v>
      </c>
      <c r="AP14" s="65">
        <f>IFERROR(VLOOKUP($Q14,[2]!unidad_medida[[#All],[nombre]:[Columna1]],5,0),0)</f>
        <v>0</v>
      </c>
    </row>
    <row r="15" spans="1:42" s="8" customFormat="1" x14ac:dyDescent="0.35">
      <c r="A15" s="61" t="str">
        <f t="shared" si="0"/>
        <v>Gráfico 12 FILT: Producto MUEST: Categoría | Precio Fruta importada (USD/t) año 2020</v>
      </c>
      <c r="B15" s="62">
        <v>9</v>
      </c>
      <c r="C15" s="62" t="s">
        <v>62</v>
      </c>
      <c r="D15" s="62" t="s">
        <v>49</v>
      </c>
      <c r="E15" s="61" t="str">
        <f>+"Precio Fruta importada (USD/t)"&amp;" "&amp;N15</f>
        <v>Precio Fruta importada (USD/t) año 2020</v>
      </c>
      <c r="F15" s="62" t="s">
        <v>51</v>
      </c>
      <c r="G15" s="65"/>
      <c r="H15" s="65"/>
      <c r="I15" s="65" t="s">
        <v>117</v>
      </c>
      <c r="J15" s="65"/>
      <c r="K15" s="65"/>
      <c r="L15" s="74" t="str">
        <f>"Precio de fruta importada en USD/tonelada por cultivo, en la categoría "&amp;I15&amp;", durante el "&amp;N15</f>
        <v>Precio de fruta importada en USD/tonelada por cultivo, en la categoría Berries, durante el año 2020</v>
      </c>
      <c r="M15" s="74" t="str">
        <f t="shared" si="8"/>
        <v>Chile</v>
      </c>
      <c r="N15" s="74" t="s">
        <v>71</v>
      </c>
      <c r="O15" s="74">
        <f t="shared" si="2"/>
        <v>0</v>
      </c>
      <c r="P15" s="75" t="str">
        <f>+IF($D15="PRODUCTO",VLOOKUP(I15,[2]!Categorias[[Producto]:[Columna1]],9,0)&amp;"000",IF($D15="CATEGORÍA",VLOOKUP(I15,[2]!Categorias[[Categoría]:[Columna2]],7,0),$P$1))</f>
        <v>100101000</v>
      </c>
      <c r="Q15" s="74">
        <f>+IF($E15="Fruta Importada (t) año 2020","Tonelada",0)</f>
        <v>0</v>
      </c>
      <c r="R15" s="74" t="s">
        <v>119</v>
      </c>
      <c r="S15" s="74" t="str">
        <f t="shared" si="4"/>
        <v>Precio de fruta importada en USD/tonelada por cultivo, en la categoría Berries, durante el año 2020</v>
      </c>
      <c r="T15" s="74" t="str">
        <f t="shared" si="5"/>
        <v>Producto: Berries</v>
      </c>
      <c r="U15" s="65" t="s">
        <v>120</v>
      </c>
      <c r="V15" s="76"/>
      <c r="W15" s="65" t="str">
        <f t="shared" si="9"/>
        <v>CHL</v>
      </c>
      <c r="X15" s="65" t="str">
        <f t="shared" si="6"/>
        <v>Nacional</v>
      </c>
      <c r="Y15" s="65" t="str">
        <f>"Gráfico que muestra la cantidad de fruta importada en toneladas para el tipo de cultivo de "&amp;I15&amp;" y las especies que lo componen durante el período año 2020 según datos recopilados por la ODEPA en su base de datos de comercio exterior"</f>
        <v>Gráfico que muestra la cantidad de fruta importada en toneladas para el tipo de cultivo de Berries y las especies que lo componen durante el período año 2020 según datos recopilados por la ODEPA en su base de datos de comercio exterior</v>
      </c>
      <c r="Z15" s="77">
        <f t="shared" si="7"/>
        <v>44311</v>
      </c>
      <c r="AA15" s="65" t="str">
        <f t="shared" si="7"/>
        <v>Español</v>
      </c>
      <c r="AB15" s="65" t="str">
        <f t="shared" si="7"/>
        <v>Natalia Arancibia</v>
      </c>
      <c r="AC15" s="65" t="str">
        <f t="shared" si="7"/>
        <v>No Aplica</v>
      </c>
      <c r="AD15" s="65" t="str">
        <f t="shared" si="7"/>
        <v>No Aplica</v>
      </c>
      <c r="AE15" s="65" t="str">
        <f t="shared" si="7"/>
        <v>No Aplica</v>
      </c>
      <c r="AF15" s="78">
        <f>IFERROR(VLOOKUP($O15,[2]!Parametros[[nombre]:[Columna1]],5,0),0)</f>
        <v>0</v>
      </c>
      <c r="AG15" s="78">
        <v>1</v>
      </c>
      <c r="AH15" s="78">
        <f>+VLOOKUP($M15,[2]!Territorio[[nombre]:[Columna1]],7,0)</f>
        <v>38</v>
      </c>
      <c r="AI15" s="78">
        <f>+VLOOKUP(N15,[2]!Temporalidad[[nombre]:[Columna1]],7,0)</f>
        <v>31</v>
      </c>
      <c r="AJ15" s="78">
        <f>+VLOOKUP(LEFT($C15,3),[2]!Tipo_Gráfico[[id3]:[Tipo Gráfico]],2,0)</f>
        <v>1</v>
      </c>
      <c r="AK15" s="74" t="str">
        <f t="shared" si="10"/>
        <v>Base de Datos de Comercio Exterior, Oficina de Estudios y Políticas Agrarias, Ministerio de Agricultura, Chile</v>
      </c>
      <c r="AL15" s="65" t="str">
        <f t="shared" si="10"/>
        <v>No Aplica</v>
      </c>
      <c r="AM15" s="65" t="str">
        <f t="shared" si="10"/>
        <v>No Aplica</v>
      </c>
      <c r="AN15" s="65" t="str">
        <f t="shared" si="10"/>
        <v>No Aplica</v>
      </c>
      <c r="AO15" s="65">
        <f>VLOOKUP($AB15,[2]!Responsables[[Responsable]:[id_responsable]],2,0)</f>
        <v>6</v>
      </c>
      <c r="AP15" s="65">
        <f>IFERROR(VLOOKUP($Q15,[2]!unidad_medida[[#All],[nombre]:[Columna1]],5,0),0)</f>
        <v>0</v>
      </c>
    </row>
    <row r="16" spans="1:42" s="8" customFormat="1" x14ac:dyDescent="0.35">
      <c r="A16" s="61" t="str">
        <f t="shared" si="0"/>
        <v>Gráfico 13 FILT: Producto MUEST: País de Origen | Precio Fruta importada (USD/t) año 2020</v>
      </c>
      <c r="B16" s="62">
        <v>9</v>
      </c>
      <c r="C16" s="62" t="s">
        <v>63</v>
      </c>
      <c r="D16" s="62" t="s">
        <v>49</v>
      </c>
      <c r="E16" s="61" t="str">
        <f>+"Precio Fruta importada (USD/t)"&amp;" "&amp;N16</f>
        <v>Precio Fruta importada (USD/t) año 2020</v>
      </c>
      <c r="F16" s="62" t="s">
        <v>123</v>
      </c>
      <c r="G16" s="65"/>
      <c r="H16" s="65"/>
      <c r="I16" s="65" t="s">
        <v>117</v>
      </c>
      <c r="J16" s="65"/>
      <c r="K16" s="65"/>
      <c r="L16" s="74" t="str">
        <f>"Precio de fruta importada en USD/tonelada por país de origen, en la categoría "&amp;I16&amp;", durante el "&amp;N16</f>
        <v>Precio de fruta importada en USD/tonelada por país de origen, en la categoría Berries, durante el año 2020</v>
      </c>
      <c r="M16" s="74" t="str">
        <f t="shared" si="8"/>
        <v>Chile</v>
      </c>
      <c r="N16" s="74" t="str">
        <f t="shared" si="8"/>
        <v>año 2020</v>
      </c>
      <c r="O16" s="74">
        <f t="shared" si="2"/>
        <v>0</v>
      </c>
      <c r="P16" s="75" t="str">
        <f>+IF($D16="PRODUCTO",VLOOKUP(I16,[2]!Categorias[[Producto]:[Columna1]],9,0)&amp;"000",IF($D16="CATEGORÍA",VLOOKUP(I16,[2]!Categorias[[Categoría]:[Columna2]],7,0),$P$1))</f>
        <v>100101000</v>
      </c>
      <c r="Q16" s="74">
        <f t="shared" ref="Q16:Q25" si="11">+IF($E16="Fruta Importada (t) año 2020","Tonelada",0)</f>
        <v>0</v>
      </c>
      <c r="R16" s="74" t="s">
        <v>119</v>
      </c>
      <c r="S16" s="74" t="str">
        <f t="shared" si="4"/>
        <v>Precio de fruta importada en USD/tonelada por país de origen, en la categoría Berries, durante el año 2020</v>
      </c>
      <c r="T16" s="74" t="str">
        <f t="shared" si="5"/>
        <v>Producto: Berries</v>
      </c>
      <c r="U16" s="65" t="s">
        <v>120</v>
      </c>
      <c r="V16" s="76"/>
      <c r="W16" s="65" t="str">
        <f t="shared" si="9"/>
        <v>CHL</v>
      </c>
      <c r="X16" s="65" t="str">
        <f t="shared" si="6"/>
        <v>Nacional</v>
      </c>
      <c r="Y16" s="65" t="str">
        <f>"Gráfico que muestra la cantidad de fruta importada en toneladas para el tipo de cultivo de "&amp;I16&amp;" y los países desde donde se importa durante el año 2020 según datos recopilados por la ODEPA en su base de datos de comercio exterior"</f>
        <v>Gráfico que muestra la cantidad de fruta importada en toneladas para el tipo de cultivo de Berries y los países desde donde se importa durante el año 2020 según datos recopilados por la ODEPA en su base de datos de comercio exterior</v>
      </c>
      <c r="Z16" s="77">
        <f t="shared" si="7"/>
        <v>44311</v>
      </c>
      <c r="AA16" s="65" t="str">
        <f t="shared" si="7"/>
        <v>Español</v>
      </c>
      <c r="AB16" s="65" t="str">
        <f t="shared" si="7"/>
        <v>Natalia Arancibia</v>
      </c>
      <c r="AC16" s="65" t="str">
        <f t="shared" si="7"/>
        <v>No Aplica</v>
      </c>
      <c r="AD16" s="65" t="str">
        <f t="shared" si="7"/>
        <v>No Aplica</v>
      </c>
      <c r="AE16" s="65" t="str">
        <f t="shared" si="7"/>
        <v>No Aplica</v>
      </c>
      <c r="AF16" s="78">
        <f>IFERROR(VLOOKUP($O16,[2]!Parametros[[nombre]:[Columna1]],5,0),0)</f>
        <v>0</v>
      </c>
      <c r="AG16" s="78">
        <v>1</v>
      </c>
      <c r="AH16" s="78">
        <f>+VLOOKUP($M16,[2]!Territorio[[nombre]:[Columna1]],7,0)</f>
        <v>38</v>
      </c>
      <c r="AI16" s="78">
        <f>+VLOOKUP(N16,[2]!Temporalidad[[nombre]:[Columna1]],7,0)</f>
        <v>31</v>
      </c>
      <c r="AJ16" s="78">
        <f>+VLOOKUP(LEFT($C16,3),[2]!Tipo_Gráfico[[id3]:[Tipo Gráfico]],2,0)</f>
        <v>1</v>
      </c>
      <c r="AK16" s="74" t="str">
        <f t="shared" si="10"/>
        <v>Base de Datos de Comercio Exterior, Oficina de Estudios y Políticas Agrarias, Ministerio de Agricultura, Chile</v>
      </c>
      <c r="AL16" s="65" t="str">
        <f t="shared" si="10"/>
        <v>No Aplica</v>
      </c>
      <c r="AM16" s="65" t="s">
        <v>47</v>
      </c>
      <c r="AN16" s="65" t="s">
        <v>47</v>
      </c>
      <c r="AO16" s="65">
        <f>VLOOKUP($AB16,[2]!Responsables[[Responsable]:[id_responsable]],2,0)</f>
        <v>6</v>
      </c>
      <c r="AP16" s="65">
        <f>IFERROR(VLOOKUP($Q16,[2]!unidad_medida[[#All],[nombre]:[Columna1]],5,0),0)</f>
        <v>0</v>
      </c>
    </row>
    <row r="17" spans="1:42" s="8" customFormat="1" x14ac:dyDescent="0.35">
      <c r="A17" s="61" t="str">
        <f t="shared" si="0"/>
        <v>Gráfico 14 FILT: Producto MUEST: Procesamiento | Precio Fruta importada (USD/t) año 2020</v>
      </c>
      <c r="B17" s="62">
        <v>9</v>
      </c>
      <c r="C17" s="62" t="s">
        <v>64</v>
      </c>
      <c r="D17" s="62" t="s">
        <v>49</v>
      </c>
      <c r="E17" s="61" t="str">
        <f>+"Precio Fruta importada (USD/t)"&amp;" "&amp;N17</f>
        <v>Precio Fruta importada (USD/t) año 2020</v>
      </c>
      <c r="F17" s="62" t="s">
        <v>54</v>
      </c>
      <c r="G17" s="65"/>
      <c r="H17" s="65"/>
      <c r="I17" s="65" t="s">
        <v>117</v>
      </c>
      <c r="J17" s="65"/>
      <c r="K17" s="65"/>
      <c r="L17" s="74" t="str">
        <f>"Precio de fruta importada en USD/tonelada por tipo de procesamiento, en la categoría "&amp;I17&amp;", durante el "&amp;N17</f>
        <v>Precio de fruta importada en USD/tonelada por tipo de procesamiento, en la categoría Berries, durante el año 2020</v>
      </c>
      <c r="M17" s="74" t="str">
        <f t="shared" si="8"/>
        <v>Chile</v>
      </c>
      <c r="N17" s="74" t="str">
        <f t="shared" si="8"/>
        <v>año 2020</v>
      </c>
      <c r="O17" s="74">
        <f t="shared" si="2"/>
        <v>0</v>
      </c>
      <c r="P17" s="75" t="str">
        <f>+IF($D17="PRODUCTO",VLOOKUP(I17,[2]!Categorias[[Producto]:[Columna1]],9,0)&amp;"000",IF($D17="CATEGORÍA",VLOOKUP(I17,[2]!Categorias[[Categoría]:[Columna2]],7,0),$P$1))</f>
        <v>100101000</v>
      </c>
      <c r="Q17" s="74">
        <f t="shared" si="11"/>
        <v>0</v>
      </c>
      <c r="R17" s="74" t="s">
        <v>119</v>
      </c>
      <c r="S17" s="74" t="str">
        <f t="shared" si="4"/>
        <v>Precio de fruta importada en USD/tonelada por tipo de procesamiento, en la categoría Berries, durante el año 2020</v>
      </c>
      <c r="T17" s="74" t="str">
        <f t="shared" si="5"/>
        <v>Producto: Berries</v>
      </c>
      <c r="U17" s="65" t="s">
        <v>120</v>
      </c>
      <c r="V17" s="76"/>
      <c r="W17" s="65" t="str">
        <f t="shared" si="9"/>
        <v>CHL</v>
      </c>
      <c r="X17" s="65" t="str">
        <f t="shared" si="6"/>
        <v>Nacional</v>
      </c>
      <c r="Y17" s="65" t="str">
        <f>"Gráfico que muestra la cantidad de fruta importada en toneladas para el tipo de cultivo de "&amp;I17&amp;" y sus procesamientos durante el año 2020 según datos recopilados por la ODEPA en su base de datos de comercio exterior"</f>
        <v>Gráfico que muestra la cantidad de fruta importada en toneladas para el tipo de cultivo de Berries y sus procesamientos durante el año 2020 según datos recopilados por la ODEPA en su base de datos de comercio exterior</v>
      </c>
      <c r="Z17" s="77">
        <f t="shared" si="7"/>
        <v>44311</v>
      </c>
      <c r="AA17" s="65" t="str">
        <f t="shared" si="7"/>
        <v>Español</v>
      </c>
      <c r="AB17" s="65" t="str">
        <f t="shared" si="7"/>
        <v>Natalia Arancibia</v>
      </c>
      <c r="AC17" s="65" t="str">
        <f t="shared" si="7"/>
        <v>No Aplica</v>
      </c>
      <c r="AD17" s="65" t="str">
        <f t="shared" si="7"/>
        <v>No Aplica</v>
      </c>
      <c r="AE17" s="65" t="str">
        <f t="shared" si="7"/>
        <v>No Aplica</v>
      </c>
      <c r="AF17" s="78">
        <f>IFERROR(VLOOKUP($O17,[2]!Parametros[[nombre]:[Columna1]],5,0),0)</f>
        <v>0</v>
      </c>
      <c r="AG17" s="78">
        <v>1</v>
      </c>
      <c r="AH17" s="78">
        <f>+VLOOKUP($M17,[2]!Territorio[[nombre]:[Columna1]],7,0)</f>
        <v>38</v>
      </c>
      <c r="AI17" s="78">
        <f>+VLOOKUP(N17,[2]!Temporalidad[[nombre]:[Columna1]],7,0)</f>
        <v>31</v>
      </c>
      <c r="AJ17" s="78">
        <f>+VLOOKUP(LEFT($C17,3),[2]!Tipo_Gráfico[[id3]:[Tipo Gráfico]],2,0)</f>
        <v>1</v>
      </c>
      <c r="AK17" s="74" t="str">
        <f t="shared" si="10"/>
        <v>Base de Datos de Comercio Exterior, Oficina de Estudios y Políticas Agrarias, Ministerio de Agricultura, Chile</v>
      </c>
      <c r="AL17" s="65" t="str">
        <f t="shared" si="10"/>
        <v>No Aplica</v>
      </c>
      <c r="AM17" s="65" t="str">
        <f t="shared" si="10"/>
        <v>No Aplica</v>
      </c>
      <c r="AN17" s="65" t="str">
        <f t="shared" si="10"/>
        <v>No Aplica</v>
      </c>
      <c r="AO17" s="65">
        <f>VLOOKUP($AB17,[2]!Responsables[[Responsable]:[id_responsable]],2,0)</f>
        <v>6</v>
      </c>
      <c r="AP17" s="65">
        <f>IFERROR(VLOOKUP($Q17,[2]!unidad_medida[[#All],[nombre]:[Columna1]],5,0),0)</f>
        <v>0</v>
      </c>
    </row>
    <row r="18" spans="1:42" s="8" customFormat="1" x14ac:dyDescent="0.35">
      <c r="A18" s="64" t="str">
        <f t="shared" si="0"/>
        <v>Gráfico 15 FILT: Categoría MUEST: País de Origen | Precio Fruta importada (USD/t) año 2020</v>
      </c>
      <c r="B18" s="65">
        <v>35</v>
      </c>
      <c r="C18" s="65" t="s">
        <v>65</v>
      </c>
      <c r="D18" s="65" t="s">
        <v>51</v>
      </c>
      <c r="E18" s="64" t="str">
        <f>+"Precio Fruta importada (USD/t)"&amp;" "&amp;N18</f>
        <v>Precio Fruta importada (USD/t) año 2020</v>
      </c>
      <c r="F18" s="65" t="s">
        <v>123</v>
      </c>
      <c r="G18" s="65"/>
      <c r="H18" s="65"/>
      <c r="I18" s="65" t="s">
        <v>124</v>
      </c>
      <c r="J18" s="65"/>
      <c r="K18" s="65"/>
      <c r="L18" s="74" t="str">
        <f>"Precio de fruta importada en USD/tonelada por país de origen, en la categoría "&amp;I18&amp;", durante el "&amp;N18</f>
        <v>Precio de fruta importada en USD/tonelada por país de origen, en la categoría Arándano, durante el año 2020</v>
      </c>
      <c r="M18" s="74" t="str">
        <f t="shared" si="8"/>
        <v>Chile</v>
      </c>
      <c r="N18" s="74" t="str">
        <f t="shared" si="8"/>
        <v>año 2020</v>
      </c>
      <c r="O18" s="74">
        <f t="shared" si="2"/>
        <v>0</v>
      </c>
      <c r="P18" s="75">
        <f>+IF($D18="PRODUCTO",VLOOKUP(I18,[2]!Categorias[[Producto]:[Columna1]],9,0)&amp;"000",IF($D18="CATEGORÍA",VLOOKUP(I18,[2]!Categorias[[Categoría]:[Columna2]],7,0),$P$1))</f>
        <v>100101001</v>
      </c>
      <c r="Q18" s="74">
        <f t="shared" si="11"/>
        <v>0</v>
      </c>
      <c r="R18" s="74" t="s">
        <v>125</v>
      </c>
      <c r="S18" s="74" t="str">
        <f t="shared" si="4"/>
        <v>Precio de fruta importada en USD/tonelada por país de origen, en la categoría Arándano, durante el año 2020</v>
      </c>
      <c r="T18" s="74" t="str">
        <f t="shared" si="5"/>
        <v>Categoría: Arándano</v>
      </c>
      <c r="U18" s="65" t="s">
        <v>120</v>
      </c>
      <c r="V18" s="76"/>
      <c r="W18" s="65" t="str">
        <f t="shared" si="9"/>
        <v>CHL</v>
      </c>
      <c r="X18" s="65" t="str">
        <f t="shared" si="6"/>
        <v>Nacional</v>
      </c>
      <c r="Y18" s="65" t="str">
        <f>"Gráfico que muestra la cantidad de fruta importada en toneladas para el cultivo de "&amp;I18&amp;" y los países desde donde se importa durante el año 2020 según datos recopilados por la ODEPA en su base de datos de comercio exterior"</f>
        <v>Gráfico que muestra la cantidad de fruta importada en toneladas para el cultivo de Arándano y los países desde donde se importa durante el año 2020 según datos recopilados por la ODEPA en su base de datos de comercio exterior</v>
      </c>
      <c r="Z18" s="77">
        <f t="shared" si="7"/>
        <v>44311</v>
      </c>
      <c r="AA18" s="65" t="str">
        <f t="shared" si="7"/>
        <v>Español</v>
      </c>
      <c r="AB18" s="65" t="str">
        <f t="shared" si="7"/>
        <v>Natalia Arancibia</v>
      </c>
      <c r="AC18" s="65" t="str">
        <f t="shared" si="7"/>
        <v>No Aplica</v>
      </c>
      <c r="AD18" s="65" t="str">
        <f t="shared" si="7"/>
        <v>No Aplica</v>
      </c>
      <c r="AE18" s="65" t="str">
        <f t="shared" si="7"/>
        <v>No Aplica</v>
      </c>
      <c r="AF18" s="78">
        <f>IFERROR(VLOOKUP($O18,[2]!Parametros[[nombre]:[Columna1]],5,0),0)</f>
        <v>0</v>
      </c>
      <c r="AG18" s="78">
        <v>1</v>
      </c>
      <c r="AH18" s="78">
        <f>+VLOOKUP($M18,[2]!Territorio[[nombre]:[Columna1]],7,0)</f>
        <v>38</v>
      </c>
      <c r="AI18" s="78">
        <f>+VLOOKUP(N18,[2]!Temporalidad[[nombre]:[Columna1]],7,0)</f>
        <v>31</v>
      </c>
      <c r="AJ18" s="78">
        <f>+VLOOKUP(LEFT($C18,3),[2]!Tipo_Gráfico[[id3]:[Tipo Gráfico]],2,0)</f>
        <v>1</v>
      </c>
      <c r="AK18" s="74" t="str">
        <f t="shared" si="10"/>
        <v>Base de Datos de Comercio Exterior, Oficina de Estudios y Políticas Agrarias, Ministerio de Agricultura, Chile</v>
      </c>
      <c r="AL18" s="65" t="str">
        <f t="shared" si="10"/>
        <v>No Aplica</v>
      </c>
      <c r="AM18" s="65" t="s">
        <v>47</v>
      </c>
      <c r="AN18" s="65" t="s">
        <v>47</v>
      </c>
      <c r="AO18" s="65">
        <f>VLOOKUP($AB18,[2]!Responsables[[Responsable]:[id_responsable]],2,0)</f>
        <v>6</v>
      </c>
      <c r="AP18" s="65">
        <f>IFERROR(VLOOKUP($Q18,[2]!unidad_medida[[#All],[nombre]:[Columna1]],5,0),0)</f>
        <v>0</v>
      </c>
    </row>
    <row r="19" spans="1:42" s="8" customFormat="1" x14ac:dyDescent="0.35">
      <c r="A19" s="64" t="str">
        <f t="shared" si="0"/>
        <v>Gráfico 16 FILT: Categoría MUEST: Procesamiento | Precio Fruta importada (USD/t) año 2020</v>
      </c>
      <c r="B19" s="65">
        <v>35</v>
      </c>
      <c r="C19" s="65" t="s">
        <v>66</v>
      </c>
      <c r="D19" s="65" t="s">
        <v>51</v>
      </c>
      <c r="E19" s="64" t="str">
        <f>+"Precio Fruta importada (USD/t)"&amp;" "&amp;N19</f>
        <v>Precio Fruta importada (USD/t) año 2020</v>
      </c>
      <c r="F19" s="65" t="s">
        <v>54</v>
      </c>
      <c r="G19" s="65"/>
      <c r="H19" s="65"/>
      <c r="I19" s="65" t="s">
        <v>124</v>
      </c>
      <c r="J19" s="65"/>
      <c r="K19" s="65"/>
      <c r="L19" s="74" t="str">
        <f>"Precio de fruta importada en USD/tonelada por tipo de procesamiento, en la categoría "&amp;I19&amp;", durante el "&amp;N19</f>
        <v>Precio de fruta importada en USD/tonelada por tipo de procesamiento, en la categoría Arándano, durante el año 2020</v>
      </c>
      <c r="M19" s="74" t="str">
        <f t="shared" si="8"/>
        <v>Chile</v>
      </c>
      <c r="N19" s="74" t="str">
        <f t="shared" si="8"/>
        <v>año 2020</v>
      </c>
      <c r="O19" s="74">
        <f t="shared" si="2"/>
        <v>0</v>
      </c>
      <c r="P19" s="75">
        <f>+IF($D19="PRODUCTO",VLOOKUP(I19,[2]!Categorias[[Producto]:[Columna1]],9,0)&amp;"000",IF($D19="CATEGORÍA",VLOOKUP(I19,[2]!Categorias[[Categoría]:[Columna2]],7,0),$P$1))</f>
        <v>100101001</v>
      </c>
      <c r="Q19" s="74">
        <f t="shared" si="11"/>
        <v>0</v>
      </c>
      <c r="R19" s="74" t="s">
        <v>125</v>
      </c>
      <c r="S19" s="74" t="str">
        <f t="shared" si="4"/>
        <v>Precio de fruta importada en USD/tonelada por tipo de procesamiento, en la categoría Arándano, durante el año 2020</v>
      </c>
      <c r="T19" s="74" t="str">
        <f t="shared" si="5"/>
        <v>Categoría: Arándano</v>
      </c>
      <c r="U19" s="65" t="s">
        <v>120</v>
      </c>
      <c r="V19" s="76"/>
      <c r="W19" s="65" t="str">
        <f t="shared" si="9"/>
        <v>CHL</v>
      </c>
      <c r="X19" s="65" t="str">
        <f t="shared" si="6"/>
        <v>Nacional</v>
      </c>
      <c r="Y19" s="65" t="str">
        <f>"Gráfico que muestra la cantidad de fruta importada en toneladas para el cultivo de "&amp;I19&amp;" y sus procesamientos durante el año 2020 según datos recopilados por la ODEPA en su base de datos de comercio exterior"</f>
        <v>Gráfico que muestra la cantidad de fruta importada en toneladas para el cultivo de Arándano y sus procesamientos durante el año 2020 según datos recopilados por la ODEPA en su base de datos de comercio exterior</v>
      </c>
      <c r="Z19" s="77">
        <f t="shared" si="7"/>
        <v>44311</v>
      </c>
      <c r="AA19" s="65" t="str">
        <f t="shared" si="7"/>
        <v>Español</v>
      </c>
      <c r="AB19" s="65" t="str">
        <f t="shared" si="7"/>
        <v>Natalia Arancibia</v>
      </c>
      <c r="AC19" s="65" t="str">
        <f t="shared" si="7"/>
        <v>No Aplica</v>
      </c>
      <c r="AD19" s="65" t="str">
        <f t="shared" si="7"/>
        <v>No Aplica</v>
      </c>
      <c r="AE19" s="65" t="str">
        <f t="shared" si="7"/>
        <v>No Aplica</v>
      </c>
      <c r="AF19" s="78">
        <f>IFERROR(VLOOKUP($O19,[2]!Parametros[[nombre]:[Columna1]],5,0),0)</f>
        <v>0</v>
      </c>
      <c r="AG19" s="78">
        <v>1</v>
      </c>
      <c r="AH19" s="78">
        <f>+VLOOKUP($M19,[2]!Territorio[[nombre]:[Columna1]],7,0)</f>
        <v>38</v>
      </c>
      <c r="AI19" s="78">
        <f>+VLOOKUP(N19,[2]!Temporalidad[[nombre]:[Columna1]],7,0)</f>
        <v>31</v>
      </c>
      <c r="AJ19" s="78">
        <f>+VLOOKUP(LEFT($C19,3),[2]!Tipo_Gráfico[[id3]:[Tipo Gráfico]],2,0)</f>
        <v>1</v>
      </c>
      <c r="AK19" s="74" t="str">
        <f t="shared" si="10"/>
        <v>Base de Datos de Comercio Exterior, Oficina de Estudios y Políticas Agrarias, Ministerio de Agricultura, Chile</v>
      </c>
      <c r="AL19" s="65" t="str">
        <f t="shared" si="10"/>
        <v>No Aplica</v>
      </c>
      <c r="AM19" s="65" t="str">
        <f t="shared" si="10"/>
        <v>No Aplica</v>
      </c>
      <c r="AN19" s="65" t="str">
        <f t="shared" si="10"/>
        <v>No Aplica</v>
      </c>
      <c r="AO19" s="65">
        <f>VLOOKUP($AB19,[2]!Responsables[[Responsable]:[id_responsable]],2,0)</f>
        <v>6</v>
      </c>
      <c r="AP19" s="65">
        <f>IFERROR(VLOOKUP($Q19,[2]!unidad_medida[[#All],[nombre]:[Columna1]],5,0),0)</f>
        <v>0</v>
      </c>
    </row>
    <row r="20" spans="1:42" s="8" customFormat="1" x14ac:dyDescent="0.35">
      <c r="A20" s="66" t="str">
        <f t="shared" si="0"/>
        <v>Gráfico 17 FILT: País de Origen MUEST: Producto | Precio Fruta importada (USD/t) año 2020</v>
      </c>
      <c r="B20" s="67">
        <v>87</v>
      </c>
      <c r="C20" s="67" t="s">
        <v>67</v>
      </c>
      <c r="D20" s="67" t="s">
        <v>123</v>
      </c>
      <c r="E20" s="66" t="str">
        <f>+"Precio Fruta importada (USD/t)"&amp;" "&amp;N20</f>
        <v>Precio Fruta importada (USD/t) año 2020</v>
      </c>
      <c r="F20" s="67" t="s">
        <v>49</v>
      </c>
      <c r="G20" s="65"/>
      <c r="H20" s="65"/>
      <c r="I20" s="65" t="s">
        <v>126</v>
      </c>
      <c r="J20" s="65"/>
      <c r="K20" s="65"/>
      <c r="L20" s="74" t="str">
        <f>"Precio de fruta importada en USD/tonelada por tipo de cultivo desde "&amp;I20&amp;", durante el "&amp;N20</f>
        <v>Precio de fruta importada en USD/tonelada por tipo de cultivo desde República Dominicana, durante el año 2020</v>
      </c>
      <c r="M20" s="74" t="str">
        <f t="shared" si="8"/>
        <v>Chile</v>
      </c>
      <c r="N20" s="74" t="str">
        <f t="shared" si="8"/>
        <v>año 2020</v>
      </c>
      <c r="O20" s="74">
        <f t="shared" si="2"/>
        <v>0</v>
      </c>
      <c r="P20" s="75">
        <f>+IF($D20="PRODUCTO",VLOOKUP(I20,[2]!Categorias[[Producto]:[Columna1]],9,0)&amp;"000",IF($D20="CATEGORÍA",VLOOKUP(I20,[2]!Categorias[[Categoría]:[Columna2]],7,0),$P$1))</f>
        <v>0</v>
      </c>
      <c r="Q20" s="74">
        <f t="shared" si="11"/>
        <v>0</v>
      </c>
      <c r="R20" s="74" t="s">
        <v>127</v>
      </c>
      <c r="S20" s="74" t="str">
        <f t="shared" si="4"/>
        <v>Precio de fruta importada en USD/tonelada por tipo de cultivo desde República Dominicana, durante el año 2020</v>
      </c>
      <c r="T20" s="74" t="str">
        <f t="shared" si="5"/>
        <v>País de Origen: República Dominicana</v>
      </c>
      <c r="U20" s="65" t="s">
        <v>120</v>
      </c>
      <c r="V20" s="76"/>
      <c r="W20" s="65" t="str">
        <f t="shared" si="9"/>
        <v>CHL</v>
      </c>
      <c r="X20" s="65" t="str">
        <f t="shared" si="6"/>
        <v>Nacional</v>
      </c>
      <c r="Y20" s="65" t="str">
        <f>"Gráfico que muestra la cantidad de fruta importada en toneladas desde "&amp;I20&amp;" y por tipos de cultivo durante el año 2020 según datos recopilados por la ODEPA en su base de datos de comercio exterior"</f>
        <v>Gráfico que muestra la cantidad de fruta importada en toneladas desde República Dominicana y por tipos de cultivo durante el año 2020 según datos recopilados por la ODEPA en su base de datos de comercio exterior</v>
      </c>
      <c r="Z20" s="77">
        <f t="shared" si="7"/>
        <v>44311</v>
      </c>
      <c r="AA20" s="65" t="str">
        <f t="shared" si="7"/>
        <v>Español</v>
      </c>
      <c r="AB20" s="65" t="str">
        <f t="shared" si="7"/>
        <v>Natalia Arancibia</v>
      </c>
      <c r="AC20" s="65" t="str">
        <f t="shared" si="7"/>
        <v>No Aplica</v>
      </c>
      <c r="AD20" s="65" t="str">
        <f t="shared" si="7"/>
        <v>No Aplica</v>
      </c>
      <c r="AE20" s="65" t="str">
        <f t="shared" si="7"/>
        <v>No Aplica</v>
      </c>
      <c r="AF20" s="78">
        <f>IFERROR(VLOOKUP($O20,[2]!Parametros[[nombre]:[Columna1]],5,0),0)</f>
        <v>0</v>
      </c>
      <c r="AG20" s="78">
        <v>1</v>
      </c>
      <c r="AH20" s="78">
        <f>+VLOOKUP($M20,[2]!Territorio[[nombre]:[Columna1]],7,0)</f>
        <v>38</v>
      </c>
      <c r="AI20" s="78">
        <f>+VLOOKUP(N20,[2]!Temporalidad[[nombre]:[Columna1]],7,0)</f>
        <v>31</v>
      </c>
      <c r="AJ20" s="78">
        <f>+VLOOKUP(LEFT($C20,3),[2]!Tipo_Gráfico[[id3]:[Tipo Gráfico]],2,0)</f>
        <v>1</v>
      </c>
      <c r="AK20" s="74" t="str">
        <f t="shared" si="10"/>
        <v>Base de Datos de Comercio Exterior, Oficina de Estudios y Políticas Agrarias, Ministerio de Agricultura, Chile</v>
      </c>
      <c r="AL20" s="65" t="str">
        <f t="shared" si="10"/>
        <v>No Aplica</v>
      </c>
      <c r="AM20" s="65" t="s">
        <v>47</v>
      </c>
      <c r="AN20" s="65" t="s">
        <v>47</v>
      </c>
      <c r="AO20" s="65">
        <f>VLOOKUP($AB20,[2]!Responsables[[Responsable]:[id_responsable]],2,0)</f>
        <v>6</v>
      </c>
      <c r="AP20" s="65">
        <f>IFERROR(VLOOKUP($Q20,[2]!unidad_medida[[#All],[nombre]:[Columna1]],5,0),0)</f>
        <v>0</v>
      </c>
    </row>
    <row r="21" spans="1:42" s="8" customFormat="1" x14ac:dyDescent="0.35">
      <c r="A21" s="66" t="str">
        <f t="shared" si="0"/>
        <v>Gráfico 18 FILT: País de Origen MUEST: Categoría | Precio Fruta importada (USD/t) año 2020</v>
      </c>
      <c r="B21" s="67">
        <v>87</v>
      </c>
      <c r="C21" s="67" t="s">
        <v>68</v>
      </c>
      <c r="D21" s="67" t="s">
        <v>123</v>
      </c>
      <c r="E21" s="66" t="str">
        <f>+"Precio Fruta importada (USD/t)"&amp;" "&amp;N21</f>
        <v>Precio Fruta importada (USD/t) año 2020</v>
      </c>
      <c r="F21" s="67" t="s">
        <v>51</v>
      </c>
      <c r="G21" s="65"/>
      <c r="H21" s="65"/>
      <c r="I21" s="65" t="s">
        <v>126</v>
      </c>
      <c r="J21" s="65"/>
      <c r="K21" s="65"/>
      <c r="L21" s="74" t="str">
        <f>"Precio de fruta importada en USD/tonelada por cultivo desde "&amp;I21&amp;", durante el "&amp;N21</f>
        <v>Precio de fruta importada en USD/tonelada por cultivo desde República Dominicana, durante el año 2020</v>
      </c>
      <c r="M21" s="74" t="str">
        <f t="shared" si="8"/>
        <v>Chile</v>
      </c>
      <c r="N21" s="74" t="str">
        <f t="shared" si="8"/>
        <v>año 2020</v>
      </c>
      <c r="O21" s="74">
        <f t="shared" si="2"/>
        <v>0</v>
      </c>
      <c r="P21" s="75">
        <f>+IF($D21="PRODUCTO",VLOOKUP(I21,[2]!Categorias[[Producto]:[Columna1]],9,0)&amp;"000",IF($D21="CATEGORÍA",VLOOKUP(I21,[2]!Categorias[[Categoría]:[Columna2]],7,0),$P$1))</f>
        <v>0</v>
      </c>
      <c r="Q21" s="74">
        <f t="shared" si="11"/>
        <v>0</v>
      </c>
      <c r="R21" s="74" t="s">
        <v>127</v>
      </c>
      <c r="S21" s="74" t="str">
        <f t="shared" si="4"/>
        <v>Precio de fruta importada en USD/tonelada por cultivo desde República Dominicana, durante el año 2020</v>
      </c>
      <c r="T21" s="74" t="str">
        <f t="shared" si="5"/>
        <v>País de Origen: República Dominicana</v>
      </c>
      <c r="U21" s="65" t="s">
        <v>120</v>
      </c>
      <c r="V21" s="76"/>
      <c r="W21" s="65" t="str">
        <f t="shared" si="9"/>
        <v>CHL</v>
      </c>
      <c r="X21" s="65" t="str">
        <f t="shared" si="6"/>
        <v>Nacional</v>
      </c>
      <c r="Y21" s="65" t="str">
        <f>"Gráfico que muestra la cantidad de fruta importada en toneladas desde "&amp;I21&amp;" y por diferentes especies durante el año 2020 según datos recopilados por la ODEPA en su base de datos de comercio exterior"</f>
        <v>Gráfico que muestra la cantidad de fruta importada en toneladas desde República Dominicana y por diferentes especies durante el año 2020 según datos recopilados por la ODEPA en su base de datos de comercio exterior</v>
      </c>
      <c r="Z21" s="77">
        <f t="shared" ref="Z21:AE33" si="12">+Z20</f>
        <v>44311</v>
      </c>
      <c r="AA21" s="65" t="str">
        <f t="shared" si="12"/>
        <v>Español</v>
      </c>
      <c r="AB21" s="65" t="str">
        <f t="shared" si="12"/>
        <v>Natalia Arancibia</v>
      </c>
      <c r="AC21" s="65" t="str">
        <f t="shared" si="12"/>
        <v>No Aplica</v>
      </c>
      <c r="AD21" s="65" t="str">
        <f t="shared" si="12"/>
        <v>No Aplica</v>
      </c>
      <c r="AE21" s="65" t="str">
        <f t="shared" si="12"/>
        <v>No Aplica</v>
      </c>
      <c r="AF21" s="78">
        <f>IFERROR(VLOOKUP($O21,[2]!Parametros[[nombre]:[Columna1]],5,0),0)</f>
        <v>0</v>
      </c>
      <c r="AG21" s="78">
        <v>1</v>
      </c>
      <c r="AH21" s="78">
        <f>+VLOOKUP($M21,[2]!Territorio[[nombre]:[Columna1]],7,0)</f>
        <v>38</v>
      </c>
      <c r="AI21" s="78">
        <f>+VLOOKUP(N21,[2]!Temporalidad[[nombre]:[Columna1]],7,0)</f>
        <v>31</v>
      </c>
      <c r="AJ21" s="78">
        <f>+VLOOKUP(LEFT($C21,3),[2]!Tipo_Gráfico[[id3]:[Tipo Gráfico]],2,0)</f>
        <v>1</v>
      </c>
      <c r="AK21" s="74" t="str">
        <f t="shared" si="10"/>
        <v>Base de Datos de Comercio Exterior, Oficina de Estudios y Políticas Agrarias, Ministerio de Agricultura, Chile</v>
      </c>
      <c r="AL21" s="65" t="str">
        <f t="shared" si="10"/>
        <v>No Aplica</v>
      </c>
      <c r="AM21" s="65" t="str">
        <f t="shared" si="10"/>
        <v>No Aplica</v>
      </c>
      <c r="AN21" s="65" t="str">
        <f t="shared" si="10"/>
        <v>No Aplica</v>
      </c>
      <c r="AO21" s="65">
        <f>VLOOKUP($AB21,[2]!Responsables[[Responsable]:[id_responsable]],2,0)</f>
        <v>6</v>
      </c>
      <c r="AP21" s="65">
        <f>IFERROR(VLOOKUP($Q21,[2]!unidad_medida[[#All],[nombre]:[Columna1]],5,0),0)</f>
        <v>0</v>
      </c>
    </row>
    <row r="22" spans="1:42" s="8" customFormat="1" x14ac:dyDescent="0.35">
      <c r="A22" s="66" t="str">
        <f t="shared" si="0"/>
        <v>Gráfico 19 FILT: País de Origen MUEST: Procesamiento | Precio Fruta importada (USD/t) año 2020</v>
      </c>
      <c r="B22" s="67">
        <v>87</v>
      </c>
      <c r="C22" s="67" t="s">
        <v>69</v>
      </c>
      <c r="D22" s="67" t="s">
        <v>123</v>
      </c>
      <c r="E22" s="66" t="str">
        <f>+"Precio Fruta importada (USD/t)"&amp;" "&amp;N22</f>
        <v>Precio Fruta importada (USD/t) año 2020</v>
      </c>
      <c r="F22" s="67" t="s">
        <v>54</v>
      </c>
      <c r="G22" s="65"/>
      <c r="H22" s="65"/>
      <c r="I22" s="65" t="s">
        <v>126</v>
      </c>
      <c r="J22" s="65"/>
      <c r="K22" s="65"/>
      <c r="L22" s="74" t="str">
        <f>"Precio de fruta importada en USD/tonelada por tipo de procesamiento desde "&amp;I22&amp;", durante el "&amp;N22</f>
        <v>Precio de fruta importada en USD/tonelada por tipo de procesamiento desde República Dominicana, durante el año 2020</v>
      </c>
      <c r="M22" s="74" t="str">
        <f t="shared" ref="M22:N33" si="13">+M21</f>
        <v>Chile</v>
      </c>
      <c r="N22" s="74" t="str">
        <f t="shared" si="13"/>
        <v>año 2020</v>
      </c>
      <c r="O22" s="74">
        <f t="shared" si="2"/>
        <v>0</v>
      </c>
      <c r="P22" s="75">
        <f>+IF($D22="PRODUCTO",VLOOKUP(I22,[2]!Categorias[[Producto]:[Columna1]],9,0)&amp;"000",IF($D22="CATEGORÍA",VLOOKUP(I22,[2]!Categorias[[Categoría]:[Columna2]],7,0),$P$1))</f>
        <v>0</v>
      </c>
      <c r="Q22" s="74">
        <f t="shared" si="11"/>
        <v>0</v>
      </c>
      <c r="R22" s="74" t="s">
        <v>127</v>
      </c>
      <c r="S22" s="74" t="str">
        <f t="shared" si="4"/>
        <v>Precio de fruta importada en USD/tonelada por tipo de procesamiento desde República Dominicana, durante el año 2020</v>
      </c>
      <c r="T22" s="74" t="str">
        <f t="shared" si="5"/>
        <v>País de Origen: República Dominicana</v>
      </c>
      <c r="U22" s="65" t="s">
        <v>120</v>
      </c>
      <c r="V22" s="76"/>
      <c r="W22" s="65" t="str">
        <f t="shared" si="9"/>
        <v>CHL</v>
      </c>
      <c r="X22" s="65" t="str">
        <f t="shared" si="6"/>
        <v>Nacional</v>
      </c>
      <c r="Y22" s="65" t="str">
        <f>"Gráfico que muestra la cantidad de fruta importada en toneladas desde "&amp;I22&amp;" y por tipo de procesamiento durante el año 2020 según datos recopilados por la ODEPA en su base de datos de comercio exterior"</f>
        <v>Gráfico que muestra la cantidad de fruta importada en toneladas desde República Dominicana y por tipo de procesamiento durante el año 2020 según datos recopilados por la ODEPA en su base de datos de comercio exterior</v>
      </c>
      <c r="Z22" s="77">
        <f t="shared" si="12"/>
        <v>44311</v>
      </c>
      <c r="AA22" s="65" t="str">
        <f t="shared" si="12"/>
        <v>Español</v>
      </c>
      <c r="AB22" s="65" t="str">
        <f t="shared" si="12"/>
        <v>Natalia Arancibia</v>
      </c>
      <c r="AC22" s="65" t="str">
        <f t="shared" si="12"/>
        <v>No Aplica</v>
      </c>
      <c r="AD22" s="65" t="str">
        <f t="shared" si="12"/>
        <v>No Aplica</v>
      </c>
      <c r="AE22" s="65" t="str">
        <f t="shared" si="12"/>
        <v>No Aplica</v>
      </c>
      <c r="AF22" s="78">
        <f>IFERROR(VLOOKUP($O22,[2]!Parametros[[nombre]:[Columna1]],5,0),0)</f>
        <v>0</v>
      </c>
      <c r="AG22" s="78">
        <v>1</v>
      </c>
      <c r="AH22" s="78">
        <f>+VLOOKUP($M22,[2]!Territorio[[nombre]:[Columna1]],7,0)</f>
        <v>38</v>
      </c>
      <c r="AI22" s="78">
        <f>+VLOOKUP(N22,[2]!Temporalidad[[nombre]:[Columna1]],7,0)</f>
        <v>31</v>
      </c>
      <c r="AJ22" s="78">
        <f>+VLOOKUP(LEFT($C22,3),[2]!Tipo_Gráfico[[id3]:[Tipo Gráfico]],2,0)</f>
        <v>1</v>
      </c>
      <c r="AK22" s="74" t="str">
        <f t="shared" ref="AK22:AN33" si="14">+AK21</f>
        <v>Base de Datos de Comercio Exterior, Oficina de Estudios y Políticas Agrarias, Ministerio de Agricultura, Chile</v>
      </c>
      <c r="AL22" s="65" t="str">
        <f t="shared" si="14"/>
        <v>No Aplica</v>
      </c>
      <c r="AM22" s="65" t="s">
        <v>47</v>
      </c>
      <c r="AN22" s="65" t="s">
        <v>47</v>
      </c>
      <c r="AO22" s="65">
        <f>VLOOKUP($AB22,[2]!Responsables[[Responsable]:[id_responsable]],2,0)</f>
        <v>6</v>
      </c>
      <c r="AP22" s="65">
        <f>IFERROR(VLOOKUP($Q22,[2]!unidad_medida[[#All],[nombre]:[Columna1]],5,0),0)</f>
        <v>0</v>
      </c>
    </row>
    <row r="23" spans="1:42" s="10" customFormat="1" x14ac:dyDescent="0.35">
      <c r="A23" s="68" t="str">
        <f t="shared" si="0"/>
        <v>Gráfico 20 FILT: Procesamiento MUEST: Producto | Precio Fruta importada (USD/t) año 2020</v>
      </c>
      <c r="B23" s="69">
        <v>7</v>
      </c>
      <c r="C23" s="69" t="s">
        <v>70</v>
      </c>
      <c r="D23" s="69" t="s">
        <v>54</v>
      </c>
      <c r="E23" s="68" t="str">
        <f>+"Precio Fruta importada (USD/t)"&amp;" "&amp;N23</f>
        <v>Precio Fruta importada (USD/t) año 2020</v>
      </c>
      <c r="F23" s="69" t="s">
        <v>49</v>
      </c>
      <c r="G23" s="65"/>
      <c r="H23" s="65"/>
      <c r="I23" s="65" t="s">
        <v>128</v>
      </c>
      <c r="J23" s="65"/>
      <c r="K23" s="65"/>
      <c r="L23" s="74" t="str">
        <f>"Precio de fruta importada en USD/tonelada por tipo de cultivo para el procesamiento de "&amp;I23&amp;", durante el "&amp;N23</f>
        <v>Precio de fruta importada en USD/tonelada por tipo de cultivo para el procesamiento de Aceites, durante el año 2020</v>
      </c>
      <c r="M23" s="74" t="str">
        <f t="shared" si="13"/>
        <v>Chile</v>
      </c>
      <c r="N23" s="74" t="str">
        <f t="shared" si="13"/>
        <v>año 2020</v>
      </c>
      <c r="O23" s="74">
        <f t="shared" si="2"/>
        <v>0</v>
      </c>
      <c r="P23" s="75">
        <f>+IF($D23="PRODUCTO",VLOOKUP(I23,[2]!Categorias[[Producto]:[Columna1]],9,0)&amp;"000",IF($D23="CATEGORÍA",VLOOKUP(I23,[2]!Categorias[[Categoría]:[Columna2]],7,0),$P$1))</f>
        <v>0</v>
      </c>
      <c r="Q23" s="74">
        <f t="shared" si="11"/>
        <v>0</v>
      </c>
      <c r="R23" s="74" t="s">
        <v>129</v>
      </c>
      <c r="S23" s="74" t="str">
        <f t="shared" si="4"/>
        <v>Precio de fruta importada en USD/tonelada por tipo de cultivo para el procesamiento de Aceites, durante el año 2020</v>
      </c>
      <c r="T23" s="74" t="str">
        <f t="shared" si="5"/>
        <v>Procesamiento: Aceites</v>
      </c>
      <c r="U23" s="65" t="s">
        <v>120</v>
      </c>
      <c r="V23" s="76"/>
      <c r="W23" s="65" t="str">
        <f t="shared" si="9"/>
        <v>CHL</v>
      </c>
      <c r="X23" s="65" t="str">
        <f t="shared" si="6"/>
        <v>Nacional</v>
      </c>
      <c r="Y23" s="65" t="str">
        <f>"Gráfico que muestra la cantidad de fruta importada en toneladas para el procesamiento de "&amp;I23&amp;" y por tipo de cultivo durante el año 2020 según datos recopilados por la ODEPA en su base de datos de comercio exterior"</f>
        <v>Gráfico que muestra la cantidad de fruta importada en toneladas para el procesamiento de Aceites y por tipo de cultivo durante el año 2020 según datos recopilados por la ODEPA en su base de datos de comercio exterior</v>
      </c>
      <c r="Z23" s="77">
        <f t="shared" si="12"/>
        <v>44311</v>
      </c>
      <c r="AA23" s="65" t="str">
        <f t="shared" si="12"/>
        <v>Español</v>
      </c>
      <c r="AB23" s="65" t="str">
        <f t="shared" si="12"/>
        <v>Natalia Arancibia</v>
      </c>
      <c r="AC23" s="65" t="str">
        <f t="shared" si="12"/>
        <v>No Aplica</v>
      </c>
      <c r="AD23" s="65" t="str">
        <f t="shared" si="12"/>
        <v>No Aplica</v>
      </c>
      <c r="AE23" s="65" t="str">
        <f t="shared" si="12"/>
        <v>No Aplica</v>
      </c>
      <c r="AF23" s="78">
        <f>IFERROR(VLOOKUP($O23,[2]!Parametros[[nombre]:[Columna1]],5,0),0)</f>
        <v>0</v>
      </c>
      <c r="AG23" s="78">
        <v>1</v>
      </c>
      <c r="AH23" s="78">
        <f>+VLOOKUP($M23,[2]!Territorio[[nombre]:[Columna1]],7,0)</f>
        <v>38</v>
      </c>
      <c r="AI23" s="78">
        <f>+VLOOKUP(N23,[2]!Temporalidad[[nombre]:[Columna1]],7,0)</f>
        <v>31</v>
      </c>
      <c r="AJ23" s="78">
        <f>+VLOOKUP(LEFT($C23,3),[2]!Tipo_Gráfico[[id3]:[Tipo Gráfico]],2,0)</f>
        <v>1</v>
      </c>
      <c r="AK23" s="74" t="str">
        <f t="shared" si="14"/>
        <v>Base de Datos de Comercio Exterior, Oficina de Estudios y Políticas Agrarias, Ministerio de Agricultura, Chile</v>
      </c>
      <c r="AL23" s="65" t="str">
        <f>+AL22</f>
        <v>No Aplica</v>
      </c>
      <c r="AM23" s="65" t="str">
        <f t="shared" ref="AM23:AN23" si="15">+AM22</f>
        <v>No Aplica</v>
      </c>
      <c r="AN23" s="65" t="str">
        <f t="shared" si="15"/>
        <v>No Aplica</v>
      </c>
      <c r="AO23" s="65">
        <f>VLOOKUP($AB23,[2]!Responsables[[Responsable]:[id_responsable]],2,0)</f>
        <v>6</v>
      </c>
      <c r="AP23" s="65">
        <f>IFERROR(VLOOKUP($Q23,[2]!unidad_medida[[#All],[nombre]:[Columna1]],5,0),0)</f>
        <v>0</v>
      </c>
    </row>
    <row r="24" spans="1:42" s="10" customFormat="1" x14ac:dyDescent="0.35">
      <c r="A24" s="68" t="str">
        <f t="shared" si="0"/>
        <v>Gráfico 21 FILT: Procesamiento MUEST: Categoría | Precio Fruta importada (USD/t) año 2020</v>
      </c>
      <c r="B24" s="69">
        <v>7</v>
      </c>
      <c r="C24" s="69" t="s">
        <v>72</v>
      </c>
      <c r="D24" s="69" t="s">
        <v>54</v>
      </c>
      <c r="E24" s="68" t="str">
        <f>+"Precio Fruta importada (USD/t)"&amp;" "&amp;N24</f>
        <v>Precio Fruta importada (USD/t) año 2020</v>
      </c>
      <c r="F24" s="69" t="s">
        <v>51</v>
      </c>
      <c r="G24" s="65"/>
      <c r="H24" s="65"/>
      <c r="I24" s="65" t="s">
        <v>128</v>
      </c>
      <c r="J24" s="65"/>
      <c r="K24" s="65"/>
      <c r="L24" s="74" t="str">
        <f>"Precio de fruta importada en USD/tonelada por cultivo para el procesamiento de "&amp;I24&amp;", durante el "&amp;N24</f>
        <v>Precio de fruta importada en USD/tonelada por cultivo para el procesamiento de Aceites, durante el año 2020</v>
      </c>
      <c r="M24" s="74" t="str">
        <f t="shared" si="13"/>
        <v>Chile</v>
      </c>
      <c r="N24" s="74" t="str">
        <f t="shared" si="13"/>
        <v>año 2020</v>
      </c>
      <c r="O24" s="74">
        <f t="shared" si="2"/>
        <v>0</v>
      </c>
      <c r="P24" s="75">
        <f>+IF($D24="PRODUCTO",VLOOKUP(I24,[2]!Categorias[[Producto]:[Columna1]],9,0)&amp;"000",IF($D24="CATEGORÍA",VLOOKUP(I24,[2]!Categorias[[Categoría]:[Columna2]],7,0),$P$1))</f>
        <v>0</v>
      </c>
      <c r="Q24" s="74">
        <f t="shared" si="11"/>
        <v>0</v>
      </c>
      <c r="R24" s="74" t="s">
        <v>129</v>
      </c>
      <c r="S24" s="74" t="str">
        <f t="shared" si="4"/>
        <v>Precio de fruta importada en USD/tonelada por cultivo para el procesamiento de Aceites, durante el año 2020</v>
      </c>
      <c r="T24" s="74" t="str">
        <f t="shared" si="5"/>
        <v>Procesamiento: Aceites</v>
      </c>
      <c r="U24" s="65" t="s">
        <v>120</v>
      </c>
      <c r="V24" s="76"/>
      <c r="W24" s="65" t="str">
        <f t="shared" si="9"/>
        <v>CHL</v>
      </c>
      <c r="X24" s="65" t="str">
        <f t="shared" si="6"/>
        <v>Nacional</v>
      </c>
      <c r="Y24" s="65" t="str">
        <f>"Gráfico que muestra la cantidad de fruta importada en toneladas para el procesamiento de "&amp;I24&amp;" y por diferentes especies durante el año 2020 según datos recopilados por la ODEPA en su base de datos de comercio exterior"</f>
        <v>Gráfico que muestra la cantidad de fruta importada en toneladas para el procesamiento de Aceites y por diferentes especies durante el año 2020 según datos recopilados por la ODEPA en su base de datos de comercio exterior</v>
      </c>
      <c r="Z24" s="77">
        <f t="shared" si="12"/>
        <v>44311</v>
      </c>
      <c r="AA24" s="65" t="str">
        <f t="shared" si="12"/>
        <v>Español</v>
      </c>
      <c r="AB24" s="65" t="str">
        <f t="shared" si="12"/>
        <v>Natalia Arancibia</v>
      </c>
      <c r="AC24" s="65" t="str">
        <f t="shared" si="12"/>
        <v>No Aplica</v>
      </c>
      <c r="AD24" s="65" t="str">
        <f t="shared" si="12"/>
        <v>No Aplica</v>
      </c>
      <c r="AE24" s="65" t="str">
        <f t="shared" si="12"/>
        <v>No Aplica</v>
      </c>
      <c r="AF24" s="78">
        <f>IFERROR(VLOOKUP($O24,[2]!Parametros[[nombre]:[Columna1]],5,0),0)</f>
        <v>0</v>
      </c>
      <c r="AG24" s="78">
        <v>1</v>
      </c>
      <c r="AH24" s="78">
        <f>+VLOOKUP($M24,[2]!Territorio[[nombre]:[Columna1]],7,0)</f>
        <v>38</v>
      </c>
      <c r="AI24" s="78">
        <f>+VLOOKUP(N24,[2]!Temporalidad[[nombre]:[Columna1]],7,0)</f>
        <v>31</v>
      </c>
      <c r="AJ24" s="78">
        <f>+VLOOKUP(LEFT($C24,3),[2]!Tipo_Gráfico[[id3]:[Tipo Gráfico]],2,0)</f>
        <v>1</v>
      </c>
      <c r="AK24" s="74" t="str">
        <f t="shared" si="14"/>
        <v>Base de Datos de Comercio Exterior, Oficina de Estudios y Políticas Agrarias, Ministerio de Agricultura, Chile</v>
      </c>
      <c r="AL24" s="65" t="str">
        <f t="shared" si="14"/>
        <v>No Aplica</v>
      </c>
      <c r="AM24" s="65" t="s">
        <v>47</v>
      </c>
      <c r="AN24" s="65" t="s">
        <v>47</v>
      </c>
      <c r="AO24" s="65">
        <f>VLOOKUP($AB24,[2]!Responsables[[Responsable]:[id_responsable]],2,0)</f>
        <v>6</v>
      </c>
      <c r="AP24" s="65">
        <f>IFERROR(VLOOKUP($Q24,[2]!unidad_medida[[#All],[nombre]:[Columna1]],5,0),0)</f>
        <v>0</v>
      </c>
    </row>
    <row r="25" spans="1:42" s="10" customFormat="1" x14ac:dyDescent="0.35">
      <c r="A25" s="68" t="str">
        <f t="shared" si="0"/>
        <v>Gráfico 22 FILT: Procesamiento MUEST: País de Origen | Precio Fruta importada (USD/t) año 2020</v>
      </c>
      <c r="B25" s="69">
        <v>7</v>
      </c>
      <c r="C25" s="69" t="s">
        <v>73</v>
      </c>
      <c r="D25" s="69" t="s">
        <v>54</v>
      </c>
      <c r="E25" s="68" t="str">
        <f>+"Precio Fruta importada (USD/t)"&amp;" "&amp;N25</f>
        <v>Precio Fruta importada (USD/t) año 2020</v>
      </c>
      <c r="F25" s="69" t="s">
        <v>123</v>
      </c>
      <c r="G25" s="65"/>
      <c r="H25" s="65"/>
      <c r="I25" s="65" t="s">
        <v>128</v>
      </c>
      <c r="J25" s="65"/>
      <c r="K25" s="65"/>
      <c r="L25" s="74" t="str">
        <f>"Precio de fruta importada en USD/tonelada por país de origen para el procesamiento de "&amp;I25&amp;", durante el "&amp;N25</f>
        <v>Precio de fruta importada en USD/tonelada por país de origen para el procesamiento de Aceites, durante el año 2020</v>
      </c>
      <c r="M25" s="74" t="str">
        <f t="shared" si="13"/>
        <v>Chile</v>
      </c>
      <c r="N25" s="74" t="str">
        <f t="shared" si="13"/>
        <v>año 2020</v>
      </c>
      <c r="O25" s="74">
        <f t="shared" si="2"/>
        <v>0</v>
      </c>
      <c r="P25" s="75">
        <f>+IF($D25="PRODUCTO",VLOOKUP(I25,[2]!Categorias[[Producto]:[Columna1]],9,0)&amp;"000",IF($D25="CATEGORÍA",VLOOKUP(I25,[2]!Categorias[[Categoría]:[Columna2]],7,0),$P$1))</f>
        <v>0</v>
      </c>
      <c r="Q25" s="74">
        <f t="shared" si="11"/>
        <v>0</v>
      </c>
      <c r="R25" s="74" t="s">
        <v>129</v>
      </c>
      <c r="S25" s="74" t="str">
        <f t="shared" si="4"/>
        <v>Precio de fruta importada en USD/tonelada por país de origen para el procesamiento de Aceites, durante el año 2020</v>
      </c>
      <c r="T25" s="74" t="str">
        <f t="shared" si="5"/>
        <v>Procesamiento: Aceites</v>
      </c>
      <c r="U25" s="65" t="s">
        <v>120</v>
      </c>
      <c r="V25" s="76"/>
      <c r="W25" s="65" t="str">
        <f t="shared" si="9"/>
        <v>CHL</v>
      </c>
      <c r="X25" s="65" t="str">
        <f t="shared" si="6"/>
        <v>Nacional</v>
      </c>
      <c r="Y25" s="65" t="str">
        <f>"Gráfico que muestra la cantidad de fruta importada en toneladas para el procesamiento de "&amp;I25&amp;" y los países desde donde se importa durante el año 2020 según datos recopilados por la ODEPA en su base de datos de comercio exterior"</f>
        <v>Gráfico que muestra la cantidad de fruta importada en toneladas para el procesamiento de Aceites y los países desde donde se importa durante el año 2020 según datos recopilados por la ODEPA en su base de datos de comercio exterior</v>
      </c>
      <c r="Z25" s="77">
        <f t="shared" si="12"/>
        <v>44311</v>
      </c>
      <c r="AA25" s="65" t="str">
        <f t="shared" si="12"/>
        <v>Español</v>
      </c>
      <c r="AB25" s="65" t="str">
        <f t="shared" si="12"/>
        <v>Natalia Arancibia</v>
      </c>
      <c r="AC25" s="65" t="str">
        <f t="shared" si="12"/>
        <v>No Aplica</v>
      </c>
      <c r="AD25" s="65" t="str">
        <f t="shared" si="12"/>
        <v>No Aplica</v>
      </c>
      <c r="AE25" s="65" t="str">
        <f t="shared" si="12"/>
        <v>No Aplica</v>
      </c>
      <c r="AF25" s="78">
        <f>IFERROR(VLOOKUP($O25,[2]!Parametros[[nombre]:[Columna1]],5,0),0)</f>
        <v>0</v>
      </c>
      <c r="AG25" s="78">
        <v>1</v>
      </c>
      <c r="AH25" s="78">
        <f>+VLOOKUP($M25,[2]!Territorio[[nombre]:[Columna1]],7,0)</f>
        <v>38</v>
      </c>
      <c r="AI25" s="78">
        <f>+VLOOKUP(N25,[2]!Temporalidad[[nombre]:[Columna1]],7,0)</f>
        <v>31</v>
      </c>
      <c r="AJ25" s="78">
        <f>+VLOOKUP(LEFT($C25,3),[2]!Tipo_Gráfico[[id3]:[Tipo Gráfico]],2,0)</f>
        <v>1</v>
      </c>
      <c r="AK25" s="74" t="str">
        <f t="shared" si="14"/>
        <v>Base de Datos de Comercio Exterior, Oficina de Estudios y Políticas Agrarias, Ministerio de Agricultura, Chile</v>
      </c>
      <c r="AL25" s="65" t="str">
        <f t="shared" si="14"/>
        <v>No Aplica</v>
      </c>
      <c r="AM25" s="65" t="str">
        <f t="shared" si="14"/>
        <v>No Aplica</v>
      </c>
      <c r="AN25" s="65" t="str">
        <f t="shared" si="14"/>
        <v>No Aplica</v>
      </c>
      <c r="AO25" s="65">
        <f>VLOOKUP($AB25,[2]!Responsables[[Responsable]:[id_responsable]],2,0)</f>
        <v>6</v>
      </c>
      <c r="AP25" s="65">
        <f>IFERROR(VLOOKUP($Q25,[2]!unidad_medida[[#All],[nombre]:[Columna1]],5,0),0)</f>
        <v>0</v>
      </c>
    </row>
    <row r="26" spans="1:42" s="10" customFormat="1" x14ac:dyDescent="0.35">
      <c r="A26" s="64" t="str">
        <f t="shared" ref="A26:A33" si="16">+C26&amp;"-"&amp;D26&amp;"-"&amp;F26&amp;" ||"&amp;E26</f>
        <v>Informe Interactivo 1-País de Origen-Producto ||Precio Fruta importada (USD/t) periodo 2012-2020</v>
      </c>
      <c r="B26" s="65">
        <v>87</v>
      </c>
      <c r="C26" s="65" t="s">
        <v>82</v>
      </c>
      <c r="D26" s="65" t="s">
        <v>123</v>
      </c>
      <c r="E26" s="64" t="str">
        <f>+"Precio Fruta importada (USD/t)"&amp;" "&amp;N26</f>
        <v>Precio Fruta importada (USD/t) periodo 2012-2020</v>
      </c>
      <c r="F26" s="65" t="s">
        <v>49</v>
      </c>
      <c r="G26" s="65" t="s">
        <v>130</v>
      </c>
      <c r="H26" s="65"/>
      <c r="I26" s="65" t="s">
        <v>126</v>
      </c>
      <c r="J26" s="65" t="s">
        <v>131</v>
      </c>
      <c r="K26" s="65" t="str">
        <f>"Volumen de importaciones frutícolas desde "&amp;I26&amp;" || Chile || 2012-2020"</f>
        <v>Volumen de importaciones frutícolas desde República Dominicana || Chile || 2012-2020</v>
      </c>
      <c r="L26" s="74" t="str">
        <f>"Precio de fruta importada en USD/tonelada por tipo de cultivo, cultivo, producto importado y procesamiento desde "&amp;I26&amp;", durante el "&amp;N26</f>
        <v>Precio de fruta importada en USD/tonelada por tipo de cultivo, cultivo, producto importado y procesamiento desde República Dominicana, durante el periodo 2012-2020</v>
      </c>
      <c r="M26" s="74" t="str">
        <f t="shared" si="13"/>
        <v>Chile</v>
      </c>
      <c r="N26" s="74" t="s">
        <v>44</v>
      </c>
      <c r="O26" s="74">
        <f t="shared" si="2"/>
        <v>0</v>
      </c>
      <c r="P26" s="75">
        <f>+IF($D26="PRODUCTO",VLOOKUP(I26,[2]!Categorias[[Producto]:[Columna1]],9,0)&amp;"000",IF($D26="CATEGORÍA",VLOOKUP(I26,[2]!Categorias[[Categoría]:[Columna2]],7,0),$P$1))</f>
        <v>0</v>
      </c>
      <c r="Q26" s="74">
        <f t="shared" si="3"/>
        <v>0</v>
      </c>
      <c r="R26" s="74" t="s">
        <v>127</v>
      </c>
      <c r="S26" s="74" t="str">
        <f t="shared" si="4"/>
        <v>Precio de fruta importada en USD/tonelada por tipo de cultivo, cultivo, producto importado y procesamiento desde República Dominicana, durante el periodo 2012-2020</v>
      </c>
      <c r="T26" s="74" t="str">
        <f t="shared" si="5"/>
        <v>País de Origen: República Dominicana</v>
      </c>
      <c r="U26" s="65" t="s">
        <v>120</v>
      </c>
      <c r="V26" s="76"/>
      <c r="W26" s="65" t="str">
        <f t="shared" si="9"/>
        <v>CHL</v>
      </c>
      <c r="X26" s="65" t="str">
        <f t="shared" si="6"/>
        <v>Nacional</v>
      </c>
      <c r="Y26" s="65" t="str">
        <f>"Informe interactivo que muestra la cantidad de fruta importada en toneladas desde "&amp;I26&amp;", los tipos de cultivo, las especies que los componen, los productos importados y su procesamiento durante el período 2012-2020 según datos recopilados por la ODEPA en su base de datos de comercio exterior"</f>
        <v>Informe interactivo que muestra la cantidad de fruta importada en toneladas desde República Dominicana, los tipos de cultivo, las especies que los componen, los productos importados y su procesamiento durante el período 2012-2020 según datos recopilados por la ODEPA en su base de datos de comercio exterior</v>
      </c>
      <c r="Z26" s="77">
        <f t="shared" si="12"/>
        <v>44311</v>
      </c>
      <c r="AA26" s="65" t="str">
        <f t="shared" si="12"/>
        <v>Español</v>
      </c>
      <c r="AB26" s="65" t="str">
        <f t="shared" si="12"/>
        <v>Natalia Arancibia</v>
      </c>
      <c r="AC26" s="65" t="str">
        <f t="shared" si="12"/>
        <v>No Aplica</v>
      </c>
      <c r="AD26" s="65" t="str">
        <f t="shared" si="12"/>
        <v>No Aplica</v>
      </c>
      <c r="AE26" s="65" t="str">
        <f t="shared" si="12"/>
        <v>No Aplica</v>
      </c>
      <c r="AF26" s="78">
        <f>IFERROR(VLOOKUP($O26,[2]!Parametros[[nombre]:[Columna1]],5,0),0)</f>
        <v>0</v>
      </c>
      <c r="AG26" s="78">
        <v>1</v>
      </c>
      <c r="AH26" s="78">
        <f>+VLOOKUP($M26,[2]!Territorio[[nombre]:[Columna1]],7,0)</f>
        <v>38</v>
      </c>
      <c r="AI26" s="78">
        <f>+VLOOKUP(N26,[2]!Temporalidad[[nombre]:[Columna1]],7,0)</f>
        <v>1757</v>
      </c>
      <c r="AJ26" s="78">
        <f>+VLOOKUP(LEFT($C26,3),[2]!Tipo_Gráfico[[id3]:[Tipo Gráfico]],2,0)</f>
        <v>3</v>
      </c>
      <c r="AK26" s="74" t="str">
        <f t="shared" si="14"/>
        <v>Base de Datos de Comercio Exterior, Oficina de Estudios y Políticas Agrarias, Ministerio de Agricultura, Chile</v>
      </c>
      <c r="AL26" s="65" t="str">
        <f t="shared" si="14"/>
        <v>No Aplica</v>
      </c>
      <c r="AM26" s="65" t="str">
        <f t="shared" si="14"/>
        <v>No Aplica</v>
      </c>
      <c r="AN26" s="65" t="str">
        <f t="shared" si="14"/>
        <v>No Aplica</v>
      </c>
      <c r="AO26" s="65">
        <f>VLOOKUP($AB26,[2]!Responsables[[Responsable]:[id_responsable]],2,0)</f>
        <v>6</v>
      </c>
      <c r="AP26" s="65">
        <f>IFERROR(VLOOKUP($Q26,[2]!unidad_medida[[#All],[nombre]:[Columna1]],5,0),0)</f>
        <v>0</v>
      </c>
    </row>
    <row r="27" spans="1:42" s="10" customFormat="1" x14ac:dyDescent="0.35">
      <c r="A27" s="66" t="str">
        <f t="shared" si="16"/>
        <v>Informe Interactivo 2-Procesamiento-Producto ||Precio Fruta importada (USD/t) periodo 2012-2020</v>
      </c>
      <c r="B27" s="67">
        <v>7</v>
      </c>
      <c r="C27" s="67" t="s">
        <v>87</v>
      </c>
      <c r="D27" s="67" t="s">
        <v>54</v>
      </c>
      <c r="E27" s="66" t="str">
        <f>+"Precio Fruta importada (USD/t)"&amp;" "&amp;N27</f>
        <v>Precio Fruta importada (USD/t) periodo 2012-2020</v>
      </c>
      <c r="F27" s="67" t="s">
        <v>49</v>
      </c>
      <c r="G27" s="65" t="s">
        <v>132</v>
      </c>
      <c r="H27" s="65"/>
      <c r="I27" s="65" t="s">
        <v>128</v>
      </c>
      <c r="J27" s="65" t="s">
        <v>133</v>
      </c>
      <c r="K27" s="65" t="str">
        <f>"Volumen de importaciones frutícolas de procesadas como "&amp;I27&amp;" || Chile || 2012-2020"</f>
        <v>Volumen de importaciones frutícolas de procesadas como Aceites || Chile || 2012-2020</v>
      </c>
      <c r="L27" s="74" t="str">
        <f>"Precio de fruta importada en USD/tonelada por tipo de cultivo, cultivo, producto importado y país de origen para el procesamiento de "&amp;I27&amp;", durante el "&amp;N27</f>
        <v>Precio de fruta importada en USD/tonelada por tipo de cultivo, cultivo, producto importado y país de origen para el procesamiento de Aceites, durante el periodo 2012-2020</v>
      </c>
      <c r="M27" s="74" t="str">
        <f t="shared" si="13"/>
        <v>Chile</v>
      </c>
      <c r="N27" s="74" t="str">
        <f t="shared" si="13"/>
        <v>periodo 2012-2020</v>
      </c>
      <c r="O27" s="74">
        <f t="shared" si="2"/>
        <v>0</v>
      </c>
      <c r="P27" s="75">
        <f>+IF($D27="PRODUCTO",VLOOKUP(I27,[2]!Categorias[[Producto]:[Columna1]],9,0)&amp;"000",IF($D27="CATEGORÍA",VLOOKUP(I27,[2]!Categorias[[Categoría]:[Columna2]],7,0),$P$1))</f>
        <v>0</v>
      </c>
      <c r="Q27" s="74">
        <f t="shared" si="3"/>
        <v>0</v>
      </c>
      <c r="R27" s="74" t="s">
        <v>129</v>
      </c>
      <c r="S27" s="74" t="str">
        <f t="shared" si="4"/>
        <v>Precio de fruta importada en USD/tonelada por tipo de cultivo, cultivo, producto importado y país de origen para el procesamiento de Aceites, durante el periodo 2012-2020</v>
      </c>
      <c r="T27" s="74" t="str">
        <f t="shared" si="5"/>
        <v>Procesamiento: Aceites</v>
      </c>
      <c r="U27" s="65" t="s">
        <v>120</v>
      </c>
      <c r="V27" s="76"/>
      <c r="W27" s="65" t="str">
        <f t="shared" si="9"/>
        <v>CHL</v>
      </c>
      <c r="X27" s="65" t="str">
        <f t="shared" si="6"/>
        <v>Nacional</v>
      </c>
      <c r="Y27" s="65" t="str">
        <f>"Informe interactivo que muestra la cantidad de fruta importada en toneladas para el procesamiento de "&amp;I27&amp;", los tipos de cultivo, las especies que los componen, los productos importados y los países desde donde se importan durante el período 2012-2020 según datos recopilados por la ODEPA en su base de datos de comercio exterior"</f>
        <v>Informe interactivo que muestra la cantidad de fruta importada en toneladas para el procesamiento de Aceites, los tipos de cultivo, las especies que los componen, los productos importados y los países desde donde se importan durante el período 2012-2020 según datos recopilados por la ODEPA en su base de datos de comercio exterior</v>
      </c>
      <c r="Z27" s="77">
        <f t="shared" si="12"/>
        <v>44311</v>
      </c>
      <c r="AA27" s="65" t="str">
        <f t="shared" si="12"/>
        <v>Español</v>
      </c>
      <c r="AB27" s="65" t="str">
        <f t="shared" si="12"/>
        <v>Natalia Arancibia</v>
      </c>
      <c r="AC27" s="65" t="str">
        <f t="shared" si="12"/>
        <v>No Aplica</v>
      </c>
      <c r="AD27" s="65" t="str">
        <f t="shared" si="12"/>
        <v>No Aplica</v>
      </c>
      <c r="AE27" s="65" t="str">
        <f t="shared" si="12"/>
        <v>No Aplica</v>
      </c>
      <c r="AF27" s="78">
        <f>IFERROR(VLOOKUP($O27,[2]!Parametros[[nombre]:[Columna1]],5,0),0)</f>
        <v>0</v>
      </c>
      <c r="AG27" s="78">
        <v>1</v>
      </c>
      <c r="AH27" s="78">
        <f>+VLOOKUP($M27,[2]!Territorio[[nombre]:[Columna1]],7,0)</f>
        <v>38</v>
      </c>
      <c r="AI27" s="78">
        <f>+VLOOKUP(N27,[2]!Temporalidad[[nombre]:[Columna1]],7,0)</f>
        <v>1757</v>
      </c>
      <c r="AJ27" s="78">
        <f>+VLOOKUP(LEFT($C27,3),[2]!Tipo_Gráfico[[id3]:[Tipo Gráfico]],2,0)</f>
        <v>3</v>
      </c>
      <c r="AK27" s="74" t="str">
        <f t="shared" si="14"/>
        <v>Base de Datos de Comercio Exterior, Oficina de Estudios y Políticas Agrarias, Ministerio de Agricultura, Chile</v>
      </c>
      <c r="AL27" s="65" t="str">
        <f t="shared" si="14"/>
        <v>No Aplica</v>
      </c>
      <c r="AM27" s="65" t="str">
        <f t="shared" si="14"/>
        <v>No Aplica</v>
      </c>
      <c r="AN27" s="65" t="str">
        <f t="shared" si="14"/>
        <v>No Aplica</v>
      </c>
      <c r="AO27" s="65">
        <f>VLOOKUP($AB27,[2]!Responsables[[Responsable]:[id_responsable]],2,0)</f>
        <v>6</v>
      </c>
      <c r="AP27" s="65">
        <f>IFERROR(VLOOKUP($Q27,[2]!unidad_medida[[#All],[nombre]:[Columna1]],5,0),0)</f>
        <v>0</v>
      </c>
    </row>
    <row r="28" spans="1:42" s="10" customFormat="1" x14ac:dyDescent="0.35">
      <c r="A28" s="68" t="str">
        <f t="shared" si="16"/>
        <v>Informe Interactivo 3-Categoría-País de Origen ||Precio Fruta importada (USD/t) periodo 2012-2020</v>
      </c>
      <c r="B28" s="69">
        <v>35</v>
      </c>
      <c r="C28" s="69" t="s">
        <v>90</v>
      </c>
      <c r="D28" s="69" t="s">
        <v>51</v>
      </c>
      <c r="E28" s="68" t="str">
        <f>+"Precio Fruta importada (USD/t)"&amp;" "&amp;N28</f>
        <v>Precio Fruta importada (USD/t) periodo 2012-2020</v>
      </c>
      <c r="F28" s="69" t="s">
        <v>123</v>
      </c>
      <c r="G28" s="65" t="s">
        <v>134</v>
      </c>
      <c r="H28" s="65"/>
      <c r="I28" s="65" t="s">
        <v>124</v>
      </c>
      <c r="J28" s="65" t="s">
        <v>135</v>
      </c>
      <c r="K28" s="65" t="str">
        <f>"Volumen de importaciones frutícolas de "&amp;I28&amp;" || Chile || 2012-2020"</f>
        <v>Volumen de importaciones frutícolas de Arándano || Chile || 2012-2020</v>
      </c>
      <c r="L28" s="74" t="str">
        <f>"Precio de fruta importada en USD/tonelada por tipo de cultivo, producto importado, procesamiento y país de origen, en la categoría "&amp;I28&amp;", durante el "&amp;N28</f>
        <v>Precio de fruta importada en USD/tonelada por tipo de cultivo, producto importado, procesamiento y país de origen, en la categoría Arándano, durante el periodo 2012-2020</v>
      </c>
      <c r="M28" s="74" t="str">
        <f t="shared" si="13"/>
        <v>Chile</v>
      </c>
      <c r="N28" s="74" t="str">
        <f t="shared" si="13"/>
        <v>periodo 2012-2020</v>
      </c>
      <c r="O28" s="74">
        <f t="shared" si="2"/>
        <v>0</v>
      </c>
      <c r="P28" s="75">
        <f>+IF($D28="PRODUCTO",VLOOKUP(I28,[2]!Categorias[[Producto]:[Columna1]],9,0)&amp;"000",IF($D28="CATEGORÍA",VLOOKUP(I28,[2]!Categorias[[Categoría]:[Columna2]],7,0),$P$1))</f>
        <v>100101001</v>
      </c>
      <c r="Q28" s="74">
        <f t="shared" si="3"/>
        <v>0</v>
      </c>
      <c r="R28" s="74" t="s">
        <v>125</v>
      </c>
      <c r="S28" s="74" t="str">
        <f t="shared" si="4"/>
        <v>Precio de fruta importada en USD/tonelada por tipo de cultivo, producto importado, procesamiento y país de origen, en la categoría Arándano, durante el periodo 2012-2020</v>
      </c>
      <c r="T28" s="74" t="str">
        <f t="shared" si="5"/>
        <v>Categoría: Arándano</v>
      </c>
      <c r="U28" s="65" t="s">
        <v>120</v>
      </c>
      <c r="V28" s="76"/>
      <c r="W28" s="65" t="str">
        <f t="shared" si="9"/>
        <v>CHL</v>
      </c>
      <c r="X28" s="65" t="str">
        <f t="shared" si="6"/>
        <v>Nacional</v>
      </c>
      <c r="Y28" s="65" t="str">
        <f>"Informe interactivo que muestra la cantidad de fruta importada en toneladas para el cultivo de "&amp;I28&amp;", los productos importados, su procesamiento y los países desde donde se importan durante el período 2012-2020 según datos recopilados por la ODEPA en su base de datos de comercio exterior"</f>
        <v>Informe interactivo que muestra la cantidad de fruta importada en toneladas para el cultivo de Arándano, los productos importados, su procesamiento y los países desde donde se importan durante el período 2012-2020 según datos recopilados por la ODEPA en su base de datos de comercio exterior</v>
      </c>
      <c r="Z28" s="77">
        <f t="shared" si="12"/>
        <v>44311</v>
      </c>
      <c r="AA28" s="65" t="str">
        <f t="shared" si="12"/>
        <v>Español</v>
      </c>
      <c r="AB28" s="65" t="str">
        <f t="shared" si="12"/>
        <v>Natalia Arancibia</v>
      </c>
      <c r="AC28" s="65" t="str">
        <f t="shared" si="12"/>
        <v>No Aplica</v>
      </c>
      <c r="AD28" s="65" t="str">
        <f t="shared" si="12"/>
        <v>No Aplica</v>
      </c>
      <c r="AE28" s="65" t="str">
        <f t="shared" si="12"/>
        <v>No Aplica</v>
      </c>
      <c r="AF28" s="78">
        <f>IFERROR(VLOOKUP($O28,[2]!Parametros[[nombre]:[Columna1]],5,0),0)</f>
        <v>0</v>
      </c>
      <c r="AG28" s="78">
        <v>1</v>
      </c>
      <c r="AH28" s="78">
        <f>+VLOOKUP($M28,[2]!Territorio[[nombre]:[Columna1]],7,0)</f>
        <v>38</v>
      </c>
      <c r="AI28" s="78">
        <f>+VLOOKUP(N28,[2]!Temporalidad[[nombre]:[Columna1]],7,0)</f>
        <v>1757</v>
      </c>
      <c r="AJ28" s="78">
        <f>+VLOOKUP(LEFT($C28,3),[2]!Tipo_Gráfico[[id3]:[Tipo Gráfico]],2,0)</f>
        <v>3</v>
      </c>
      <c r="AK28" s="74" t="str">
        <f t="shared" si="14"/>
        <v>Base de Datos de Comercio Exterior, Oficina de Estudios y Políticas Agrarias, Ministerio de Agricultura, Chile</v>
      </c>
      <c r="AL28" s="65" t="str">
        <f t="shared" si="14"/>
        <v>No Aplica</v>
      </c>
      <c r="AM28" s="65" t="str">
        <f t="shared" si="14"/>
        <v>No Aplica</v>
      </c>
      <c r="AN28" s="65" t="str">
        <f t="shared" si="14"/>
        <v>No Aplica</v>
      </c>
      <c r="AO28" s="65">
        <f>VLOOKUP($AB28,[2]!Responsables[[Responsable]:[id_responsable]],2,0)</f>
        <v>6</v>
      </c>
      <c r="AP28" s="65">
        <f>IFERROR(VLOOKUP($Q28,[2]!unidad_medida[[#All],[nombre]:[Columna1]],5,0),0)</f>
        <v>0</v>
      </c>
    </row>
    <row r="29" spans="1:42" s="10" customFormat="1" x14ac:dyDescent="0.35">
      <c r="A29" s="64" t="str">
        <f t="shared" si="16"/>
        <v>Informe Interactivo 4-País de Origen-Producto ||Precio Fruta importada (USD/t) año 2020</v>
      </c>
      <c r="B29" s="65">
        <v>87</v>
      </c>
      <c r="C29" s="65" t="s">
        <v>94</v>
      </c>
      <c r="D29" s="65" t="s">
        <v>123</v>
      </c>
      <c r="E29" s="64" t="str">
        <f>+"Precio Fruta importada (USD/t)"&amp;" "&amp;N29</f>
        <v>Precio Fruta importada (USD/t) año 2020</v>
      </c>
      <c r="F29" s="65" t="s">
        <v>49</v>
      </c>
      <c r="G29" s="65" t="s">
        <v>130</v>
      </c>
      <c r="H29" s="65"/>
      <c r="I29" s="65" t="s">
        <v>126</v>
      </c>
      <c r="J29" s="65" t="s">
        <v>136</v>
      </c>
      <c r="K29" s="65" t="str">
        <f>"Volumen de importaciones frutícolas desde "&amp;I29&amp;" || Chile || 2020"</f>
        <v>Volumen de importaciones frutícolas desde República Dominicana || Chile || 2020</v>
      </c>
      <c r="L29" s="74" t="str">
        <f>"Precio de fruta importada en USD/tonelada por tipo de cultivo, cultivo, producto importado y procesamiento desde "&amp;I29&amp;", durante el "&amp;N29</f>
        <v>Precio de fruta importada en USD/tonelada por tipo de cultivo, cultivo, producto importado y procesamiento desde República Dominicana, durante el año 2020</v>
      </c>
      <c r="M29" s="74" t="str">
        <f t="shared" si="13"/>
        <v>Chile</v>
      </c>
      <c r="N29" s="74" t="s">
        <v>71</v>
      </c>
      <c r="O29" s="74">
        <f t="shared" si="2"/>
        <v>0</v>
      </c>
      <c r="P29" s="75">
        <f>+IF($D29="PRODUCTO",VLOOKUP(I29,[2]!Categorias[[Producto]:[Columna1]],9,0)&amp;"000",IF($D29="CATEGORÍA",VLOOKUP(I29,[2]!Categorias[[Categoría]:[Columna2]],7,0),$P$1))</f>
        <v>0</v>
      </c>
      <c r="Q29" s="74">
        <f>+IF($E29="Fruta Importada (t) año 2020","Tonelada",0)</f>
        <v>0</v>
      </c>
      <c r="R29" s="74" t="s">
        <v>127</v>
      </c>
      <c r="S29" s="74" t="str">
        <f t="shared" si="4"/>
        <v>Precio de fruta importada en USD/tonelada por tipo de cultivo, cultivo, producto importado y procesamiento desde República Dominicana, durante el año 2020</v>
      </c>
      <c r="T29" s="74" t="str">
        <f t="shared" si="5"/>
        <v>País de Origen: República Dominicana</v>
      </c>
      <c r="U29" s="65" t="s">
        <v>120</v>
      </c>
      <c r="V29" s="76"/>
      <c r="W29" s="65" t="str">
        <f t="shared" si="9"/>
        <v>CHL</v>
      </c>
      <c r="X29" s="65" t="str">
        <f t="shared" si="6"/>
        <v>Nacional</v>
      </c>
      <c r="Y29" s="65" t="str">
        <f>"Informe interactivo que muestra la cantidad de fruta importada en toneladas desde "&amp;I29&amp;", los tipos de cultivo, las especies que los componen, los productos importados y su procesamiento durante el año 2020 según datos recopilados por la ODEPA en su base de datos de comercio exterior"</f>
        <v>Informe interactivo que muestra la cantidad de fruta importada en toneladas desde República Dominicana, los tipos de cultivo, las especies que los componen, los productos importados y su procesamiento durante el año 2020 según datos recopilados por la ODEPA en su base de datos de comercio exterior</v>
      </c>
      <c r="Z29" s="77">
        <f t="shared" si="12"/>
        <v>44311</v>
      </c>
      <c r="AA29" s="65" t="str">
        <f t="shared" si="12"/>
        <v>Español</v>
      </c>
      <c r="AB29" s="65" t="str">
        <f t="shared" si="12"/>
        <v>Natalia Arancibia</v>
      </c>
      <c r="AC29" s="65" t="str">
        <f t="shared" si="12"/>
        <v>No Aplica</v>
      </c>
      <c r="AD29" s="65" t="str">
        <f t="shared" si="12"/>
        <v>No Aplica</v>
      </c>
      <c r="AE29" s="65" t="str">
        <f t="shared" si="12"/>
        <v>No Aplica</v>
      </c>
      <c r="AF29" s="78">
        <f>IFERROR(VLOOKUP($O29,[2]!Parametros[[nombre]:[Columna1]],5,0),0)</f>
        <v>0</v>
      </c>
      <c r="AG29" s="78">
        <v>1</v>
      </c>
      <c r="AH29" s="78">
        <f>+VLOOKUP($M29,[2]!Territorio[[nombre]:[Columna1]],7,0)</f>
        <v>38</v>
      </c>
      <c r="AI29" s="78">
        <f>+VLOOKUP(N29,[2]!Temporalidad[[nombre]:[Columna1]],7,0)</f>
        <v>31</v>
      </c>
      <c r="AJ29" s="78">
        <f>+VLOOKUP(LEFT($C29,3),[2]!Tipo_Gráfico[[id3]:[Tipo Gráfico]],2,0)</f>
        <v>3</v>
      </c>
      <c r="AK29" s="74" t="str">
        <f t="shared" si="14"/>
        <v>Base de Datos de Comercio Exterior, Oficina de Estudios y Políticas Agrarias, Ministerio de Agricultura, Chile</v>
      </c>
      <c r="AL29" s="65" t="str">
        <f t="shared" si="14"/>
        <v>No Aplica</v>
      </c>
      <c r="AM29" s="65" t="str">
        <f t="shared" si="14"/>
        <v>No Aplica</v>
      </c>
      <c r="AN29" s="65" t="str">
        <f t="shared" si="14"/>
        <v>No Aplica</v>
      </c>
      <c r="AO29" s="65">
        <f>VLOOKUP($AB29,[2]!Responsables[[Responsable]:[id_responsable]],2,0)</f>
        <v>6</v>
      </c>
      <c r="AP29" s="65">
        <f>IFERROR(VLOOKUP($Q29,[2]!unidad_medida[[#All],[nombre]:[Columna1]],5,0),0)</f>
        <v>0</v>
      </c>
    </row>
    <row r="30" spans="1:42" s="10" customFormat="1" x14ac:dyDescent="0.35">
      <c r="A30" s="66" t="str">
        <f t="shared" si="16"/>
        <v>Informe Interactivo 5-Procesamiento-Producto ||Precio Fruta importada (USD/t) año 2020</v>
      </c>
      <c r="B30" s="67">
        <v>7</v>
      </c>
      <c r="C30" s="67" t="s">
        <v>96</v>
      </c>
      <c r="D30" s="67" t="s">
        <v>54</v>
      </c>
      <c r="E30" s="66" t="str">
        <f>+"Precio Fruta importada (USD/t)"&amp;" "&amp;N30</f>
        <v>Precio Fruta importada (USD/t) año 2020</v>
      </c>
      <c r="F30" s="67" t="s">
        <v>49</v>
      </c>
      <c r="G30" s="65" t="s">
        <v>132</v>
      </c>
      <c r="H30" s="65"/>
      <c r="I30" s="65" t="s">
        <v>128</v>
      </c>
      <c r="J30" s="65" t="s">
        <v>137</v>
      </c>
      <c r="K30" s="65" t="str">
        <f>"Volumen de importaciones frutícolas procesadas como "&amp;I30&amp;" || Chile || 2020"</f>
        <v>Volumen de importaciones frutícolas procesadas como Aceites || Chile || 2020</v>
      </c>
      <c r="L30" s="74" t="str">
        <f>"Precio de fruta importada en USD/tonelada por tipo de cultivo, cultivo, producto importado y país de origen para el procesamiento de "&amp;I30&amp;", durante el "&amp;N30</f>
        <v>Precio de fruta importada en USD/tonelada por tipo de cultivo, cultivo, producto importado y país de origen para el procesamiento de Aceites, durante el año 2020</v>
      </c>
      <c r="M30" s="74" t="str">
        <f t="shared" si="13"/>
        <v>Chile</v>
      </c>
      <c r="N30" s="74" t="str">
        <f t="shared" si="13"/>
        <v>año 2020</v>
      </c>
      <c r="O30" s="74">
        <f t="shared" si="2"/>
        <v>0</v>
      </c>
      <c r="P30" s="75">
        <f>+IF($D30="PRODUCTO",VLOOKUP(I30,[2]!Categorias[[Producto]:[Columna1]],9,0)&amp;"000",IF($D30="CATEGORÍA",VLOOKUP(I30,[2]!Categorias[[Categoría]:[Columna2]],7,0),$P$1))</f>
        <v>0</v>
      </c>
      <c r="Q30" s="74">
        <f t="shared" ref="Q30:Q31" si="17">+IF($E30="Fruta Importada (t) año 2020","Tonelada",0)</f>
        <v>0</v>
      </c>
      <c r="R30" s="74" t="s">
        <v>129</v>
      </c>
      <c r="S30" s="74" t="str">
        <f t="shared" si="4"/>
        <v>Precio de fruta importada en USD/tonelada por tipo de cultivo, cultivo, producto importado y país de origen para el procesamiento de Aceites, durante el año 2020</v>
      </c>
      <c r="T30" s="74" t="str">
        <f t="shared" si="5"/>
        <v>Procesamiento: Aceites</v>
      </c>
      <c r="U30" s="65" t="s">
        <v>120</v>
      </c>
      <c r="V30" s="76"/>
      <c r="W30" s="65" t="str">
        <f t="shared" si="9"/>
        <v>CHL</v>
      </c>
      <c r="X30" s="65" t="str">
        <f t="shared" si="6"/>
        <v>Nacional</v>
      </c>
      <c r="Y30" s="65" t="str">
        <f>"Informe interactivo que muestra la cantidad de fruta importada en toneladas para el procesamiento de "&amp;I30&amp;", los tipos de cultivo, las especies que los componen, los productos importados y los países desde donde se importan durante el año 2020 según datos recopilados por la ODEPA en su base de datos de comercio exterior"</f>
        <v>Informe interactivo que muestra la cantidad de fruta importada en toneladas para el procesamiento de Aceites, los tipos de cultivo, las especies que los componen, los productos importados y los países desde donde se importan durante el año 2020 según datos recopilados por la ODEPA en su base de datos de comercio exterior</v>
      </c>
      <c r="Z30" s="77">
        <f t="shared" si="12"/>
        <v>44311</v>
      </c>
      <c r="AA30" s="65" t="str">
        <f t="shared" si="12"/>
        <v>Español</v>
      </c>
      <c r="AB30" s="65" t="str">
        <f t="shared" si="12"/>
        <v>Natalia Arancibia</v>
      </c>
      <c r="AC30" s="65" t="str">
        <f t="shared" si="12"/>
        <v>No Aplica</v>
      </c>
      <c r="AD30" s="65" t="str">
        <f t="shared" si="12"/>
        <v>No Aplica</v>
      </c>
      <c r="AE30" s="65" t="str">
        <f t="shared" si="12"/>
        <v>No Aplica</v>
      </c>
      <c r="AF30" s="78">
        <f>IFERROR(VLOOKUP($O30,[2]!Parametros[[nombre]:[Columna1]],5,0),0)</f>
        <v>0</v>
      </c>
      <c r="AG30" s="78">
        <v>1</v>
      </c>
      <c r="AH30" s="78">
        <f>+VLOOKUP($M30,[2]!Territorio[[nombre]:[Columna1]],7,0)</f>
        <v>38</v>
      </c>
      <c r="AI30" s="78">
        <f>+VLOOKUP(N30,[2]!Temporalidad[[nombre]:[Columna1]],7,0)</f>
        <v>31</v>
      </c>
      <c r="AJ30" s="78">
        <f>+VLOOKUP(LEFT($C30,3),[2]!Tipo_Gráfico[[id3]:[Tipo Gráfico]],2,0)</f>
        <v>3</v>
      </c>
      <c r="AK30" s="74" t="str">
        <f t="shared" si="14"/>
        <v>Base de Datos de Comercio Exterior, Oficina de Estudios y Políticas Agrarias, Ministerio de Agricultura, Chile</v>
      </c>
      <c r="AL30" s="65" t="str">
        <f t="shared" si="14"/>
        <v>No Aplica</v>
      </c>
      <c r="AM30" s="65" t="str">
        <f t="shared" si="14"/>
        <v>No Aplica</v>
      </c>
      <c r="AN30" s="65" t="str">
        <f t="shared" si="14"/>
        <v>No Aplica</v>
      </c>
      <c r="AO30" s="65">
        <f>VLOOKUP($AB30,[2]!Responsables[[Responsable]:[id_responsable]],2,0)</f>
        <v>6</v>
      </c>
      <c r="AP30" s="65">
        <f>IFERROR(VLOOKUP($Q30,[2]!unidad_medida[[#All],[nombre]:[Columna1]],5,0),0)</f>
        <v>0</v>
      </c>
    </row>
    <row r="31" spans="1:42" s="10" customFormat="1" x14ac:dyDescent="0.35">
      <c r="A31" s="68" t="str">
        <f t="shared" si="16"/>
        <v>Informe Interactivo 6-Categoría-País de Origen ||Precio Fruta importada (USD/t) año 2020</v>
      </c>
      <c r="B31" s="69">
        <v>35</v>
      </c>
      <c r="C31" s="69" t="s">
        <v>98</v>
      </c>
      <c r="D31" s="69" t="s">
        <v>51</v>
      </c>
      <c r="E31" s="68" t="str">
        <f>+"Precio Fruta importada (USD/t)"&amp;" "&amp;N31</f>
        <v>Precio Fruta importada (USD/t) año 2020</v>
      </c>
      <c r="F31" s="69" t="s">
        <v>123</v>
      </c>
      <c r="G31" s="65" t="s">
        <v>134</v>
      </c>
      <c r="H31" s="65"/>
      <c r="I31" s="65" t="s">
        <v>124</v>
      </c>
      <c r="J31" s="65" t="s">
        <v>138</v>
      </c>
      <c r="K31" s="65" t="str">
        <f>"Volumen de importaciones frutícolas de "&amp;I31&amp;" || Chile || 2020"</f>
        <v>Volumen de importaciones frutícolas de Arándano || Chile || 2020</v>
      </c>
      <c r="L31" s="74" t="str">
        <f>"Precio de fruta importada en USD/tonelada por tipo de cultivo, producto importado, procesamiento y país de origen, en la categoría "&amp;I31&amp;", durante el "&amp;N31</f>
        <v>Precio de fruta importada en USD/tonelada por tipo de cultivo, producto importado, procesamiento y país de origen, en la categoría Arándano, durante el año 2020</v>
      </c>
      <c r="M31" s="74" t="str">
        <f t="shared" si="13"/>
        <v>Chile</v>
      </c>
      <c r="N31" s="74" t="str">
        <f t="shared" si="13"/>
        <v>año 2020</v>
      </c>
      <c r="O31" s="74">
        <f t="shared" si="2"/>
        <v>0</v>
      </c>
      <c r="P31" s="75">
        <f>+IF($D31="PRODUCTO",VLOOKUP(I31,[2]!Categorias[[Producto]:[Columna1]],9,0)&amp;"000",IF($D31="CATEGORÍA",VLOOKUP(I31,[2]!Categorias[[Categoría]:[Columna2]],7,0),$P$1))</f>
        <v>100101001</v>
      </c>
      <c r="Q31" s="74">
        <f t="shared" si="17"/>
        <v>0</v>
      </c>
      <c r="R31" s="74" t="s">
        <v>125</v>
      </c>
      <c r="S31" s="74" t="str">
        <f t="shared" si="4"/>
        <v>Precio de fruta importada en USD/tonelada por tipo de cultivo, producto importado, procesamiento y país de origen, en la categoría Arándano, durante el año 2020</v>
      </c>
      <c r="T31" s="74" t="str">
        <f t="shared" si="5"/>
        <v>Categoría: Arándano</v>
      </c>
      <c r="U31" s="65" t="s">
        <v>120</v>
      </c>
      <c r="V31" s="76"/>
      <c r="W31" s="65" t="str">
        <f t="shared" si="9"/>
        <v>CHL</v>
      </c>
      <c r="X31" s="65" t="str">
        <f t="shared" si="6"/>
        <v>Nacional</v>
      </c>
      <c r="Y31" s="65" t="str">
        <f>"Informe interactivo que muestra la cantidad de fruta importada en toneladas para el cultivo de "&amp;I31&amp;", los productos importados, su procesamiento y los países desde donde se importan durante el año 2020 según datos recopilados por la ODEPA en su base de datos de comercio exterior"</f>
        <v>Informe interactivo que muestra la cantidad de fruta importada en toneladas para el cultivo de Arándano, los productos importados, su procesamiento y los países desde donde se importan durante el año 2020 según datos recopilados por la ODEPA en su base de datos de comercio exterior</v>
      </c>
      <c r="Z31" s="77">
        <f t="shared" si="12"/>
        <v>44311</v>
      </c>
      <c r="AA31" s="65" t="str">
        <f t="shared" si="12"/>
        <v>Español</v>
      </c>
      <c r="AB31" s="65" t="str">
        <f t="shared" si="12"/>
        <v>Natalia Arancibia</v>
      </c>
      <c r="AC31" s="65" t="str">
        <f t="shared" si="12"/>
        <v>No Aplica</v>
      </c>
      <c r="AD31" s="65" t="str">
        <f t="shared" si="12"/>
        <v>No Aplica</v>
      </c>
      <c r="AE31" s="65" t="str">
        <f t="shared" si="12"/>
        <v>No Aplica</v>
      </c>
      <c r="AF31" s="78">
        <f>IFERROR(VLOOKUP($O31,[2]!Parametros[[nombre]:[Columna1]],5,0),0)</f>
        <v>0</v>
      </c>
      <c r="AG31" s="78">
        <v>1</v>
      </c>
      <c r="AH31" s="78">
        <f>+VLOOKUP($M31,[2]!Territorio[[nombre]:[Columna1]],7,0)</f>
        <v>38</v>
      </c>
      <c r="AI31" s="78">
        <f>+VLOOKUP(N31,[2]!Temporalidad[[nombre]:[Columna1]],7,0)</f>
        <v>31</v>
      </c>
      <c r="AJ31" s="78">
        <f>+VLOOKUP(LEFT($C31,3),[2]!Tipo_Gráfico[[id3]:[Tipo Gráfico]],2,0)</f>
        <v>3</v>
      </c>
      <c r="AK31" s="74" t="str">
        <f t="shared" si="14"/>
        <v>Base de Datos de Comercio Exterior, Oficina de Estudios y Políticas Agrarias, Ministerio de Agricultura, Chile</v>
      </c>
      <c r="AL31" s="65" t="str">
        <f t="shared" si="14"/>
        <v>No Aplica</v>
      </c>
      <c r="AM31" s="65" t="str">
        <f t="shared" si="14"/>
        <v>No Aplica</v>
      </c>
      <c r="AN31" s="65" t="str">
        <f t="shared" si="14"/>
        <v>No Aplica</v>
      </c>
      <c r="AO31" s="65">
        <f>VLOOKUP($AB31,[2]!Responsables[[Responsable]:[id_responsable]],2,0)</f>
        <v>6</v>
      </c>
      <c r="AP31" s="65">
        <f>IFERROR(VLOOKUP($Q31,[2]!unidad_medida[[#All],[nombre]:[Columna1]],5,0),0)</f>
        <v>0</v>
      </c>
    </row>
    <row r="32" spans="1:42" s="10" customFormat="1" x14ac:dyDescent="0.35">
      <c r="A32" s="61" t="str">
        <f t="shared" si="16"/>
        <v>Reporte 360 1-Nacional-Producto ||Precio Fruta importada (USD/t) periodo 2012-2020</v>
      </c>
      <c r="B32" s="62">
        <v>1</v>
      </c>
      <c r="C32" s="62" t="s">
        <v>139</v>
      </c>
      <c r="D32" s="62" t="s">
        <v>109</v>
      </c>
      <c r="E32" s="61" t="str">
        <f>+"Precio Fruta importada (USD/t)"&amp;" "&amp;N32</f>
        <v>Precio Fruta importada (USD/t) periodo 2012-2020</v>
      </c>
      <c r="F32" s="62" t="s">
        <v>49</v>
      </c>
      <c r="G32" s="65" t="s">
        <v>140</v>
      </c>
      <c r="H32" s="65"/>
      <c r="I32" s="65" t="s">
        <v>110</v>
      </c>
      <c r="J32" s="65" t="s">
        <v>141</v>
      </c>
      <c r="K32" s="65" t="s">
        <v>141</v>
      </c>
      <c r="L32" s="74" t="str">
        <f>"Precio de fruta importada en USD/tonelada por tipo de cultivo, cultivo, producto importado, procesamiento y país de origen, durante el "&amp;N32</f>
        <v>Precio de fruta importada en USD/tonelada por tipo de cultivo, cultivo, producto importado, procesamiento y país de origen, durante el periodo 2012-2020</v>
      </c>
      <c r="M32" s="74" t="str">
        <f t="shared" si="13"/>
        <v>Chile</v>
      </c>
      <c r="N32" s="74" t="s">
        <v>44</v>
      </c>
      <c r="O32" s="74">
        <f t="shared" si="2"/>
        <v>0</v>
      </c>
      <c r="P32" s="75">
        <f>+IF($D32="PRODUCTO",VLOOKUP(I32,[2]!Categorias[[Producto]:[Columna1]],9,0)&amp;"000",IF($D32="CATEGORÍA",VLOOKUP(I32,[2]!Categorias[[Categoría]:[Columna2]],7,0),$P$1))</f>
        <v>0</v>
      </c>
      <c r="Q32" s="74">
        <f t="shared" si="3"/>
        <v>0</v>
      </c>
      <c r="R32" s="74" t="s">
        <v>142</v>
      </c>
      <c r="S32" s="74" t="str">
        <f t="shared" si="4"/>
        <v>Precio de fruta importada en USD/tonelada por tipo de cultivo, cultivo, producto importado, procesamiento y país de origen, durante el periodo 2012-2020</v>
      </c>
      <c r="T32" s="74" t="str">
        <f t="shared" si="5"/>
        <v>Nacional: Total</v>
      </c>
      <c r="U32" s="65" t="s">
        <v>120</v>
      </c>
      <c r="V32" s="76"/>
      <c r="W32" s="65" t="str">
        <f t="shared" si="9"/>
        <v>CHL</v>
      </c>
      <c r="X32" s="65" t="str">
        <f t="shared" si="6"/>
        <v>Nacional</v>
      </c>
      <c r="Y32" s="65" t="s">
        <v>143</v>
      </c>
      <c r="Z32" s="77">
        <f t="shared" si="12"/>
        <v>44311</v>
      </c>
      <c r="AA32" s="65" t="str">
        <f t="shared" si="12"/>
        <v>Español</v>
      </c>
      <c r="AB32" s="65" t="str">
        <f t="shared" si="12"/>
        <v>Natalia Arancibia</v>
      </c>
      <c r="AC32" s="65" t="str">
        <f t="shared" si="12"/>
        <v>No Aplica</v>
      </c>
      <c r="AD32" s="65" t="str">
        <f t="shared" si="12"/>
        <v>No Aplica</v>
      </c>
      <c r="AE32" s="65" t="str">
        <f t="shared" si="12"/>
        <v>No Aplica</v>
      </c>
      <c r="AF32" s="78">
        <f>IFERROR(VLOOKUP($O32,[2]!Parametros[[nombre]:[Columna1]],5,0),0)</f>
        <v>0</v>
      </c>
      <c r="AG32" s="78">
        <v>1</v>
      </c>
      <c r="AH32" s="78">
        <f>+VLOOKUP($M32,[2]!Territorio[[nombre]:[Columna1]],7,0)</f>
        <v>38</v>
      </c>
      <c r="AI32" s="78">
        <f>+VLOOKUP(N32,[2]!Temporalidad[[nombre]:[Columna1]],7,0)</f>
        <v>1757</v>
      </c>
      <c r="AJ32" s="78">
        <f>+VLOOKUP(LEFT($C32,3),[2]!Tipo_Gráfico[[id3]:[Tipo Gráfico]],2,0)</f>
        <v>4</v>
      </c>
      <c r="AK32" s="74" t="str">
        <f t="shared" si="14"/>
        <v>Base de Datos de Comercio Exterior, Oficina de Estudios y Políticas Agrarias, Ministerio de Agricultura, Chile</v>
      </c>
      <c r="AL32" s="65" t="str">
        <f t="shared" si="14"/>
        <v>No Aplica</v>
      </c>
      <c r="AM32" s="65" t="str">
        <f t="shared" si="14"/>
        <v>No Aplica</v>
      </c>
      <c r="AN32" s="65" t="str">
        <f t="shared" si="14"/>
        <v>No Aplica</v>
      </c>
      <c r="AO32" s="65">
        <f>VLOOKUP($AB32,[2]!Responsables[[Responsable]:[id_responsable]],2,0)</f>
        <v>6</v>
      </c>
      <c r="AP32" s="65">
        <f>IFERROR(VLOOKUP($Q32,[2]!unidad_medida[[#All],[nombre]:[Columna1]],5,0),0)</f>
        <v>0</v>
      </c>
    </row>
    <row r="33" spans="1:42" s="10" customFormat="1" x14ac:dyDescent="0.35">
      <c r="A33" s="64" t="str">
        <f t="shared" si="16"/>
        <v>Reporte 360 2-Nacional-Producto ||Precio Fruta importada (USD/t) año 2020</v>
      </c>
      <c r="B33" s="65">
        <v>1</v>
      </c>
      <c r="C33" s="65" t="s">
        <v>144</v>
      </c>
      <c r="D33" s="65" t="s">
        <v>109</v>
      </c>
      <c r="E33" s="64" t="str">
        <f>+"Precio Fruta importada (USD/t)"&amp;" "&amp;N33</f>
        <v>Precio Fruta importada (USD/t) año 2020</v>
      </c>
      <c r="F33" s="65" t="s">
        <v>49</v>
      </c>
      <c r="G33" s="65" t="s">
        <v>140</v>
      </c>
      <c r="H33" s="65"/>
      <c r="I33" s="65" t="s">
        <v>110</v>
      </c>
      <c r="J33" s="65" t="s">
        <v>145</v>
      </c>
      <c r="K33" s="65" t="s">
        <v>145</v>
      </c>
      <c r="L33" s="74" t="str">
        <f>"Precio de fruta importada en USD/tonelada por tipo de cultivo, cultivo, producto importado, procesamiento y país de origen, durante el "&amp;N33</f>
        <v>Precio de fruta importada en USD/tonelada por tipo de cultivo, cultivo, producto importado, procesamiento y país de origen, durante el año 2020</v>
      </c>
      <c r="M33" s="74" t="str">
        <f t="shared" si="13"/>
        <v>Chile</v>
      </c>
      <c r="N33" s="74" t="s">
        <v>71</v>
      </c>
      <c r="O33" s="74">
        <f t="shared" si="2"/>
        <v>0</v>
      </c>
      <c r="P33" s="75">
        <f>+IF($D33="PRODUCTO",VLOOKUP(I33,[2]!Categorias[[Producto]:[Columna1]],9,0)&amp;"000",IF($D33="CATEGORÍA",VLOOKUP(I33,[2]!Categorias[[Categoría]:[Columna2]],7,0),$P$1))</f>
        <v>0</v>
      </c>
      <c r="Q33" s="74">
        <f>+IF($E33="Fruta Importada (t) año 2020","Tonelada",0)</f>
        <v>0</v>
      </c>
      <c r="R33" s="74" t="s">
        <v>142</v>
      </c>
      <c r="S33" s="74" t="str">
        <f t="shared" si="4"/>
        <v>Precio de fruta importada en USD/tonelada por tipo de cultivo, cultivo, producto importado, procesamiento y país de origen, durante el año 2020</v>
      </c>
      <c r="T33" s="74" t="str">
        <f t="shared" si="5"/>
        <v>Nacional: Total</v>
      </c>
      <c r="U33" s="65" t="s">
        <v>120</v>
      </c>
      <c r="V33" s="76"/>
      <c r="W33" s="65" t="str">
        <f t="shared" si="9"/>
        <v>CHL</v>
      </c>
      <c r="X33" s="65" t="str">
        <f t="shared" si="6"/>
        <v>Nacional</v>
      </c>
      <c r="Y33" s="65" t="s">
        <v>146</v>
      </c>
      <c r="Z33" s="77">
        <f t="shared" si="12"/>
        <v>44311</v>
      </c>
      <c r="AA33" s="65" t="str">
        <f t="shared" si="12"/>
        <v>Español</v>
      </c>
      <c r="AB33" s="65" t="str">
        <f t="shared" si="12"/>
        <v>Natalia Arancibia</v>
      </c>
      <c r="AC33" s="65" t="str">
        <f t="shared" si="12"/>
        <v>No Aplica</v>
      </c>
      <c r="AD33" s="65" t="str">
        <f t="shared" si="12"/>
        <v>No Aplica</v>
      </c>
      <c r="AE33" s="65" t="str">
        <f t="shared" si="12"/>
        <v>No Aplica</v>
      </c>
      <c r="AF33" s="78">
        <f>IFERROR(VLOOKUP($O33,[2]!Parametros[[nombre]:[Columna1]],5,0),0)</f>
        <v>0</v>
      </c>
      <c r="AG33" s="78">
        <v>1</v>
      </c>
      <c r="AH33" s="78">
        <f>+VLOOKUP($M33,[2]!Territorio[[nombre]:[Columna1]],7,0)</f>
        <v>38</v>
      </c>
      <c r="AI33" s="78">
        <f>+VLOOKUP(N33,[2]!Temporalidad[[nombre]:[Columna1]],7,0)</f>
        <v>31</v>
      </c>
      <c r="AJ33" s="78">
        <f>+VLOOKUP(LEFT($C33,3),[2]!Tipo_Gráfico[[id3]:[Tipo Gráfico]],2,0)</f>
        <v>4</v>
      </c>
      <c r="AK33" s="74" t="str">
        <f t="shared" si="14"/>
        <v>Base de Datos de Comercio Exterior, Oficina de Estudios y Políticas Agrarias, Ministerio de Agricultura, Chile</v>
      </c>
      <c r="AL33" s="65" t="str">
        <f t="shared" si="14"/>
        <v>No Aplica</v>
      </c>
      <c r="AM33" s="65" t="str">
        <f t="shared" si="14"/>
        <v>No Aplica</v>
      </c>
      <c r="AN33" s="65" t="str">
        <f t="shared" si="14"/>
        <v>No Aplica</v>
      </c>
      <c r="AO33" s="65">
        <f>VLOOKUP($AB33,[2]!Responsables[[Responsable]:[id_responsable]],2,0)</f>
        <v>6</v>
      </c>
      <c r="AP33" s="65">
        <f>IFERROR(VLOOKUP($Q33,[2]!unidad_medida[[#All],[nombre]:[Columna1]],5,0),0)</f>
        <v>0</v>
      </c>
    </row>
    <row r="34" spans="1:42" s="10" customFormat="1" x14ac:dyDescent="0.35">
      <c r="A34" s="10" t="str">
        <f t="shared" ref="A5:A51" si="18">+C34&amp;"-"&amp;D34&amp;"-"&amp;F34&amp;" ||"&amp;E34</f>
        <v>Gráfico 31-Producto-Procesamiento ||Precio de exportación (Ton/Kg)</v>
      </c>
      <c r="B34" s="10">
        <v>10</v>
      </c>
      <c r="C34" s="11" t="s">
        <v>74</v>
      </c>
      <c r="D34" s="10" t="s">
        <v>49</v>
      </c>
      <c r="E34" s="10" t="s">
        <v>114</v>
      </c>
      <c r="F34" s="10" t="s">
        <v>54</v>
      </c>
      <c r="I34" s="12" t="str">
        <f t="shared" ref="I33:I34" si="19">I33</f>
        <v>Total</v>
      </c>
      <c r="K34" s="13" t="str">
        <f>"Valor en dólares Estadounidenses de las exportaciones de "&amp;I34&amp;" por tipo de procesamiento, durante el "&amp;M34</f>
        <v>Valor en dólares Estadounidenses de las exportaciones de Total por tipo de procesamiento, durante el Chile</v>
      </c>
      <c r="L34" s="14" t="str">
        <f t="shared" ref="L4:L35" si="20">IF(D34="Región",I34,IF(D34="Comuna",I34,"Chile"))</f>
        <v>Chile</v>
      </c>
      <c r="M34" s="14" t="str">
        <f t="shared" ref="M24:M41" si="21">+M33</f>
        <v>Chile</v>
      </c>
      <c r="N34" s="14" t="str">
        <f t="shared" ref="N4:N35" si="22">+IF($E34="Precio de exportación (Ton/Kg)","Exportaciones",IF($E34="0","0","0"))</f>
        <v>Exportaciones</v>
      </c>
      <c r="O34" s="15" t="e">
        <f>+IF($D34="PRODUCTO",VLOOKUP(I34,[1]!Categorias[[Producto]:[Columna1]],9,0)&amp;"000",IF($D34="CATEGORÍA",VLOOKUP(I34,[1]!Categorias[[Categoría]:[Columna2]],7,0),$O$1))</f>
        <v>#REF!</v>
      </c>
      <c r="P34" s="14" t="str">
        <f t="shared" ref="P4:P35" si="23">+IF($E34="Precio de exportación (Ton/Kg)","Dólar USA",IF($E34="0","0","0"))</f>
        <v>Dólar USA</v>
      </c>
      <c r="Q34" s="13" t="str">
        <f>"Valor de la exportación en "&amp;P34&amp;" del cultivo tipo "&amp;I34</f>
        <v>Valor de la exportación en Dólar USA del cultivo tipo Total</v>
      </c>
      <c r="R34" s="13" t="str">
        <f t="shared" ref="R5:R53" si="24">K34</f>
        <v>Valor en dólares Estadounidenses de las exportaciones de Total por tipo de procesamiento, durante el Chile</v>
      </c>
      <c r="S34" s="13" t="str">
        <f t="shared" ref="S4:S35" si="25">+D34&amp;": "&amp;I34</f>
        <v>Producto: Total</v>
      </c>
      <c r="T34" s="13" t="str">
        <f t="shared" ref="T6:T53" si="26">+T33</f>
        <v>Nacional: Total</v>
      </c>
      <c r="U34" s="16"/>
      <c r="V34" s="63"/>
      <c r="W34" s="13" t="str">
        <f t="shared" ref="W5:W53" si="27">+IF($D34="Región","Regional",IF($D34="Comuna","Comunal","Nacional"))</f>
        <v>Nacional</v>
      </c>
      <c r="X34" s="13" t="str">
        <f t="shared" ref="X4:X41" si="28">"Gráfico que muestra el "&amp;R34&amp;" según datos recopilados desde la ODEPA."</f>
        <v>Gráfico que muestra el Valor en dólares Estadounidenses de las exportaciones de Total por tipo de procesamiento, durante el Chile según datos recopilados desde la ODEPA.</v>
      </c>
      <c r="Y34" s="17" t="str">
        <f t="shared" ref="Y21:AD36" si="29">+Y33</f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34" s="18">
        <f t="shared" si="29"/>
        <v>44311</v>
      </c>
      <c r="AA34" s="18" t="str">
        <f t="shared" si="29"/>
        <v>Español</v>
      </c>
      <c r="AB34" s="18" t="str">
        <f t="shared" si="29"/>
        <v>Natalia Arancibia</v>
      </c>
      <c r="AC34" s="18" t="str">
        <f t="shared" si="29"/>
        <v>No Aplica</v>
      </c>
      <c r="AD34" s="18" t="str">
        <f t="shared" si="29"/>
        <v>No Aplica</v>
      </c>
      <c r="AE34" s="19">
        <f>+VLOOKUP($N34,[1]!Parametros[[nombre]:[Columna1]],5,0)</f>
        <v>38</v>
      </c>
      <c r="AF34" s="19">
        <f t="shared" ref="AF6:AF53" si="30">AF33</f>
        <v>0</v>
      </c>
      <c r="AG34" s="19" t="e">
        <f>+VLOOKUP($L34,[1]!Territorio[[nombre]:[Columna1]],7,0)</f>
        <v>#REF!</v>
      </c>
      <c r="AH34" s="19" t="e">
        <f>+VLOOKUP(M34,[1]!Temporalidad[[nombre]:[Columna1]],7,0)</f>
        <v>#REF!</v>
      </c>
      <c r="AI34" s="19">
        <f>+VLOOKUP(LEFT($C34,3),[1]!Tipo_Gráfico[[id3]:[Tipo Gráfico]],2,0)</f>
        <v>1</v>
      </c>
      <c r="AJ34" s="20">
        <f t="shared" ref="AJ22:AM37" si="31">+AJ33</f>
        <v>4</v>
      </c>
      <c r="AK34" s="18" t="str">
        <f t="shared" si="31"/>
        <v>Base de Datos de Comercio Exterior, Oficina de Estudios y Políticas Agrarias, Ministerio de Agricultura, Chile</v>
      </c>
      <c r="AL34" s="18" t="s">
        <v>47</v>
      </c>
      <c r="AM34" s="18" t="s">
        <v>47</v>
      </c>
      <c r="AN34" s="10" t="e">
        <f>VLOOKUP($AA34,[1]!Responsables[#Data],3,0)</f>
        <v>#REF!</v>
      </c>
      <c r="AO34" s="18">
        <f>VLOOKUP($P34,[1]!unidad_medida[[#All],[nombre]:[Columna1]],5,0)</f>
        <v>22</v>
      </c>
    </row>
    <row r="35" spans="1:42" s="10" customFormat="1" x14ac:dyDescent="0.35">
      <c r="A35" s="10" t="str">
        <f t="shared" si="18"/>
        <v>Gráfico 32-Categoría-Región ||Precio de exportación (Ton/Kg)</v>
      </c>
      <c r="B35" s="10">
        <v>37</v>
      </c>
      <c r="C35" s="11" t="s">
        <v>75</v>
      </c>
      <c r="D35" s="10" t="s">
        <v>51</v>
      </c>
      <c r="E35" s="10" t="s">
        <v>114</v>
      </c>
      <c r="F35" s="10" t="s">
        <v>42</v>
      </c>
      <c r="I35" s="12" t="str">
        <f>I18</f>
        <v>Arándano</v>
      </c>
      <c r="K35" s="13" t="str">
        <f>"Valor en dólares Estadounidenses de las exportaciones de "&amp;I35&amp;" por Región de salida, durante el "&amp;M35</f>
        <v>Valor en dólares Estadounidenses de las exportaciones de Arándano por Región de salida, durante el Chile</v>
      </c>
      <c r="L35" s="14" t="str">
        <f t="shared" si="20"/>
        <v>Chile</v>
      </c>
      <c r="M35" s="14" t="str">
        <f t="shared" si="21"/>
        <v>Chile</v>
      </c>
      <c r="N35" s="14" t="str">
        <f t="shared" si="22"/>
        <v>Exportaciones</v>
      </c>
      <c r="O35" s="15" t="e">
        <f>+IF($D35="PRODUCTO",VLOOKUP(I35,[1]!Categorias[[Producto]:[Columna1]],9,0)&amp;"000",IF($D35="CATEGORÍA",VLOOKUP(I35,[1]!Categorias[[Categoría]:[Columna2]],7,0),$O$1))</f>
        <v>#REF!</v>
      </c>
      <c r="P35" s="14" t="str">
        <f t="shared" si="23"/>
        <v>Dólar USA</v>
      </c>
      <c r="Q35" s="13" t="str">
        <f>"Valor de la exportación en "&amp;P35&amp;" del subcultivo tipo "&amp;I35</f>
        <v>Valor de la exportación en Dólar USA del subcultivo tipo Arándano</v>
      </c>
      <c r="R35" s="13" t="str">
        <f t="shared" si="24"/>
        <v>Valor en dólares Estadounidenses de las exportaciones de Arándano por Región de salida, durante el Chile</v>
      </c>
      <c r="S35" s="13" t="str">
        <f t="shared" si="25"/>
        <v>Categoría: Arándano</v>
      </c>
      <c r="T35" s="13" t="str">
        <f t="shared" si="26"/>
        <v>Nacional: Total</v>
      </c>
      <c r="U35" s="16"/>
      <c r="V35" s="63"/>
      <c r="W35" s="13" t="str">
        <f t="shared" si="27"/>
        <v>Nacional</v>
      </c>
      <c r="X35" s="13" t="str">
        <f t="shared" si="28"/>
        <v>Gráfico que muestra el Valor en dólares Estadounidenses de las exportaciones de Arándano por Región de salida, durante el Chile según datos recopilados desde la ODEPA.</v>
      </c>
      <c r="Y35" s="17" t="str">
        <f t="shared" si="29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35" s="18">
        <f t="shared" si="29"/>
        <v>44311</v>
      </c>
      <c r="AA35" s="18" t="str">
        <f t="shared" si="29"/>
        <v>Español</v>
      </c>
      <c r="AB35" s="18" t="str">
        <f t="shared" si="29"/>
        <v>Natalia Arancibia</v>
      </c>
      <c r="AC35" s="18" t="str">
        <f t="shared" si="29"/>
        <v>No Aplica</v>
      </c>
      <c r="AD35" s="18" t="str">
        <f t="shared" si="29"/>
        <v>No Aplica</v>
      </c>
      <c r="AE35" s="19">
        <f>+VLOOKUP($N35,[1]!Parametros[[nombre]:[Columna1]],5,0)</f>
        <v>38</v>
      </c>
      <c r="AF35" s="19">
        <f t="shared" si="30"/>
        <v>0</v>
      </c>
      <c r="AG35" s="19" t="e">
        <f>+VLOOKUP($L35,[1]!Territorio[[nombre]:[Columna1]],7,0)</f>
        <v>#REF!</v>
      </c>
      <c r="AH35" s="19" t="e">
        <f>+VLOOKUP(M35,[1]!Temporalidad[[nombre]:[Columna1]],7,0)</f>
        <v>#REF!</v>
      </c>
      <c r="AI35" s="19">
        <f>+VLOOKUP(LEFT($C35,3),[1]!Tipo_Gráfico[[id3]:[Tipo Gráfico]],2,0)</f>
        <v>1</v>
      </c>
      <c r="AJ35" s="20">
        <f t="shared" si="31"/>
        <v>4</v>
      </c>
      <c r="AK35" s="18" t="str">
        <f t="shared" si="31"/>
        <v>Base de Datos de Comercio Exterior, Oficina de Estudios y Políticas Agrarias, Ministerio de Agricultura, Chile</v>
      </c>
      <c r="AL35" s="18" t="str">
        <f t="shared" si="31"/>
        <v>No Aplica</v>
      </c>
      <c r="AM35" s="18" t="str">
        <f t="shared" si="31"/>
        <v>No Aplica</v>
      </c>
      <c r="AN35" s="10" t="e">
        <f>VLOOKUP($AA35,[1]!Responsables[#Data],3,0)</f>
        <v>#REF!</v>
      </c>
      <c r="AO35" s="18">
        <f>VLOOKUP($P35,[1]!unidad_medida[[#All],[nombre]:[Columna1]],5,0)</f>
        <v>22</v>
      </c>
    </row>
    <row r="36" spans="1:42" s="10" customFormat="1" x14ac:dyDescent="0.35">
      <c r="A36" s="10" t="str">
        <f t="shared" si="18"/>
        <v>Gráfico 33-Categoría-Destino ||Precio de exportación (Ton/Kg)</v>
      </c>
      <c r="B36" s="10">
        <v>37</v>
      </c>
      <c r="C36" s="11" t="s">
        <v>76</v>
      </c>
      <c r="D36" s="10" t="s">
        <v>51</v>
      </c>
      <c r="E36" s="10" t="s">
        <v>114</v>
      </c>
      <c r="F36" s="10" t="s">
        <v>43</v>
      </c>
      <c r="I36" s="12" t="str">
        <f>I35</f>
        <v>Arándano</v>
      </c>
      <c r="K36" s="13" t="str">
        <f>"Valor en dólares Estadounidenses de las exportaciones de "&amp;I36&amp;" por Destino de recepción, durante el "&amp;M36</f>
        <v>Valor en dólares Estadounidenses de las exportaciones de Arándano por Destino de recepción, durante el Chile</v>
      </c>
      <c r="L36" s="14" t="str">
        <f t="shared" ref="L36:L53" si="32">IF(D36="Región",I36,IF(D36="Comuna",I36,"Chile"))</f>
        <v>Chile</v>
      </c>
      <c r="M36" s="14" t="str">
        <f t="shared" si="21"/>
        <v>Chile</v>
      </c>
      <c r="N36" s="14" t="str">
        <f t="shared" ref="N36:N53" si="33">+IF($E36="Precio de exportación (Ton/Kg)","Exportaciones",IF($E36="0","0","0"))</f>
        <v>Exportaciones</v>
      </c>
      <c r="O36" s="15" t="e">
        <f>+IF($D36="PRODUCTO",VLOOKUP(I36,[1]!Categorias[[Producto]:[Columna1]],9,0)&amp;"000",IF($D36="CATEGORÍA",VLOOKUP(I36,[1]!Categorias[[Categoría]:[Columna2]],7,0),$O$1))</f>
        <v>#REF!</v>
      </c>
      <c r="P36" s="14" t="str">
        <f t="shared" ref="P36:P53" si="34">+IF($E36="Precio de exportación (Ton/Kg)","Dólar USA",IF($E36="0","0","0"))</f>
        <v>Dólar USA</v>
      </c>
      <c r="Q36" s="13" t="str">
        <f>"Valor de la exportación en "&amp;P36&amp;" del subcultivo tipo "&amp;I36</f>
        <v>Valor de la exportación en Dólar USA del subcultivo tipo Arándano</v>
      </c>
      <c r="R36" s="13" t="str">
        <f t="shared" si="24"/>
        <v>Valor en dólares Estadounidenses de las exportaciones de Arándano por Destino de recepción, durante el Chile</v>
      </c>
      <c r="S36" s="13" t="str">
        <f t="shared" ref="S36:S53" si="35">+D36&amp;": "&amp;I36</f>
        <v>Categoría: Arándano</v>
      </c>
      <c r="T36" s="13" t="str">
        <f t="shared" si="26"/>
        <v>Nacional: Total</v>
      </c>
      <c r="U36" s="16"/>
      <c r="V36" s="63"/>
      <c r="W36" s="13" t="str">
        <f t="shared" si="27"/>
        <v>Nacional</v>
      </c>
      <c r="X36" s="13" t="str">
        <f t="shared" si="28"/>
        <v>Gráfico que muestra el Valor en dólares Estadounidenses de las exportaciones de Arándano por Destino de recepción, durante el Chile según datos recopilados desde la ODEPA.</v>
      </c>
      <c r="Y36" s="17" t="str">
        <f t="shared" si="29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36" s="18">
        <f t="shared" si="29"/>
        <v>44311</v>
      </c>
      <c r="AA36" s="18" t="str">
        <f t="shared" si="29"/>
        <v>Español</v>
      </c>
      <c r="AB36" s="18" t="str">
        <f t="shared" si="29"/>
        <v>Natalia Arancibia</v>
      </c>
      <c r="AC36" s="18" t="str">
        <f t="shared" si="29"/>
        <v>No Aplica</v>
      </c>
      <c r="AD36" s="18" t="str">
        <f t="shared" si="29"/>
        <v>No Aplica</v>
      </c>
      <c r="AE36" s="19">
        <f>+VLOOKUP($N36,[1]!Parametros[[nombre]:[Columna1]],5,0)</f>
        <v>38</v>
      </c>
      <c r="AF36" s="19">
        <f t="shared" si="30"/>
        <v>0</v>
      </c>
      <c r="AG36" s="19" t="e">
        <f>+VLOOKUP($L36,[1]!Territorio[[nombre]:[Columna1]],7,0)</f>
        <v>#REF!</v>
      </c>
      <c r="AH36" s="19" t="e">
        <f>+VLOOKUP(M36,[1]!Temporalidad[[nombre]:[Columna1]],7,0)</f>
        <v>#REF!</v>
      </c>
      <c r="AI36" s="19">
        <f>+VLOOKUP(LEFT($C36,3),[1]!Tipo_Gráfico[[id3]:[Tipo Gráfico]],2,0)</f>
        <v>1</v>
      </c>
      <c r="AJ36" s="20">
        <f t="shared" si="31"/>
        <v>4</v>
      </c>
      <c r="AK36" s="18" t="str">
        <f t="shared" si="31"/>
        <v>Base de Datos de Comercio Exterior, Oficina de Estudios y Políticas Agrarias, Ministerio de Agricultura, Chile</v>
      </c>
      <c r="AL36" s="18" t="s">
        <v>47</v>
      </c>
      <c r="AM36" s="18" t="s">
        <v>47</v>
      </c>
      <c r="AN36" s="10" t="e">
        <f>VLOOKUP($AA36,[1]!Responsables[#Data],3,0)</f>
        <v>#REF!</v>
      </c>
      <c r="AO36" s="18">
        <f>VLOOKUP($P36,[1]!unidad_medida[[#All],[nombre]:[Columna1]],5,0)</f>
        <v>22</v>
      </c>
    </row>
    <row r="37" spans="1:42" s="10" customFormat="1" x14ac:dyDescent="0.35">
      <c r="A37" s="10" t="str">
        <f t="shared" si="18"/>
        <v>Gráfico 34-Categoría-Procesamiento ||Precio de exportación (Ton/Kg)</v>
      </c>
      <c r="B37" s="10">
        <v>37</v>
      </c>
      <c r="C37" s="11" t="s">
        <v>77</v>
      </c>
      <c r="D37" s="10" t="s">
        <v>51</v>
      </c>
      <c r="E37" s="10" t="s">
        <v>114</v>
      </c>
      <c r="F37" s="10" t="s">
        <v>54</v>
      </c>
      <c r="I37" s="12" t="str">
        <f>I36</f>
        <v>Arándano</v>
      </c>
      <c r="K37" s="13" t="str">
        <f>"Valor en dólares Estadounidenses de las exportaciones de "&amp;I37&amp;" por tipo de procesamiento, durante el "&amp;M37</f>
        <v>Valor en dólares Estadounidenses de las exportaciones de Arándano por tipo de procesamiento, durante el Chile</v>
      </c>
      <c r="L37" s="14" t="str">
        <f t="shared" si="32"/>
        <v>Chile</v>
      </c>
      <c r="M37" s="14" t="str">
        <f t="shared" si="21"/>
        <v>Chile</v>
      </c>
      <c r="N37" s="14" t="str">
        <f t="shared" si="33"/>
        <v>Exportaciones</v>
      </c>
      <c r="O37" s="15" t="e">
        <f>+IF($D37="PRODUCTO",VLOOKUP(I37,[1]!Categorias[[Producto]:[Columna1]],9,0)&amp;"000",IF($D37="CATEGORÍA",VLOOKUP(I37,[1]!Categorias[[Categoría]:[Columna2]],7,0),$O$1))</f>
        <v>#REF!</v>
      </c>
      <c r="P37" s="14" t="str">
        <f t="shared" si="34"/>
        <v>Dólar USA</v>
      </c>
      <c r="Q37" s="13" t="str">
        <f>"Valor de la exportación en "&amp;P37&amp;" del subcultivo tipo "&amp;I37</f>
        <v>Valor de la exportación en Dólar USA del subcultivo tipo Arándano</v>
      </c>
      <c r="R37" s="13" t="str">
        <f t="shared" si="24"/>
        <v>Valor en dólares Estadounidenses de las exportaciones de Arándano por tipo de procesamiento, durante el Chile</v>
      </c>
      <c r="S37" s="13" t="str">
        <f t="shared" si="35"/>
        <v>Categoría: Arándano</v>
      </c>
      <c r="T37" s="13" t="str">
        <f t="shared" si="26"/>
        <v>Nacional: Total</v>
      </c>
      <c r="U37" s="16"/>
      <c r="V37" s="63"/>
      <c r="W37" s="13" t="str">
        <f t="shared" si="27"/>
        <v>Nacional</v>
      </c>
      <c r="X37" s="13" t="str">
        <f t="shared" si="28"/>
        <v>Gráfico que muestra el Valor en dólares Estadounidenses de las exportaciones de Arándano por tipo de procesamiento, durante el Chile según datos recopilados desde la ODEPA.</v>
      </c>
      <c r="Y37" s="17" t="str">
        <f t="shared" ref="Y37:AD52" si="36">+Y36</f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37" s="18">
        <f t="shared" si="36"/>
        <v>44311</v>
      </c>
      <c r="AA37" s="18" t="str">
        <f t="shared" si="36"/>
        <v>Español</v>
      </c>
      <c r="AB37" s="18" t="str">
        <f t="shared" si="36"/>
        <v>Natalia Arancibia</v>
      </c>
      <c r="AC37" s="18" t="str">
        <f t="shared" si="36"/>
        <v>No Aplica</v>
      </c>
      <c r="AD37" s="18" t="str">
        <f t="shared" si="36"/>
        <v>No Aplica</v>
      </c>
      <c r="AE37" s="19">
        <f>+VLOOKUP($N37,[1]!Parametros[[nombre]:[Columna1]],5,0)</f>
        <v>38</v>
      </c>
      <c r="AF37" s="19">
        <f t="shared" si="30"/>
        <v>0</v>
      </c>
      <c r="AG37" s="19" t="e">
        <f>+VLOOKUP($L37,[1]!Territorio[[nombre]:[Columna1]],7,0)</f>
        <v>#REF!</v>
      </c>
      <c r="AH37" s="19" t="e">
        <f>+VLOOKUP(M37,[1]!Temporalidad[[nombre]:[Columna1]],7,0)</f>
        <v>#REF!</v>
      </c>
      <c r="AI37" s="19">
        <f>+VLOOKUP(LEFT($C37,3),[1]!Tipo_Gráfico[[id3]:[Tipo Gráfico]],2,0)</f>
        <v>1</v>
      </c>
      <c r="AJ37" s="20">
        <f t="shared" si="31"/>
        <v>4</v>
      </c>
      <c r="AK37" s="18" t="str">
        <f t="shared" si="31"/>
        <v>Base de Datos de Comercio Exterior, Oficina de Estudios y Políticas Agrarias, Ministerio de Agricultura, Chile</v>
      </c>
      <c r="AL37" s="18" t="str">
        <f t="shared" si="31"/>
        <v>No Aplica</v>
      </c>
      <c r="AM37" s="18" t="str">
        <f t="shared" si="31"/>
        <v>No Aplica</v>
      </c>
      <c r="AN37" s="10" t="e">
        <f>VLOOKUP($AA37,[1]!Responsables[#Data],3,0)</f>
        <v>#REF!</v>
      </c>
      <c r="AO37" s="18">
        <f>VLOOKUP($P37,[1]!unidad_medida[[#All],[nombre]:[Columna1]],5,0)</f>
        <v>22</v>
      </c>
    </row>
    <row r="38" spans="1:42" s="10" customFormat="1" x14ac:dyDescent="0.35">
      <c r="A38" s="10" t="str">
        <f t="shared" si="18"/>
        <v>Gráfico 35-Procesamiento-Región ||Precio de exportación (Ton/Kg)</v>
      </c>
      <c r="B38" s="10">
        <v>7</v>
      </c>
      <c r="C38" s="11" t="s">
        <v>78</v>
      </c>
      <c r="D38" s="10" t="s">
        <v>54</v>
      </c>
      <c r="E38" s="10" t="s">
        <v>114</v>
      </c>
      <c r="F38" s="10" t="s">
        <v>42</v>
      </c>
      <c r="I38" s="12" t="str">
        <f>I22</f>
        <v>República Dominicana</v>
      </c>
      <c r="K38" s="13" t="str">
        <f>"Valor en dólares Estadounidenses de las exportaciones de fruta procesada como "&amp;I38&amp;" por Región de salida, durante el "&amp;M38</f>
        <v>Valor en dólares Estadounidenses de las exportaciones de fruta procesada como República Dominicana por Región de salida, durante el Chile</v>
      </c>
      <c r="L38" s="14" t="str">
        <f t="shared" si="32"/>
        <v>Chile</v>
      </c>
      <c r="M38" s="14" t="str">
        <f t="shared" si="21"/>
        <v>Chile</v>
      </c>
      <c r="N38" s="14" t="str">
        <f t="shared" si="33"/>
        <v>Exportaciones</v>
      </c>
      <c r="O38" s="15">
        <f>+IF($D38="PRODUCTO",VLOOKUP(I38,[1]!Categorias[[Producto]:[Columna1]],9,0)&amp;"000",IF($D38="CATEGORÍA",VLOOKUP(I38,[1]!Categorias[[Categoría]:[Columna2]],7,0),$O$1))</f>
        <v>100100000</v>
      </c>
      <c r="P38" s="14" t="str">
        <f t="shared" si="34"/>
        <v>Dólar USA</v>
      </c>
      <c r="Q38" s="13" t="str">
        <f>"Valor de la exportación en "&amp;P38&amp;" de fruta procesada como "&amp;I38</f>
        <v>Valor de la exportación en Dólar USA de fruta procesada como República Dominicana</v>
      </c>
      <c r="R38" s="13" t="str">
        <f t="shared" si="24"/>
        <v>Valor en dólares Estadounidenses de las exportaciones de fruta procesada como República Dominicana por Región de salida, durante el Chile</v>
      </c>
      <c r="S38" s="13" t="str">
        <f t="shared" si="35"/>
        <v>Procesamiento: República Dominicana</v>
      </c>
      <c r="T38" s="13" t="str">
        <f t="shared" si="26"/>
        <v>Nacional: Total</v>
      </c>
      <c r="U38" s="16"/>
      <c r="V38" s="63"/>
      <c r="W38" s="13" t="str">
        <f t="shared" si="27"/>
        <v>Nacional</v>
      </c>
      <c r="X38" s="13" t="str">
        <f t="shared" si="28"/>
        <v>Gráfico que muestra el Valor en dólares Estadounidenses de las exportaciones de fruta procesada como República Dominicana por Región de salida, durante el Chile según datos recopilados desde la ODEPA.</v>
      </c>
      <c r="Y38" s="1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38" s="18">
        <f t="shared" si="36"/>
        <v>44311</v>
      </c>
      <c r="AA38" s="18" t="str">
        <f t="shared" si="36"/>
        <v>Español</v>
      </c>
      <c r="AB38" s="18" t="str">
        <f t="shared" si="36"/>
        <v>Natalia Arancibia</v>
      </c>
      <c r="AC38" s="18" t="str">
        <f t="shared" si="36"/>
        <v>No Aplica</v>
      </c>
      <c r="AD38" s="18" t="str">
        <f t="shared" si="36"/>
        <v>No Aplica</v>
      </c>
      <c r="AE38" s="19">
        <f>+VLOOKUP($N38,[1]!Parametros[[nombre]:[Columna1]],5,0)</f>
        <v>38</v>
      </c>
      <c r="AF38" s="19">
        <f t="shared" si="30"/>
        <v>0</v>
      </c>
      <c r="AG38" s="19" t="e">
        <f>+VLOOKUP($L38,[1]!Territorio[[nombre]:[Columna1]],7,0)</f>
        <v>#REF!</v>
      </c>
      <c r="AH38" s="19" t="e">
        <f>+VLOOKUP(M38,[1]!Temporalidad[[nombre]:[Columna1]],7,0)</f>
        <v>#REF!</v>
      </c>
      <c r="AI38" s="19">
        <f>+VLOOKUP(LEFT($C38,3),[1]!Tipo_Gráfico[[id3]:[Tipo Gráfico]],2,0)</f>
        <v>1</v>
      </c>
      <c r="AJ38" s="20">
        <f t="shared" ref="AJ38:AM53" si="37">+AJ37</f>
        <v>4</v>
      </c>
      <c r="AK38" s="18" t="str">
        <f t="shared" si="37"/>
        <v>Base de Datos de Comercio Exterior, Oficina de Estudios y Políticas Agrarias, Ministerio de Agricultura, Chile</v>
      </c>
      <c r="AL38" s="18" t="s">
        <v>47</v>
      </c>
      <c r="AM38" s="18" t="s">
        <v>47</v>
      </c>
      <c r="AN38" s="10" t="e">
        <f>VLOOKUP($AA38,[1]!Responsables[#Data],3,0)</f>
        <v>#REF!</v>
      </c>
      <c r="AO38" s="18">
        <f>VLOOKUP($P38,[1]!unidad_medida[[#All],[nombre]:[Columna1]],5,0)</f>
        <v>22</v>
      </c>
    </row>
    <row r="39" spans="1:42" s="10" customFormat="1" x14ac:dyDescent="0.35">
      <c r="A39" s="10" t="str">
        <f t="shared" si="18"/>
        <v>Gráfico 36-Procesamiento-Destino ||Precio de exportación (Ton/Kg)</v>
      </c>
      <c r="B39" s="10">
        <v>7</v>
      </c>
      <c r="C39" s="11" t="s">
        <v>79</v>
      </c>
      <c r="D39" s="10" t="s">
        <v>54</v>
      </c>
      <c r="E39" s="10" t="s">
        <v>114</v>
      </c>
      <c r="F39" s="10" t="s">
        <v>43</v>
      </c>
      <c r="I39" s="12" t="str">
        <f>I38</f>
        <v>República Dominicana</v>
      </c>
      <c r="K39" s="13" t="str">
        <f>"Valor en dólares Estadounidenses de las exportaciones de fruta procesada como "&amp;I39&amp;" por Destino de recepción, durante el "&amp;M39</f>
        <v>Valor en dólares Estadounidenses de las exportaciones de fruta procesada como República Dominicana por Destino de recepción, durante el Chile</v>
      </c>
      <c r="L39" s="14" t="str">
        <f t="shared" si="32"/>
        <v>Chile</v>
      </c>
      <c r="M39" s="14" t="str">
        <f t="shared" si="21"/>
        <v>Chile</v>
      </c>
      <c r="N39" s="14" t="str">
        <f t="shared" si="33"/>
        <v>Exportaciones</v>
      </c>
      <c r="O39" s="15">
        <f>+IF($D39="PRODUCTO",VLOOKUP(I39,[1]!Categorias[[Producto]:[Columna1]],9,0)&amp;"000",IF($D39="CATEGORÍA",VLOOKUP(I39,[1]!Categorias[[Categoría]:[Columna2]],7,0),$O$1))</f>
        <v>100100000</v>
      </c>
      <c r="P39" s="14" t="str">
        <f t="shared" si="34"/>
        <v>Dólar USA</v>
      </c>
      <c r="Q39" s="13" t="str">
        <f>"Valor de la exportación en "&amp;P39&amp;" de fruta procesada como "&amp;I39</f>
        <v>Valor de la exportación en Dólar USA de fruta procesada como República Dominicana</v>
      </c>
      <c r="R39" s="13" t="str">
        <f t="shared" si="24"/>
        <v>Valor en dólares Estadounidenses de las exportaciones de fruta procesada como República Dominicana por Destino de recepción, durante el Chile</v>
      </c>
      <c r="S39" s="13" t="str">
        <f t="shared" si="35"/>
        <v>Procesamiento: República Dominicana</v>
      </c>
      <c r="T39" s="13" t="str">
        <f t="shared" si="26"/>
        <v>Nacional: Total</v>
      </c>
      <c r="U39" s="16"/>
      <c r="V39" s="63"/>
      <c r="W39" s="13" t="str">
        <f t="shared" si="27"/>
        <v>Nacional</v>
      </c>
      <c r="X39" s="13" t="str">
        <f t="shared" si="28"/>
        <v>Gráfico que muestra el Valor en dólares Estadounidenses de las exportaciones de fruta procesada como República Dominicana por Destino de recepción, durante el Chile según datos recopilados desde la ODEPA.</v>
      </c>
      <c r="Y39" s="1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39" s="18">
        <f t="shared" si="36"/>
        <v>44311</v>
      </c>
      <c r="AA39" s="18" t="str">
        <f t="shared" si="36"/>
        <v>Español</v>
      </c>
      <c r="AB39" s="18" t="str">
        <f t="shared" si="36"/>
        <v>Natalia Arancibia</v>
      </c>
      <c r="AC39" s="18" t="str">
        <f t="shared" si="36"/>
        <v>No Aplica</v>
      </c>
      <c r="AD39" s="18" t="str">
        <f t="shared" si="36"/>
        <v>No Aplica</v>
      </c>
      <c r="AE39" s="19">
        <f>+VLOOKUP($N39,[1]!Parametros[[nombre]:[Columna1]],5,0)</f>
        <v>38</v>
      </c>
      <c r="AF39" s="19">
        <f t="shared" si="30"/>
        <v>0</v>
      </c>
      <c r="AG39" s="19" t="e">
        <f>+VLOOKUP($L39,[1]!Territorio[[nombre]:[Columna1]],7,0)</f>
        <v>#REF!</v>
      </c>
      <c r="AH39" s="19" t="e">
        <f>+VLOOKUP(M39,[1]!Temporalidad[[nombre]:[Columna1]],7,0)</f>
        <v>#REF!</v>
      </c>
      <c r="AI39" s="19">
        <f>+VLOOKUP(LEFT($C39,3),[1]!Tipo_Gráfico[[id3]:[Tipo Gráfico]],2,0)</f>
        <v>1</v>
      </c>
      <c r="AJ39" s="20">
        <f t="shared" si="37"/>
        <v>4</v>
      </c>
      <c r="AK39" s="18" t="str">
        <f t="shared" si="37"/>
        <v>Base de Datos de Comercio Exterior, Oficina de Estudios y Políticas Agrarias, Ministerio de Agricultura, Chile</v>
      </c>
      <c r="AL39" s="18" t="str">
        <f t="shared" si="37"/>
        <v>No Aplica</v>
      </c>
      <c r="AM39" s="18" t="str">
        <f t="shared" si="37"/>
        <v>No Aplica</v>
      </c>
      <c r="AN39" s="10" t="e">
        <f>VLOOKUP($AA39,[1]!Responsables[#Data],3,0)</f>
        <v>#REF!</v>
      </c>
      <c r="AO39" s="18">
        <f>VLOOKUP($P39,[1]!unidad_medida[[#All],[nombre]:[Columna1]],5,0)</f>
        <v>22</v>
      </c>
    </row>
    <row r="40" spans="1:42" s="10" customFormat="1" x14ac:dyDescent="0.35">
      <c r="A40" s="10" t="str">
        <f t="shared" si="18"/>
        <v>Gráfico 37-Procesamiento-Producto ||Precio de exportación (Ton/Kg)</v>
      </c>
      <c r="B40" s="10">
        <v>7</v>
      </c>
      <c r="C40" s="11" t="s">
        <v>80</v>
      </c>
      <c r="D40" s="10" t="s">
        <v>54</v>
      </c>
      <c r="E40" s="10" t="s">
        <v>114</v>
      </c>
      <c r="F40" s="10" t="s">
        <v>49</v>
      </c>
      <c r="I40" s="12" t="str">
        <f t="shared" ref="I40:I41" si="38">I39</f>
        <v>República Dominicana</v>
      </c>
      <c r="K40" s="9" t="str">
        <f>"Valor en dólares Estadounidenses de las exportaciones de fruta procesada como "&amp;I40&amp;" por cultivo, durante el "&amp;M40</f>
        <v>Valor en dólares Estadounidenses de las exportaciones de fruta procesada como República Dominicana por cultivo, durante el Chile</v>
      </c>
      <c r="L40" s="14" t="str">
        <f t="shared" si="32"/>
        <v>Chile</v>
      </c>
      <c r="M40" s="14" t="str">
        <f t="shared" si="21"/>
        <v>Chile</v>
      </c>
      <c r="N40" s="14" t="str">
        <f t="shared" si="33"/>
        <v>Exportaciones</v>
      </c>
      <c r="O40" s="15">
        <f>+IF($D40="PRODUCTO",VLOOKUP(I40,[1]!Categorias[[Producto]:[Columna1]],9,0)&amp;"000",IF($D40="CATEGORÍA",VLOOKUP(I40,[1]!Categorias[[Categoría]:[Columna2]],7,0),$O$1))</f>
        <v>100100000</v>
      </c>
      <c r="P40" s="14" t="str">
        <f t="shared" si="34"/>
        <v>Dólar USA</v>
      </c>
      <c r="Q40" s="13" t="str">
        <f>"Valor de la exportación en "&amp;P40&amp;" de fruta procesada como "&amp;I40</f>
        <v>Valor de la exportación en Dólar USA de fruta procesada como República Dominicana</v>
      </c>
      <c r="R40" s="13" t="str">
        <f t="shared" si="24"/>
        <v>Valor en dólares Estadounidenses de las exportaciones de fruta procesada como República Dominicana por cultivo, durante el Chile</v>
      </c>
      <c r="S40" s="13" t="str">
        <f t="shared" si="35"/>
        <v>Procesamiento: República Dominicana</v>
      </c>
      <c r="T40" s="13" t="str">
        <f t="shared" si="26"/>
        <v>Nacional: Total</v>
      </c>
      <c r="U40" s="16"/>
      <c r="V40" s="63"/>
      <c r="W40" s="13" t="str">
        <f t="shared" si="27"/>
        <v>Nacional</v>
      </c>
      <c r="X40" s="13" t="str">
        <f t="shared" si="28"/>
        <v>Gráfico que muestra el Valor en dólares Estadounidenses de las exportaciones de fruta procesada como República Dominicana por cultivo, durante el Chile según datos recopilados desde la ODEPA.</v>
      </c>
      <c r="Y40" s="1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0" s="18">
        <f t="shared" si="36"/>
        <v>44311</v>
      </c>
      <c r="AA40" s="18" t="str">
        <f t="shared" si="36"/>
        <v>Español</v>
      </c>
      <c r="AB40" s="18" t="str">
        <f t="shared" si="36"/>
        <v>Natalia Arancibia</v>
      </c>
      <c r="AC40" s="18" t="str">
        <f t="shared" si="36"/>
        <v>No Aplica</v>
      </c>
      <c r="AD40" s="18" t="str">
        <f t="shared" si="36"/>
        <v>No Aplica</v>
      </c>
      <c r="AE40" s="19">
        <f>+VLOOKUP($N40,[1]!Parametros[[nombre]:[Columna1]],5,0)</f>
        <v>38</v>
      </c>
      <c r="AF40" s="19">
        <f t="shared" si="30"/>
        <v>0</v>
      </c>
      <c r="AG40" s="19" t="e">
        <f>+VLOOKUP($L40,[1]!Territorio[[nombre]:[Columna1]],7,0)</f>
        <v>#REF!</v>
      </c>
      <c r="AH40" s="19" t="e">
        <f>+VLOOKUP(M40,[1]!Temporalidad[[nombre]:[Columna1]],7,0)</f>
        <v>#REF!</v>
      </c>
      <c r="AI40" s="19">
        <f>+VLOOKUP(LEFT($C40,3),[1]!Tipo_Gráfico[[id3]:[Tipo Gráfico]],2,0)</f>
        <v>1</v>
      </c>
      <c r="AJ40" s="20">
        <f t="shared" si="37"/>
        <v>4</v>
      </c>
      <c r="AK40" s="18" t="str">
        <f t="shared" si="37"/>
        <v>Base de Datos de Comercio Exterior, Oficina de Estudios y Políticas Agrarias, Ministerio de Agricultura, Chile</v>
      </c>
      <c r="AL40" s="18" t="s">
        <v>47</v>
      </c>
      <c r="AM40" s="18" t="s">
        <v>47</v>
      </c>
      <c r="AN40" s="10" t="e">
        <f>VLOOKUP($AA40,[1]!Responsables[#Data],3,0)</f>
        <v>#REF!</v>
      </c>
      <c r="AO40" s="18">
        <f>VLOOKUP($P40,[1]!unidad_medida[[#All],[nombre]:[Columna1]],5,0)</f>
        <v>22</v>
      </c>
    </row>
    <row r="41" spans="1:42" s="10" customFormat="1" x14ac:dyDescent="0.35">
      <c r="A41" s="10" t="str">
        <f t="shared" si="18"/>
        <v>Gráfico 38-Procesamiento-Categoría ||Precio de exportación (Ton/Kg)</v>
      </c>
      <c r="B41" s="10">
        <v>7</v>
      </c>
      <c r="C41" s="11" t="s">
        <v>81</v>
      </c>
      <c r="D41" s="10" t="s">
        <v>54</v>
      </c>
      <c r="E41" s="10" t="s">
        <v>114</v>
      </c>
      <c r="F41" s="10" t="s">
        <v>51</v>
      </c>
      <c r="G41" s="10" t="s">
        <v>52</v>
      </c>
      <c r="I41" s="12" t="str">
        <f t="shared" si="38"/>
        <v>República Dominicana</v>
      </c>
      <c r="K41" s="9" t="str">
        <f>"Valor en dólares Estadounidenses de las exportaciones de fruta procesada como "&amp;I41&amp;" por subcultivo, durante el "&amp;M41</f>
        <v>Valor en dólares Estadounidenses de las exportaciones de fruta procesada como República Dominicana por subcultivo, durante el Chile</v>
      </c>
      <c r="L41" s="14" t="str">
        <f t="shared" si="32"/>
        <v>Chile</v>
      </c>
      <c r="M41" s="14" t="str">
        <f t="shared" si="21"/>
        <v>Chile</v>
      </c>
      <c r="N41" s="14" t="str">
        <f t="shared" si="33"/>
        <v>Exportaciones</v>
      </c>
      <c r="O41" s="15">
        <f>+IF($D41="PRODUCTO",VLOOKUP(I41,[1]!Categorias[[Producto]:[Columna1]],9,0)&amp;"000",IF($D41="CATEGORÍA",VLOOKUP(I41,[1]!Categorias[[Categoría]:[Columna2]],7,0),$O$1))</f>
        <v>100100000</v>
      </c>
      <c r="P41" s="14" t="str">
        <f t="shared" si="34"/>
        <v>Dólar USA</v>
      </c>
      <c r="Q41" s="13" t="str">
        <f>"Valor de la exportación en "&amp;P41&amp;" de fruta procesada como "&amp;I41</f>
        <v>Valor de la exportación en Dólar USA de fruta procesada como República Dominicana</v>
      </c>
      <c r="R41" s="13" t="str">
        <f t="shared" si="24"/>
        <v>Valor en dólares Estadounidenses de las exportaciones de fruta procesada como República Dominicana por subcultivo, durante el Chile</v>
      </c>
      <c r="S41" s="13" t="str">
        <f t="shared" si="35"/>
        <v>Procesamiento: República Dominicana</v>
      </c>
      <c r="T41" s="13" t="str">
        <f t="shared" si="26"/>
        <v>Nacional: Total</v>
      </c>
      <c r="U41" s="16"/>
      <c r="V41" s="63"/>
      <c r="W41" s="13" t="str">
        <f t="shared" si="27"/>
        <v>Nacional</v>
      </c>
      <c r="X41" s="13" t="str">
        <f t="shared" si="28"/>
        <v>Gráfico que muestra el Valor en dólares Estadounidenses de las exportaciones de fruta procesada como República Dominicana por subcultivo, durante el Chile según datos recopilados desde la ODEPA.</v>
      </c>
      <c r="Y41" s="1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1" s="18">
        <f t="shared" si="36"/>
        <v>44311</v>
      </c>
      <c r="AA41" s="18" t="str">
        <f t="shared" si="36"/>
        <v>Español</v>
      </c>
      <c r="AB41" s="18" t="str">
        <f t="shared" si="36"/>
        <v>Natalia Arancibia</v>
      </c>
      <c r="AC41" s="18" t="str">
        <f t="shared" si="36"/>
        <v>No Aplica</v>
      </c>
      <c r="AD41" s="18" t="str">
        <f t="shared" si="36"/>
        <v>No Aplica</v>
      </c>
      <c r="AE41" s="19">
        <f>+VLOOKUP($N41,[1]!Parametros[[nombre]:[Columna1]],5,0)</f>
        <v>38</v>
      </c>
      <c r="AF41" s="19">
        <f t="shared" si="30"/>
        <v>0</v>
      </c>
      <c r="AG41" s="19" t="e">
        <f>+VLOOKUP($L41,[1]!Territorio[[nombre]:[Columna1]],7,0)</f>
        <v>#REF!</v>
      </c>
      <c r="AH41" s="19" t="e">
        <f>+VLOOKUP(M41,[1]!Temporalidad[[nombre]:[Columna1]],7,0)</f>
        <v>#REF!</v>
      </c>
      <c r="AI41" s="19">
        <f>+VLOOKUP(LEFT($C41,3),[1]!Tipo_Gráfico[[id3]:[Tipo Gráfico]],2,0)</f>
        <v>1</v>
      </c>
      <c r="AJ41" s="20">
        <f t="shared" si="37"/>
        <v>4</v>
      </c>
      <c r="AK41" s="18" t="str">
        <f t="shared" si="37"/>
        <v>Base de Datos de Comercio Exterior, Oficina de Estudios y Políticas Agrarias, Ministerio de Agricultura, Chile</v>
      </c>
      <c r="AL41" s="18" t="str">
        <f t="shared" si="37"/>
        <v>No Aplica</v>
      </c>
      <c r="AM41" s="18" t="str">
        <f t="shared" si="37"/>
        <v>No Aplica</v>
      </c>
      <c r="AN41" s="10" t="e">
        <f>VLOOKUP($AA41,[1]!Responsables[#Data],3,0)</f>
        <v>#REF!</v>
      </c>
      <c r="AO41" s="18">
        <f>VLOOKUP($P41,[1]!unidad_medida[[#All],[nombre]:[Columna1]],5,0)</f>
        <v>22</v>
      </c>
    </row>
    <row r="42" spans="1:42" s="21" customFormat="1" x14ac:dyDescent="0.35">
      <c r="A42" s="21" t="str">
        <f t="shared" si="18"/>
        <v>Informe Interactivo 1-Región-Comuna ||Precio de exportación (Ton/Kg)</v>
      </c>
      <c r="B42" s="21">
        <v>14</v>
      </c>
      <c r="C42" s="22" t="s">
        <v>82</v>
      </c>
      <c r="D42" s="21" t="s">
        <v>42</v>
      </c>
      <c r="E42" s="21" t="s">
        <v>114</v>
      </c>
      <c r="F42" s="21" t="s">
        <v>83</v>
      </c>
      <c r="G42" s="21" t="s">
        <v>84</v>
      </c>
      <c r="H42" s="21" t="s">
        <v>54</v>
      </c>
      <c r="I42" s="23" t="str">
        <f>I26</f>
        <v>República Dominicana</v>
      </c>
      <c r="J42" s="21" t="s">
        <v>85</v>
      </c>
      <c r="K42" s="9" t="str">
        <f>"Valor en dólares Estadounidenses de las exportaciones salidas desde la Región de "&amp;I42&amp;" por Comuna, tipo de cultivo, subcultivo y producto exportado, tipo de procesamiento utilizado, durante el "&amp;M42</f>
        <v>Valor en dólares Estadounidenses de las exportaciones salidas desde la Región de República Dominicana por Comuna, tipo de cultivo, subcultivo y producto exportado, tipo de procesamiento utilizado, durante el perodo 2012-2020</v>
      </c>
      <c r="L42" s="24" t="str">
        <f t="shared" si="32"/>
        <v>República Dominicana</v>
      </c>
      <c r="M42" s="24" t="s">
        <v>86</v>
      </c>
      <c r="N42" s="24" t="str">
        <f t="shared" si="33"/>
        <v>Exportaciones</v>
      </c>
      <c r="O42" s="25">
        <f>+IF($D42="PRODUCTO",VLOOKUP(I42,[1]!Categorias[[Producto]:[Columna1]],9,0)&amp;"000",IF($D42="CATEGORÍA",VLOOKUP(I42,[1]!Categorias[[Categoría]:[Columna2]],7,0),$O$1))</f>
        <v>100100000</v>
      </c>
      <c r="P42" s="24" t="str">
        <f t="shared" si="34"/>
        <v>Dólar USA</v>
      </c>
      <c r="Q42" s="26" t="str">
        <f>"Valor de la exportación en "&amp;P42&amp;" salida desde "&amp;I42</f>
        <v>Valor de la exportación en Dólar USA salida desde República Dominicana</v>
      </c>
      <c r="R42" s="26" t="str">
        <f t="shared" si="24"/>
        <v>Valor en dólares Estadounidenses de las exportaciones salidas desde la Región de República Dominicana por Comuna, tipo de cultivo, subcultivo y producto exportado, tipo de procesamiento utilizado, durante el perodo 2012-2020</v>
      </c>
      <c r="S42" s="26" t="str">
        <f t="shared" si="35"/>
        <v>Región: República Dominicana</v>
      </c>
      <c r="T42" s="26" t="str">
        <f t="shared" si="26"/>
        <v>Nacional: Total</v>
      </c>
      <c r="U42" s="70"/>
      <c r="V42" s="63"/>
      <c r="W42" s="26" t="str">
        <f t="shared" si="27"/>
        <v>Regional</v>
      </c>
      <c r="X42" s="26" t="str">
        <f t="shared" ref="X42:X51" si="39">"Informe Interactivo que muestra el "&amp;R42&amp;" según datos recopilados desde la ODEPA."</f>
        <v>Informe Interactivo que muestra el Valor en dólares Estadounidenses de las exportaciones salidas desde la Región de República Dominicana por Comuna, tipo de cultivo, subcultivo y producto exportado, tipo de procesamiento utilizado, durante el perodo 2012-2020 según datos recopilados desde la ODEPA.</v>
      </c>
      <c r="Y42" s="2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2" s="28">
        <f t="shared" si="36"/>
        <v>44311</v>
      </c>
      <c r="AA42" s="28" t="str">
        <f t="shared" si="36"/>
        <v>Español</v>
      </c>
      <c r="AB42" s="28" t="str">
        <f t="shared" si="36"/>
        <v>Natalia Arancibia</v>
      </c>
      <c r="AC42" s="28" t="str">
        <f t="shared" si="36"/>
        <v>No Aplica</v>
      </c>
      <c r="AD42" s="28" t="str">
        <f t="shared" si="36"/>
        <v>No Aplica</v>
      </c>
      <c r="AE42" s="29">
        <f>+VLOOKUP($N42,[1]!Parametros[[nombre]:[Columna1]],5,0)</f>
        <v>38</v>
      </c>
      <c r="AF42" s="29">
        <f t="shared" si="30"/>
        <v>0</v>
      </c>
      <c r="AG42" s="29" t="e">
        <f>+VLOOKUP($L42,[1]!Territorio[[nombre]:[Columna1]],7,0)</f>
        <v>#REF!</v>
      </c>
      <c r="AH42" s="29" t="e">
        <f>+VLOOKUP(M42,[1]!Temporalidad[[nombre]:[Columna1]],7,0)</f>
        <v>#N/A</v>
      </c>
      <c r="AI42" s="29">
        <f>+VLOOKUP(LEFT($C42,3),[1]!Tipo_Gráfico[[id3]:[Tipo Gráfico]],2,0)</f>
        <v>3</v>
      </c>
      <c r="AJ42" s="30">
        <f t="shared" si="37"/>
        <v>4</v>
      </c>
      <c r="AK42" s="28" t="str">
        <f t="shared" si="37"/>
        <v>Base de Datos de Comercio Exterior, Oficina de Estudios y Políticas Agrarias, Ministerio de Agricultura, Chile</v>
      </c>
      <c r="AL42" s="28" t="s">
        <v>47</v>
      </c>
      <c r="AM42" s="28" t="s">
        <v>47</v>
      </c>
      <c r="AN42" s="21" t="e">
        <f>VLOOKUP($AA42,[1]!Responsables[#Data],3,0)</f>
        <v>#REF!</v>
      </c>
      <c r="AO42" s="28">
        <f>VLOOKUP($P42,[1]!unidad_medida[[#All],[nombre]:[Columna1]],5,0)</f>
        <v>22</v>
      </c>
    </row>
    <row r="43" spans="1:42" s="21" customFormat="1" x14ac:dyDescent="0.35">
      <c r="A43" s="21" t="str">
        <f t="shared" si="18"/>
        <v>Informe Interactivo 2-Destino-Región/Comuna ||Precio de exportación (Ton/Kg)</v>
      </c>
      <c r="B43" s="21">
        <v>86</v>
      </c>
      <c r="C43" s="22" t="s">
        <v>87</v>
      </c>
      <c r="D43" s="21" t="s">
        <v>43</v>
      </c>
      <c r="E43" s="21" t="s">
        <v>114</v>
      </c>
      <c r="F43" s="21" t="s">
        <v>88</v>
      </c>
      <c r="G43" s="21" t="s">
        <v>84</v>
      </c>
      <c r="H43" s="21" t="s">
        <v>54</v>
      </c>
      <c r="I43" s="23" t="str">
        <f>I30</f>
        <v>Aceites</v>
      </c>
      <c r="J43" s="21" t="s">
        <v>89</v>
      </c>
      <c r="K43" s="9" t="str">
        <f>"Valor en dólares Estadounidenses de las exportaciones con destino a "&amp;I43&amp;" por Región y Comuna de salida, tipo de cultivo, subcultivo y producto exportado, tipo de procesamiento utilizado durante el "&amp;M43</f>
        <v>Valor en dólares Estadounidenses de las exportaciones con destino a Aceites por Región y Comuna de salida, tipo de cultivo, subcultivo y producto exportado, tipo de procesamiento utilizado durante el perodo 2012-2020</v>
      </c>
      <c r="L43" s="24" t="str">
        <f t="shared" si="32"/>
        <v>Chile</v>
      </c>
      <c r="M43" s="24" t="str">
        <f t="shared" ref="M43" si="40">+M42</f>
        <v>perodo 2012-2020</v>
      </c>
      <c r="N43" s="24" t="str">
        <f t="shared" si="33"/>
        <v>Exportaciones</v>
      </c>
      <c r="O43" s="25">
        <f>+IF($D43="PRODUCTO",VLOOKUP(I43,[1]!Categorias[[Producto]:[Columna1]],9,0)&amp;"000",IF($D43="CATEGORÍA",VLOOKUP(I43,[1]!Categorias[[Categoría]:[Columna2]],7,0),$O$1))</f>
        <v>100100000</v>
      </c>
      <c r="P43" s="24" t="str">
        <f t="shared" si="34"/>
        <v>Dólar USA</v>
      </c>
      <c r="Q43" s="26" t="str">
        <f>"Valor de la exportación en "&amp;P43&amp;" con destino a "&amp;I43</f>
        <v>Valor de la exportación en Dólar USA con destino a Aceites</v>
      </c>
      <c r="R43" s="26" t="str">
        <f t="shared" si="24"/>
        <v>Valor en dólares Estadounidenses de las exportaciones con destino a Aceites por Región y Comuna de salida, tipo de cultivo, subcultivo y producto exportado, tipo de procesamiento utilizado durante el perodo 2012-2020</v>
      </c>
      <c r="S43" s="26" t="str">
        <f t="shared" si="35"/>
        <v>Destino: Aceites</v>
      </c>
      <c r="T43" s="26" t="str">
        <f t="shared" si="26"/>
        <v>Nacional: Total</v>
      </c>
      <c r="U43" s="70"/>
      <c r="V43" s="63"/>
      <c r="W43" s="26" t="str">
        <f t="shared" si="27"/>
        <v>Nacional</v>
      </c>
      <c r="X43" s="26" t="str">
        <f t="shared" si="39"/>
        <v>Informe Interactivo que muestra el Valor en dólares Estadounidenses de las exportaciones con destino a Aceites por Región y Comuna de salida, tipo de cultivo, subcultivo y producto exportado, tipo de procesamiento utilizado durante el perodo 2012-2020 según datos recopilados desde la ODEPA.</v>
      </c>
      <c r="Y43" s="2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3" s="28">
        <f t="shared" si="36"/>
        <v>44311</v>
      </c>
      <c r="AA43" s="28" t="str">
        <f t="shared" si="36"/>
        <v>Español</v>
      </c>
      <c r="AB43" s="28" t="str">
        <f t="shared" si="36"/>
        <v>Natalia Arancibia</v>
      </c>
      <c r="AC43" s="28" t="str">
        <f t="shared" si="36"/>
        <v>No Aplica</v>
      </c>
      <c r="AD43" s="28" t="str">
        <f t="shared" si="36"/>
        <v>No Aplica</v>
      </c>
      <c r="AE43" s="29">
        <f>+VLOOKUP($N43,[1]!Parametros[[nombre]:[Columna1]],5,0)</f>
        <v>38</v>
      </c>
      <c r="AF43" s="29">
        <f t="shared" si="30"/>
        <v>0</v>
      </c>
      <c r="AG43" s="29" t="e">
        <f>+VLOOKUP($L43,[1]!Territorio[[nombre]:[Columna1]],7,0)</f>
        <v>#REF!</v>
      </c>
      <c r="AH43" s="29" t="e">
        <f>+VLOOKUP(M43,[1]!Temporalidad[[nombre]:[Columna1]],7,0)</f>
        <v>#N/A</v>
      </c>
      <c r="AI43" s="29">
        <f>+VLOOKUP(LEFT($C43,3),[1]!Tipo_Gráfico[[id3]:[Tipo Gráfico]],2,0)</f>
        <v>3</v>
      </c>
      <c r="AJ43" s="30">
        <f t="shared" si="37"/>
        <v>4</v>
      </c>
      <c r="AK43" s="28" t="str">
        <f t="shared" si="37"/>
        <v>Base de Datos de Comercio Exterior, Oficina de Estudios y Políticas Agrarias, Ministerio de Agricultura, Chile</v>
      </c>
      <c r="AL43" s="28" t="s">
        <v>47</v>
      </c>
      <c r="AM43" s="28" t="s">
        <v>47</v>
      </c>
      <c r="AN43" s="21" t="e">
        <f>VLOOKUP($AA43,[1]!Responsables[#Data],3,0)</f>
        <v>#REF!</v>
      </c>
      <c r="AO43" s="28">
        <f>VLOOKUP($P43,[1]!unidad_medida[[#All],[nombre]:[Columna1]],5,0)</f>
        <v>22</v>
      </c>
    </row>
    <row r="44" spans="1:42" s="21" customFormat="1" x14ac:dyDescent="0.35">
      <c r="A44" s="21" t="str">
        <f t="shared" si="18"/>
        <v>Informe Interactivo 3-Producto-Región/Comuna ||Precio de exportación (Ton/Kg)</v>
      </c>
      <c r="B44" s="21">
        <v>10</v>
      </c>
      <c r="C44" s="22" t="s">
        <v>90</v>
      </c>
      <c r="D44" s="21" t="s">
        <v>49</v>
      </c>
      <c r="E44" s="21" t="s">
        <v>114</v>
      </c>
      <c r="F44" s="21" t="s">
        <v>88</v>
      </c>
      <c r="G44" s="21" t="s">
        <v>91</v>
      </c>
      <c r="H44" s="21" t="s">
        <v>92</v>
      </c>
      <c r="I44" s="23" t="str">
        <f>I34</f>
        <v>Total</v>
      </c>
      <c r="J44" s="21" t="s">
        <v>93</v>
      </c>
      <c r="K44" s="9" t="str">
        <f>"Valor en dólares Estadounidenses de las exportaciones de "&amp;I44&amp;" por Región y Comuna de salida, tipo de subcultivo y producto exportado, desino final y tipo de procesamiento utilizado, durante el "&amp;M44</f>
        <v>Valor en dólares Estadounidenses de las exportaciones de Total por Región y Comuna de salida, tipo de subcultivo y producto exportado, desino final y tipo de procesamiento utilizado, durante el perodo 2012-2020</v>
      </c>
      <c r="L44" s="24" t="str">
        <f t="shared" si="32"/>
        <v>Chile</v>
      </c>
      <c r="M44" s="24" t="str">
        <f>+M43</f>
        <v>perodo 2012-2020</v>
      </c>
      <c r="N44" s="24" t="str">
        <f t="shared" si="33"/>
        <v>Exportaciones</v>
      </c>
      <c r="O44" s="25" t="e">
        <f>+IF($D44="PRODUCTO",VLOOKUP(I44,[1]!Categorias[[Producto]:[Columna1]],9,0)&amp;"000",IF($D44="CATEGORÍA",VLOOKUP(I44,[1]!Categorias[[Categoría]:[Columna2]],7,0),$O$1))</f>
        <v>#REF!</v>
      </c>
      <c r="P44" s="24" t="str">
        <f t="shared" si="34"/>
        <v>Dólar USA</v>
      </c>
      <c r="Q44" s="26" t="str">
        <f>"Valor de la exportación en "&amp;P44&amp;" del cultivo tipo "&amp;I44</f>
        <v>Valor de la exportación en Dólar USA del cultivo tipo Total</v>
      </c>
      <c r="R44" s="26" t="str">
        <f t="shared" si="24"/>
        <v>Valor en dólares Estadounidenses de las exportaciones de Total por Región y Comuna de salida, tipo de subcultivo y producto exportado, desino final y tipo de procesamiento utilizado, durante el perodo 2012-2020</v>
      </c>
      <c r="S44" s="26" t="str">
        <f t="shared" si="35"/>
        <v>Producto: Total</v>
      </c>
      <c r="T44" s="26" t="str">
        <f t="shared" si="26"/>
        <v>Nacional: Total</v>
      </c>
      <c r="U44" s="70"/>
      <c r="V44" s="63"/>
      <c r="W44" s="26" t="str">
        <f t="shared" si="27"/>
        <v>Nacional</v>
      </c>
      <c r="X44" s="26" t="str">
        <f t="shared" si="39"/>
        <v>Informe Interactivo que muestra el Valor en dólares Estadounidenses de las exportaciones de Total por Región y Comuna de salida, tipo de subcultivo y producto exportado, desino final y tipo de procesamiento utilizado, durante el perodo 2012-2020 según datos recopilados desde la ODEPA.</v>
      </c>
      <c r="Y44" s="2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4" s="28">
        <f t="shared" si="36"/>
        <v>44311</v>
      </c>
      <c r="AA44" s="28" t="str">
        <f t="shared" si="36"/>
        <v>Español</v>
      </c>
      <c r="AB44" s="28" t="str">
        <f t="shared" si="36"/>
        <v>Natalia Arancibia</v>
      </c>
      <c r="AC44" s="28" t="str">
        <f t="shared" si="36"/>
        <v>No Aplica</v>
      </c>
      <c r="AD44" s="28" t="str">
        <f t="shared" si="36"/>
        <v>No Aplica</v>
      </c>
      <c r="AE44" s="29">
        <f>+VLOOKUP($N44,[1]!Parametros[[nombre]:[Columna1]],5,0)</f>
        <v>38</v>
      </c>
      <c r="AF44" s="29">
        <f t="shared" si="30"/>
        <v>0</v>
      </c>
      <c r="AG44" s="29" t="e">
        <f>+VLOOKUP($L44,[1]!Territorio[[nombre]:[Columna1]],7,0)</f>
        <v>#REF!</v>
      </c>
      <c r="AH44" s="29" t="e">
        <f>+VLOOKUP(M44,[1]!Temporalidad[[nombre]:[Columna1]],7,0)</f>
        <v>#N/A</v>
      </c>
      <c r="AI44" s="29">
        <f>+VLOOKUP(LEFT($C44,3),[1]!Tipo_Gráfico[[id3]:[Tipo Gráfico]],2,0)</f>
        <v>3</v>
      </c>
      <c r="AJ44" s="30">
        <f t="shared" si="37"/>
        <v>4</v>
      </c>
      <c r="AK44" s="28" t="str">
        <f t="shared" si="37"/>
        <v>Base de Datos de Comercio Exterior, Oficina de Estudios y Políticas Agrarias, Ministerio de Agricultura, Chile</v>
      </c>
      <c r="AL44" s="28" t="str">
        <f t="shared" si="37"/>
        <v>No Aplica</v>
      </c>
      <c r="AM44" s="28" t="str">
        <f t="shared" si="37"/>
        <v>No Aplica</v>
      </c>
      <c r="AN44" s="21" t="e">
        <f>VLOOKUP($AA44,[1]!Responsables[#Data],3,0)</f>
        <v>#REF!</v>
      </c>
      <c r="AO44" s="28">
        <f>VLOOKUP($P44,[1]!unidad_medida[[#All],[nombre]:[Columna1]],5,0)</f>
        <v>22</v>
      </c>
    </row>
    <row r="45" spans="1:42" s="21" customFormat="1" x14ac:dyDescent="0.35">
      <c r="A45" s="21" t="str">
        <f t="shared" si="18"/>
        <v>Informe Interactivo 4-Categoría-Región/Comuna ||Precio de exportación (Ton/Kg)</v>
      </c>
      <c r="B45" s="21">
        <v>37</v>
      </c>
      <c r="C45" s="22" t="s">
        <v>94</v>
      </c>
      <c r="D45" s="21" t="s">
        <v>51</v>
      </c>
      <c r="E45" s="21" t="s">
        <v>114</v>
      </c>
      <c r="F45" s="21" t="s">
        <v>88</v>
      </c>
      <c r="G45" s="21" t="s">
        <v>52</v>
      </c>
      <c r="H45" s="21" t="s">
        <v>92</v>
      </c>
      <c r="I45" s="23" t="str">
        <f>I37</f>
        <v>Arándano</v>
      </c>
      <c r="J45" s="21" t="s">
        <v>95</v>
      </c>
      <c r="K45" s="26" t="str">
        <f>"Valor en dólares Estadounidenses de las exportaciones de "&amp;I45&amp;" por Región y Comuna de salida, tipo de producto exportado, desino final y tipo de procesamiento utilizado, durante el "&amp;M45</f>
        <v>Valor en dólares Estadounidenses de las exportaciones de Arándano por Región y Comuna de salida, tipo de producto exportado, desino final y tipo de procesamiento utilizado, durante el perodo 2012-2020</v>
      </c>
      <c r="L45" s="24" t="str">
        <f t="shared" si="32"/>
        <v>Chile</v>
      </c>
      <c r="M45" s="24" t="str">
        <f t="shared" ref="M45:M46" si="41">+M44</f>
        <v>perodo 2012-2020</v>
      </c>
      <c r="N45" s="24" t="str">
        <f t="shared" si="33"/>
        <v>Exportaciones</v>
      </c>
      <c r="O45" s="25" t="e">
        <f>+IF($D45="PRODUCTO",VLOOKUP(I45,[1]!Categorias[[Producto]:[Columna1]],9,0)&amp;"000",IF($D45="CATEGORÍA",VLOOKUP(I45,[1]!Categorias[[Categoría]:[Columna2]],7,0),$O$1))</f>
        <v>#REF!</v>
      </c>
      <c r="P45" s="24" t="str">
        <f t="shared" si="34"/>
        <v>Dólar USA</v>
      </c>
      <c r="Q45" s="26" t="str">
        <f>"Valor de la exportación en "&amp;P45&amp;" del subcultivo tipo "&amp;I45</f>
        <v>Valor de la exportación en Dólar USA del subcultivo tipo Arándano</v>
      </c>
      <c r="R45" s="26" t="str">
        <f t="shared" si="24"/>
        <v>Valor en dólares Estadounidenses de las exportaciones de Arándano por Región y Comuna de salida, tipo de producto exportado, desino final y tipo de procesamiento utilizado, durante el perodo 2012-2020</v>
      </c>
      <c r="S45" s="26" t="str">
        <f t="shared" si="35"/>
        <v>Categoría: Arándano</v>
      </c>
      <c r="T45" s="26" t="str">
        <f t="shared" si="26"/>
        <v>Nacional: Total</v>
      </c>
      <c r="U45" s="70"/>
      <c r="V45" s="63"/>
      <c r="W45" s="26" t="str">
        <f t="shared" si="27"/>
        <v>Nacional</v>
      </c>
      <c r="X45" s="26" t="str">
        <f t="shared" si="39"/>
        <v>Informe Interactivo que muestra el Valor en dólares Estadounidenses de las exportaciones de Arándano por Región y Comuna de salida, tipo de producto exportado, desino final y tipo de procesamiento utilizado, durante el perodo 2012-2020 según datos recopilados desde la ODEPA.</v>
      </c>
      <c r="Y45" s="2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5" s="28">
        <f t="shared" si="36"/>
        <v>44311</v>
      </c>
      <c r="AA45" s="28" t="str">
        <f t="shared" si="36"/>
        <v>Español</v>
      </c>
      <c r="AB45" s="28" t="str">
        <f t="shared" si="36"/>
        <v>Natalia Arancibia</v>
      </c>
      <c r="AC45" s="28" t="str">
        <f t="shared" si="36"/>
        <v>No Aplica</v>
      </c>
      <c r="AD45" s="28" t="str">
        <f t="shared" si="36"/>
        <v>No Aplica</v>
      </c>
      <c r="AE45" s="29">
        <f>+VLOOKUP($N45,[1]!Parametros[[nombre]:[Columna1]],5,0)</f>
        <v>38</v>
      </c>
      <c r="AF45" s="29">
        <f t="shared" si="30"/>
        <v>0</v>
      </c>
      <c r="AG45" s="29" t="e">
        <f>+VLOOKUP($L45,[1]!Territorio[[nombre]:[Columna1]],7,0)</f>
        <v>#REF!</v>
      </c>
      <c r="AH45" s="29" t="e">
        <f>+VLOOKUP(M45,[1]!Temporalidad[[nombre]:[Columna1]],7,0)</f>
        <v>#N/A</v>
      </c>
      <c r="AI45" s="29">
        <f>+VLOOKUP(LEFT($C45,3),[1]!Tipo_Gráfico[[id3]:[Tipo Gráfico]],2,0)</f>
        <v>3</v>
      </c>
      <c r="AJ45" s="30">
        <f t="shared" si="37"/>
        <v>4</v>
      </c>
      <c r="AK45" s="28" t="str">
        <f t="shared" si="37"/>
        <v>Base de Datos de Comercio Exterior, Oficina de Estudios y Políticas Agrarias, Ministerio de Agricultura, Chile</v>
      </c>
      <c r="AL45" s="28" t="s">
        <v>47</v>
      </c>
      <c r="AM45" s="28" t="s">
        <v>47</v>
      </c>
      <c r="AN45" s="21" t="e">
        <f>VLOOKUP($AA45,[1]!Responsables[#Data],3,0)</f>
        <v>#REF!</v>
      </c>
      <c r="AO45" s="28">
        <f>VLOOKUP($P45,[1]!unidad_medida[[#All],[nombre]:[Columna1]],5,0)</f>
        <v>22</v>
      </c>
    </row>
    <row r="46" spans="1:42" s="21" customFormat="1" x14ac:dyDescent="0.35">
      <c r="A46" s="21" t="str">
        <f t="shared" si="18"/>
        <v>Informe Interactivo 5-Procesamiento-Región/Comuna ||Precio de exportación (Ton/Kg)</v>
      </c>
      <c r="B46" s="21">
        <v>7</v>
      </c>
      <c r="C46" s="22" t="s">
        <v>96</v>
      </c>
      <c r="D46" s="21" t="s">
        <v>54</v>
      </c>
      <c r="E46" s="21" t="s">
        <v>114</v>
      </c>
      <c r="F46" s="21" t="s">
        <v>88</v>
      </c>
      <c r="G46" s="21" t="s">
        <v>84</v>
      </c>
      <c r="H46" s="21" t="s">
        <v>43</v>
      </c>
      <c r="I46" s="23" t="str">
        <f t="shared" ref="I46:I51" si="42">I41</f>
        <v>República Dominicana</v>
      </c>
      <c r="J46" s="21" t="s">
        <v>97</v>
      </c>
      <c r="K46" s="9" t="str">
        <f>"Valor en dólares Estadounidenses de las exportaciones de fruta procesada como "&amp;I46&amp;" por Región y Comuna de salida, tipo de cultivo, subcultivo y producto exportado, tipo de procesamiento, durante el "&amp;M46</f>
        <v>Valor en dólares Estadounidenses de las exportaciones de fruta procesada como República Dominicana por Región y Comuna de salida, tipo de cultivo, subcultivo y producto exportado, tipo de procesamiento, durante el perodo 2012-2020</v>
      </c>
      <c r="L46" s="24" t="str">
        <f t="shared" si="32"/>
        <v>Chile</v>
      </c>
      <c r="M46" s="24" t="str">
        <f t="shared" si="41"/>
        <v>perodo 2012-2020</v>
      </c>
      <c r="N46" s="24" t="str">
        <f t="shared" si="33"/>
        <v>Exportaciones</v>
      </c>
      <c r="O46" s="25">
        <f>+IF($D46="PRODUCTO",VLOOKUP(I46,[1]!Categorias[[Producto]:[Columna1]],9,0)&amp;"000",IF($D46="CATEGORÍA",VLOOKUP(I46,[1]!Categorias[[Categoría]:[Columna2]],7,0),$O$1))</f>
        <v>100100000</v>
      </c>
      <c r="P46" s="24" t="str">
        <f t="shared" si="34"/>
        <v>Dólar USA</v>
      </c>
      <c r="Q46" s="26" t="str">
        <f>"Valor de la exportación en "&amp;P46&amp;" de fruta procesada como "&amp;I46</f>
        <v>Valor de la exportación en Dólar USA de fruta procesada como República Dominicana</v>
      </c>
      <c r="R46" s="26" t="str">
        <f t="shared" si="24"/>
        <v>Valor en dólares Estadounidenses de las exportaciones de fruta procesada como República Dominicana por Región y Comuna de salida, tipo de cultivo, subcultivo y producto exportado, tipo de procesamiento, durante el perodo 2012-2020</v>
      </c>
      <c r="S46" s="26" t="str">
        <f t="shared" si="35"/>
        <v>Procesamiento: República Dominicana</v>
      </c>
      <c r="T46" s="26" t="str">
        <f t="shared" si="26"/>
        <v>Nacional: Total</v>
      </c>
      <c r="U46" s="70"/>
      <c r="V46" s="63"/>
      <c r="W46" s="26" t="str">
        <f t="shared" si="27"/>
        <v>Nacional</v>
      </c>
      <c r="X46" s="26" t="str">
        <f t="shared" si="39"/>
        <v>Informe Interactivo que muestra el Valor en dólares Estadounidenses de las exportaciones de fruta procesada como República Dominicana por Región y Comuna de salida, tipo de cultivo, subcultivo y producto exportado, tipo de procesamiento, durante el perodo 2012-2020 según datos recopilados desde la ODEPA.</v>
      </c>
      <c r="Y46" s="2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6" s="28">
        <f t="shared" si="36"/>
        <v>44311</v>
      </c>
      <c r="AA46" s="28" t="str">
        <f t="shared" si="36"/>
        <v>Español</v>
      </c>
      <c r="AB46" s="28" t="str">
        <f t="shared" si="36"/>
        <v>Natalia Arancibia</v>
      </c>
      <c r="AC46" s="28" t="str">
        <f t="shared" si="36"/>
        <v>No Aplica</v>
      </c>
      <c r="AD46" s="28" t="str">
        <f t="shared" si="36"/>
        <v>No Aplica</v>
      </c>
      <c r="AE46" s="29">
        <f>+VLOOKUP($N46,[1]!Parametros[[nombre]:[Columna1]],5,0)</f>
        <v>38</v>
      </c>
      <c r="AF46" s="29">
        <f t="shared" si="30"/>
        <v>0</v>
      </c>
      <c r="AG46" s="29" t="e">
        <f>+VLOOKUP($L46,[1]!Territorio[[nombre]:[Columna1]],7,0)</f>
        <v>#REF!</v>
      </c>
      <c r="AH46" s="29" t="e">
        <f>+VLOOKUP(M46,[1]!Temporalidad[[nombre]:[Columna1]],7,0)</f>
        <v>#N/A</v>
      </c>
      <c r="AI46" s="29">
        <f>+VLOOKUP(LEFT($C46,3),[1]!Tipo_Gráfico[[id3]:[Tipo Gráfico]],2,0)</f>
        <v>3</v>
      </c>
      <c r="AJ46" s="30">
        <f t="shared" si="37"/>
        <v>4</v>
      </c>
      <c r="AK46" s="28" t="str">
        <f t="shared" si="37"/>
        <v>Base de Datos de Comercio Exterior, Oficina de Estudios y Políticas Agrarias, Ministerio de Agricultura, Chile</v>
      </c>
      <c r="AL46" s="28" t="str">
        <f t="shared" si="37"/>
        <v>No Aplica</v>
      </c>
      <c r="AM46" s="28" t="str">
        <f t="shared" si="37"/>
        <v>No Aplica</v>
      </c>
      <c r="AN46" s="21" t="e">
        <f>VLOOKUP($AA46,[1]!Responsables[#Data],3,0)</f>
        <v>#REF!</v>
      </c>
      <c r="AO46" s="28">
        <f>VLOOKUP($P46,[1]!unidad_medida[[#All],[nombre]:[Columna1]],5,0)</f>
        <v>22</v>
      </c>
    </row>
    <row r="47" spans="1:42" s="31" customFormat="1" x14ac:dyDescent="0.35">
      <c r="A47" s="31" t="str">
        <f t="shared" si="18"/>
        <v>Informe Interactivo 6-Región-Comuna ||Precio de exportación (Ton/Kg)</v>
      </c>
      <c r="B47" s="31">
        <v>14</v>
      </c>
      <c r="C47" s="32" t="s">
        <v>98</v>
      </c>
      <c r="D47" s="31" t="s">
        <v>42</v>
      </c>
      <c r="E47" s="31" t="s">
        <v>114</v>
      </c>
      <c r="F47" s="31" t="s">
        <v>83</v>
      </c>
      <c r="G47" s="31" t="s">
        <v>84</v>
      </c>
      <c r="H47" s="31" t="s">
        <v>54</v>
      </c>
      <c r="I47" s="33" t="str">
        <f t="shared" si="42"/>
        <v>República Dominicana</v>
      </c>
      <c r="J47" s="31" t="s">
        <v>99</v>
      </c>
      <c r="K47" s="9" t="str">
        <f>"Valor en dólares Estadounidenses de las exportaciones salidas desde la Región de "&amp;I47&amp;" por Comuna, tipo de cultivo, subcultivo y producto exportado, tipo de procesamiento utilizado, durante el "&amp;M47</f>
        <v>Valor en dólares Estadounidenses de las exportaciones salidas desde la Región de República Dominicana por Comuna, tipo de cultivo, subcultivo y producto exportado, tipo de procesamiento utilizado, durante el año 2020</v>
      </c>
      <c r="L47" s="34" t="str">
        <f t="shared" si="32"/>
        <v>República Dominicana</v>
      </c>
      <c r="M47" s="34" t="s">
        <v>71</v>
      </c>
      <c r="N47" s="34" t="str">
        <f t="shared" si="33"/>
        <v>Exportaciones</v>
      </c>
      <c r="O47" s="35">
        <f>+IF($D47="PRODUCTO",VLOOKUP(I47,[1]!Categorias[[Producto]:[Columna1]],9,0)&amp;"000",IF($D47="CATEGORÍA",VLOOKUP(I47,[1]!Categorias[[Categoría]:[Columna2]],7,0),$O$1))</f>
        <v>100100000</v>
      </c>
      <c r="P47" s="34" t="str">
        <f t="shared" si="34"/>
        <v>Dólar USA</v>
      </c>
      <c r="Q47" s="36" t="str">
        <f>"Valor de la exportación en "&amp;P47&amp;" salida desde "&amp;I47</f>
        <v>Valor de la exportación en Dólar USA salida desde República Dominicana</v>
      </c>
      <c r="R47" s="36" t="str">
        <f t="shared" si="24"/>
        <v>Valor en dólares Estadounidenses de las exportaciones salidas desde la Región de República Dominicana por Comuna, tipo de cultivo, subcultivo y producto exportado, tipo de procesamiento utilizado, durante el año 2020</v>
      </c>
      <c r="S47" s="36" t="str">
        <f t="shared" si="35"/>
        <v>Región: República Dominicana</v>
      </c>
      <c r="T47" s="36" t="str">
        <f t="shared" si="26"/>
        <v>Nacional: Total</v>
      </c>
      <c r="U47" s="71"/>
      <c r="V47" s="63"/>
      <c r="W47" s="36" t="str">
        <f t="shared" si="27"/>
        <v>Regional</v>
      </c>
      <c r="X47" s="36" t="str">
        <f t="shared" si="39"/>
        <v>Informe Interactivo que muestra el Valor en dólares Estadounidenses de las exportaciones salidas desde la Región de República Dominicana por Comuna, tipo de cultivo, subcultivo y producto exportado, tipo de procesamiento utilizado, durante el año 2020 según datos recopilados desde la ODEPA.</v>
      </c>
      <c r="Y47" s="3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7" s="38">
        <f t="shared" si="36"/>
        <v>44311</v>
      </c>
      <c r="AA47" s="38" t="str">
        <f t="shared" si="36"/>
        <v>Español</v>
      </c>
      <c r="AB47" s="38" t="str">
        <f t="shared" si="36"/>
        <v>Natalia Arancibia</v>
      </c>
      <c r="AC47" s="38" t="str">
        <f t="shared" si="36"/>
        <v>No Aplica</v>
      </c>
      <c r="AD47" s="38" t="str">
        <f t="shared" si="36"/>
        <v>No Aplica</v>
      </c>
      <c r="AE47" s="39">
        <f>+VLOOKUP($N47,[1]!Parametros[[nombre]:[Columna1]],5,0)</f>
        <v>38</v>
      </c>
      <c r="AF47" s="39">
        <f t="shared" si="30"/>
        <v>0</v>
      </c>
      <c r="AG47" s="39" t="e">
        <f>+VLOOKUP($L47,[1]!Territorio[[nombre]:[Columna1]],7,0)</f>
        <v>#REF!</v>
      </c>
      <c r="AH47" s="39">
        <f>+VLOOKUP(M47,[1]!Temporalidad[[nombre]:[Columna1]],7,0)</f>
        <v>31</v>
      </c>
      <c r="AI47" s="39">
        <f>+VLOOKUP(LEFT($C47,3),[1]!Tipo_Gráfico[[id3]:[Tipo Gráfico]],2,0)</f>
        <v>3</v>
      </c>
      <c r="AJ47" s="40">
        <f t="shared" si="37"/>
        <v>4</v>
      </c>
      <c r="AK47" s="38" t="str">
        <f t="shared" si="37"/>
        <v>Base de Datos de Comercio Exterior, Oficina de Estudios y Políticas Agrarias, Ministerio de Agricultura, Chile</v>
      </c>
      <c r="AL47" s="38" t="s">
        <v>47</v>
      </c>
      <c r="AM47" s="38" t="s">
        <v>47</v>
      </c>
      <c r="AN47" s="31" t="e">
        <f>VLOOKUP($AA47,[1]!Responsables[#Data],3,0)</f>
        <v>#REF!</v>
      </c>
      <c r="AO47" s="38">
        <f>VLOOKUP($P47,[1]!unidad_medida[[#All],[nombre]:[Columna1]],5,0)</f>
        <v>22</v>
      </c>
    </row>
    <row r="48" spans="1:42" s="31" customFormat="1" x14ac:dyDescent="0.35">
      <c r="A48" s="31" t="str">
        <f t="shared" si="18"/>
        <v>Informe Interactivo 7-Destino-Región/Comuna ||Precio de exportación (Ton/Kg)</v>
      </c>
      <c r="B48" s="31">
        <v>86</v>
      </c>
      <c r="C48" s="32" t="s">
        <v>100</v>
      </c>
      <c r="D48" s="31" t="s">
        <v>43</v>
      </c>
      <c r="E48" s="31" t="s">
        <v>114</v>
      </c>
      <c r="F48" s="31" t="s">
        <v>88</v>
      </c>
      <c r="G48" s="31" t="s">
        <v>84</v>
      </c>
      <c r="H48" s="31" t="s">
        <v>54</v>
      </c>
      <c r="I48" s="33" t="str">
        <f t="shared" si="42"/>
        <v>Aceites</v>
      </c>
      <c r="J48" s="31" t="s">
        <v>101</v>
      </c>
      <c r="K48" s="9" t="str">
        <f>"Valor en dólares Estadounidenses de las exportaciones con destino a "&amp;I48&amp;" por Región y Comuna de salida, tipo de cultivo, subcultivo y producto exportado, tipo de procesamiento utilizado durante el "&amp;M48</f>
        <v>Valor en dólares Estadounidenses de las exportaciones con destino a Aceites por Región y Comuna de salida, tipo de cultivo, subcultivo y producto exportado, tipo de procesamiento utilizado durante el año 2020</v>
      </c>
      <c r="L48" s="34" t="str">
        <f t="shared" si="32"/>
        <v>Chile</v>
      </c>
      <c r="M48" s="34" t="str">
        <f>+M47</f>
        <v>año 2020</v>
      </c>
      <c r="N48" s="34" t="str">
        <f t="shared" si="33"/>
        <v>Exportaciones</v>
      </c>
      <c r="O48" s="35">
        <f>+IF($D48="PRODUCTO",VLOOKUP(I48,[1]!Categorias[[Producto]:[Columna1]],9,0)&amp;"000",IF($D48="CATEGORÍA",VLOOKUP(I48,[1]!Categorias[[Categoría]:[Columna2]],7,0),$O$1))</f>
        <v>100100000</v>
      </c>
      <c r="P48" s="34" t="str">
        <f t="shared" si="34"/>
        <v>Dólar USA</v>
      </c>
      <c r="Q48" s="36" t="str">
        <f>"Valor de la exportación en "&amp;P48&amp;" con destino a "&amp;I48</f>
        <v>Valor de la exportación en Dólar USA con destino a Aceites</v>
      </c>
      <c r="R48" s="36" t="str">
        <f t="shared" si="24"/>
        <v>Valor en dólares Estadounidenses de las exportaciones con destino a Aceites por Región y Comuna de salida, tipo de cultivo, subcultivo y producto exportado, tipo de procesamiento utilizado durante el año 2020</v>
      </c>
      <c r="S48" s="36" t="str">
        <f t="shared" si="35"/>
        <v>Destino: Aceites</v>
      </c>
      <c r="T48" s="36" t="str">
        <f t="shared" si="26"/>
        <v>Nacional: Total</v>
      </c>
      <c r="U48" s="71"/>
      <c r="V48" s="63"/>
      <c r="W48" s="36" t="str">
        <f t="shared" si="27"/>
        <v>Nacional</v>
      </c>
      <c r="X48" s="36" t="str">
        <f t="shared" si="39"/>
        <v>Informe Interactivo que muestra el Valor en dólares Estadounidenses de las exportaciones con destino a Aceites por Región y Comuna de salida, tipo de cultivo, subcultivo y producto exportado, tipo de procesamiento utilizado durante el año 2020 según datos recopilados desde la ODEPA.</v>
      </c>
      <c r="Y48" s="3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8" s="38">
        <f t="shared" si="36"/>
        <v>44311</v>
      </c>
      <c r="AA48" s="38" t="str">
        <f t="shared" si="36"/>
        <v>Español</v>
      </c>
      <c r="AB48" s="38" t="str">
        <f t="shared" si="36"/>
        <v>Natalia Arancibia</v>
      </c>
      <c r="AC48" s="38" t="str">
        <f t="shared" si="36"/>
        <v>No Aplica</v>
      </c>
      <c r="AD48" s="38" t="str">
        <f t="shared" si="36"/>
        <v>No Aplica</v>
      </c>
      <c r="AE48" s="39">
        <f>+VLOOKUP($N48,[1]!Parametros[[nombre]:[Columna1]],5,0)</f>
        <v>38</v>
      </c>
      <c r="AF48" s="39">
        <f t="shared" si="30"/>
        <v>0</v>
      </c>
      <c r="AG48" s="39" t="e">
        <f>+VLOOKUP($L48,[1]!Territorio[[nombre]:[Columna1]],7,0)</f>
        <v>#REF!</v>
      </c>
      <c r="AH48" s="39">
        <f>+VLOOKUP(M48,[1]!Temporalidad[[nombre]:[Columna1]],7,0)</f>
        <v>31</v>
      </c>
      <c r="AI48" s="39">
        <f>+VLOOKUP(LEFT($C48,3),[1]!Tipo_Gráfico[[id3]:[Tipo Gráfico]],2,0)</f>
        <v>3</v>
      </c>
      <c r="AJ48" s="40">
        <f t="shared" si="37"/>
        <v>4</v>
      </c>
      <c r="AK48" s="38" t="str">
        <f t="shared" si="37"/>
        <v>Base de Datos de Comercio Exterior, Oficina de Estudios y Políticas Agrarias, Ministerio de Agricultura, Chile</v>
      </c>
      <c r="AL48" s="38" t="str">
        <f t="shared" si="37"/>
        <v>No Aplica</v>
      </c>
      <c r="AM48" s="38" t="str">
        <f t="shared" si="37"/>
        <v>No Aplica</v>
      </c>
      <c r="AN48" s="31" t="e">
        <f>VLOOKUP($AA48,[1]!Responsables[#Data],3,0)</f>
        <v>#REF!</v>
      </c>
      <c r="AO48" s="38">
        <f>VLOOKUP($P48,[1]!unidad_medida[[#All],[nombre]:[Columna1]],5,0)</f>
        <v>22</v>
      </c>
    </row>
    <row r="49" spans="1:41" s="31" customFormat="1" x14ac:dyDescent="0.35">
      <c r="A49" s="31" t="str">
        <f t="shared" si="18"/>
        <v>Informe Interactivo 8-Producto-Región/Comuna ||Precio de exportación (Ton/Kg)</v>
      </c>
      <c r="B49" s="31">
        <v>10</v>
      </c>
      <c r="C49" s="32" t="s">
        <v>102</v>
      </c>
      <c r="D49" s="31" t="s">
        <v>49</v>
      </c>
      <c r="E49" s="31" t="s">
        <v>114</v>
      </c>
      <c r="F49" s="31" t="s">
        <v>88</v>
      </c>
      <c r="G49" s="31" t="s">
        <v>91</v>
      </c>
      <c r="H49" s="31" t="s">
        <v>92</v>
      </c>
      <c r="I49" s="33" t="str">
        <f t="shared" si="42"/>
        <v>Total</v>
      </c>
      <c r="J49" s="31" t="s">
        <v>103</v>
      </c>
      <c r="K49" s="9" t="str">
        <f>"Valor en dólares Estadounidenses de las exportaciones de "&amp;I49&amp;" por Región y Comuna de salida, tipo de subcultivo y producto exportado, desino final y tipo de procesamiento utilizado, durante el "&amp;M49</f>
        <v>Valor en dólares Estadounidenses de las exportaciones de Total por Región y Comuna de salida, tipo de subcultivo y producto exportado, desino final y tipo de procesamiento utilizado, durante el año 2020</v>
      </c>
      <c r="L49" s="34" t="str">
        <f t="shared" si="32"/>
        <v>Chile</v>
      </c>
      <c r="M49" s="34" t="str">
        <f t="shared" ref="M49:M51" si="43">+M48</f>
        <v>año 2020</v>
      </c>
      <c r="N49" s="34" t="str">
        <f t="shared" si="33"/>
        <v>Exportaciones</v>
      </c>
      <c r="O49" s="35" t="e">
        <f>+IF($D49="PRODUCTO",VLOOKUP(I49,[1]!Categorias[[Producto]:[Columna1]],9,0)&amp;"000",IF($D49="CATEGORÍA",VLOOKUP(I49,[1]!Categorias[[Categoría]:[Columna2]],7,0),$O$1))</f>
        <v>#REF!</v>
      </c>
      <c r="P49" s="34" t="str">
        <f t="shared" si="34"/>
        <v>Dólar USA</v>
      </c>
      <c r="Q49" s="36" t="str">
        <f>"Valor de la exportación en "&amp;P49&amp;" del cultivo tipo "&amp;I49</f>
        <v>Valor de la exportación en Dólar USA del cultivo tipo Total</v>
      </c>
      <c r="R49" s="36" t="str">
        <f t="shared" si="24"/>
        <v>Valor en dólares Estadounidenses de las exportaciones de Total por Región y Comuna de salida, tipo de subcultivo y producto exportado, desino final y tipo de procesamiento utilizado, durante el año 2020</v>
      </c>
      <c r="S49" s="36" t="str">
        <f t="shared" si="35"/>
        <v>Producto: Total</v>
      </c>
      <c r="T49" s="36" t="str">
        <f t="shared" si="26"/>
        <v>Nacional: Total</v>
      </c>
      <c r="U49" s="71"/>
      <c r="V49" s="63"/>
      <c r="W49" s="36" t="str">
        <f t="shared" si="27"/>
        <v>Nacional</v>
      </c>
      <c r="X49" s="36" t="str">
        <f t="shared" si="39"/>
        <v>Informe Interactivo que muestra el Valor en dólares Estadounidenses de las exportaciones de Total por Región y Comuna de salida, tipo de subcultivo y producto exportado, desino final y tipo de procesamiento utilizado, durante el año 2020 según datos recopilados desde la ODEPA.</v>
      </c>
      <c r="Y49" s="3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49" s="38">
        <f t="shared" si="36"/>
        <v>44311</v>
      </c>
      <c r="AA49" s="38" t="str">
        <f t="shared" si="36"/>
        <v>Español</v>
      </c>
      <c r="AB49" s="38" t="str">
        <f t="shared" si="36"/>
        <v>Natalia Arancibia</v>
      </c>
      <c r="AC49" s="38" t="str">
        <f t="shared" si="36"/>
        <v>No Aplica</v>
      </c>
      <c r="AD49" s="38" t="str">
        <f t="shared" si="36"/>
        <v>No Aplica</v>
      </c>
      <c r="AE49" s="39">
        <f>+VLOOKUP($N49,[1]!Parametros[[nombre]:[Columna1]],5,0)</f>
        <v>38</v>
      </c>
      <c r="AF49" s="39">
        <f t="shared" si="30"/>
        <v>0</v>
      </c>
      <c r="AG49" s="39" t="e">
        <f>+VLOOKUP($L49,[1]!Territorio[[nombre]:[Columna1]],7,0)</f>
        <v>#REF!</v>
      </c>
      <c r="AH49" s="39">
        <f>+VLOOKUP(M49,[1]!Temporalidad[[nombre]:[Columna1]],7,0)</f>
        <v>31</v>
      </c>
      <c r="AI49" s="39">
        <f>+VLOOKUP(LEFT($C49,3),[1]!Tipo_Gráfico[[id3]:[Tipo Gráfico]],2,0)</f>
        <v>3</v>
      </c>
      <c r="AJ49" s="40">
        <f t="shared" si="37"/>
        <v>4</v>
      </c>
      <c r="AK49" s="38" t="str">
        <f t="shared" si="37"/>
        <v>Base de Datos de Comercio Exterior, Oficina de Estudios y Políticas Agrarias, Ministerio de Agricultura, Chile</v>
      </c>
      <c r="AL49" s="38" t="s">
        <v>47</v>
      </c>
      <c r="AM49" s="38" t="s">
        <v>47</v>
      </c>
      <c r="AN49" s="31" t="e">
        <f>VLOOKUP($AA49,[1]!Responsables[#Data],3,0)</f>
        <v>#REF!</v>
      </c>
      <c r="AO49" s="38">
        <f>VLOOKUP($P49,[1]!unidad_medida[[#All],[nombre]:[Columna1]],5,0)</f>
        <v>22</v>
      </c>
    </row>
    <row r="50" spans="1:41" s="31" customFormat="1" x14ac:dyDescent="0.35">
      <c r="A50" s="31" t="str">
        <f t="shared" si="18"/>
        <v>Informe Interactivo 9-Categoría-Región/Comuna ||Precio de exportación (Ton/Kg)</v>
      </c>
      <c r="B50" s="31">
        <v>37</v>
      </c>
      <c r="C50" s="32" t="s">
        <v>104</v>
      </c>
      <c r="D50" s="31" t="s">
        <v>51</v>
      </c>
      <c r="E50" s="31" t="s">
        <v>114</v>
      </c>
      <c r="F50" s="31" t="s">
        <v>88</v>
      </c>
      <c r="G50" s="31" t="s">
        <v>52</v>
      </c>
      <c r="H50" s="31" t="s">
        <v>92</v>
      </c>
      <c r="I50" s="33" t="str">
        <f t="shared" si="42"/>
        <v>Arándano</v>
      </c>
      <c r="J50" s="31" t="s">
        <v>105</v>
      </c>
      <c r="K50" s="36" t="str">
        <f>"Valor en dólares Estadounidenses de las exportaciones de "&amp;I50&amp;" por Región y Comuna de salida, tipo de producto exportado, desino final y tipo de procesamiento utilizado, durante el "&amp;M50</f>
        <v>Valor en dólares Estadounidenses de las exportaciones de Arándano por Región y Comuna de salida, tipo de producto exportado, desino final y tipo de procesamiento utilizado, durante el año 2020</v>
      </c>
      <c r="L50" s="41" t="str">
        <f t="shared" si="32"/>
        <v>Chile</v>
      </c>
      <c r="M50" s="34" t="str">
        <f t="shared" si="43"/>
        <v>año 2020</v>
      </c>
      <c r="N50" s="34" t="str">
        <f t="shared" si="33"/>
        <v>Exportaciones</v>
      </c>
      <c r="O50" s="35" t="e">
        <f>+IF($D50="PRODUCTO",VLOOKUP(I50,[1]!Categorias[[Producto]:[Columna1]],9,0)&amp;"000",IF($D50="CATEGORÍA",VLOOKUP(I50,[1]!Categorias[[Categoría]:[Columna2]],7,0),$O$1))</f>
        <v>#REF!</v>
      </c>
      <c r="P50" s="34" t="str">
        <f t="shared" si="34"/>
        <v>Dólar USA</v>
      </c>
      <c r="Q50" s="36" t="str">
        <f>"Valor de la exportación en "&amp;P50&amp;" del subcultivo tipo "&amp;I50</f>
        <v>Valor de la exportación en Dólar USA del subcultivo tipo Arándano</v>
      </c>
      <c r="R50" s="36" t="str">
        <f t="shared" si="24"/>
        <v>Valor en dólares Estadounidenses de las exportaciones de Arándano por Región y Comuna de salida, tipo de producto exportado, desino final y tipo de procesamiento utilizado, durante el año 2020</v>
      </c>
      <c r="S50" s="36" t="str">
        <f t="shared" si="35"/>
        <v>Categoría: Arándano</v>
      </c>
      <c r="T50" s="36" t="str">
        <f t="shared" si="26"/>
        <v>Nacional: Total</v>
      </c>
      <c r="U50" s="71"/>
      <c r="V50" s="63"/>
      <c r="W50" s="36" t="str">
        <f t="shared" si="27"/>
        <v>Nacional</v>
      </c>
      <c r="X50" s="36" t="str">
        <f t="shared" si="39"/>
        <v>Informe Interactivo que muestra el Valor en dólares Estadounidenses de las exportaciones de Arándano por Región y Comuna de salida, tipo de producto exportado, desino final y tipo de procesamiento utilizado, durante el año 2020 según datos recopilados desde la ODEPA.</v>
      </c>
      <c r="Y50" s="3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50" s="38">
        <f t="shared" si="36"/>
        <v>44311</v>
      </c>
      <c r="AA50" s="38" t="str">
        <f t="shared" si="36"/>
        <v>Español</v>
      </c>
      <c r="AB50" s="38" t="str">
        <f t="shared" si="36"/>
        <v>Natalia Arancibia</v>
      </c>
      <c r="AC50" s="38" t="str">
        <f t="shared" si="36"/>
        <v>No Aplica</v>
      </c>
      <c r="AD50" s="38" t="str">
        <f t="shared" si="36"/>
        <v>No Aplica</v>
      </c>
      <c r="AE50" s="39">
        <f>+VLOOKUP($N50,[1]!Parametros[[nombre]:[Columna1]],5,0)</f>
        <v>38</v>
      </c>
      <c r="AF50" s="39">
        <f t="shared" si="30"/>
        <v>0</v>
      </c>
      <c r="AG50" s="39" t="e">
        <f>+VLOOKUP($L50,[1]!Territorio[[nombre]:[Columna1]],7,0)</f>
        <v>#REF!</v>
      </c>
      <c r="AH50" s="39">
        <f>+VLOOKUP(M50,[1]!Temporalidad[[nombre]:[Columna1]],7,0)</f>
        <v>31</v>
      </c>
      <c r="AI50" s="39">
        <f>+VLOOKUP(LEFT($C50,3),[1]!Tipo_Gráfico[[id3]:[Tipo Gráfico]],2,0)</f>
        <v>3</v>
      </c>
      <c r="AJ50" s="40">
        <f t="shared" si="37"/>
        <v>4</v>
      </c>
      <c r="AK50" s="38" t="str">
        <f t="shared" si="37"/>
        <v>Base de Datos de Comercio Exterior, Oficina de Estudios y Políticas Agrarias, Ministerio de Agricultura, Chile</v>
      </c>
      <c r="AL50" s="38" t="str">
        <f t="shared" si="37"/>
        <v>No Aplica</v>
      </c>
      <c r="AM50" s="38" t="str">
        <f t="shared" si="37"/>
        <v>No Aplica</v>
      </c>
      <c r="AN50" s="31" t="e">
        <f>VLOOKUP($AA50,[1]!Responsables[#Data],3,0)</f>
        <v>#REF!</v>
      </c>
      <c r="AO50" s="38">
        <f>VLOOKUP($P50,[1]!unidad_medida[[#All],[nombre]:[Columna1]],5,0)</f>
        <v>22</v>
      </c>
    </row>
    <row r="51" spans="1:41" s="31" customFormat="1" x14ac:dyDescent="0.35">
      <c r="A51" s="31" t="str">
        <f t="shared" si="18"/>
        <v>Informe Interactivo 10-Procesamiento-Región/Comuna ||Precio de exportación (Ton/Kg)</v>
      </c>
      <c r="B51" s="31">
        <v>7</v>
      </c>
      <c r="C51" s="32" t="s">
        <v>106</v>
      </c>
      <c r="D51" s="31" t="s">
        <v>54</v>
      </c>
      <c r="E51" s="31" t="s">
        <v>114</v>
      </c>
      <c r="F51" s="31" t="s">
        <v>88</v>
      </c>
      <c r="G51" s="31" t="s">
        <v>84</v>
      </c>
      <c r="H51" s="31" t="s">
        <v>43</v>
      </c>
      <c r="I51" s="33" t="str">
        <f t="shared" si="42"/>
        <v>República Dominicana</v>
      </c>
      <c r="J51" s="31" t="s">
        <v>107</v>
      </c>
      <c r="K51" s="9" t="str">
        <f>"Valor en dólares Estadounidenses de las exportaciones de fruta procesada como "&amp;I51&amp;" por Región y Comuna de salida, tipo de cultivo, subcultivo y producto exportado, tipo de procesamiento, durante el "&amp;M51</f>
        <v>Valor en dólares Estadounidenses de las exportaciones de fruta procesada como República Dominicana por Región y Comuna de salida, tipo de cultivo, subcultivo y producto exportado, tipo de procesamiento, durante el año 2020</v>
      </c>
      <c r="L51" s="41" t="str">
        <f t="shared" si="32"/>
        <v>Chile</v>
      </c>
      <c r="M51" s="34" t="str">
        <f t="shared" si="43"/>
        <v>año 2020</v>
      </c>
      <c r="N51" s="34" t="str">
        <f t="shared" si="33"/>
        <v>Exportaciones</v>
      </c>
      <c r="O51" s="35">
        <f>+IF($D51="PRODUCTO",VLOOKUP(I51,[1]!Categorias[[Producto]:[Columna1]],9,0)&amp;"000",IF($D51="CATEGORÍA",VLOOKUP(I51,[1]!Categorias[[Categoría]:[Columna2]],7,0),$O$1))</f>
        <v>100100000</v>
      </c>
      <c r="P51" s="34" t="str">
        <f t="shared" si="34"/>
        <v>Dólar USA</v>
      </c>
      <c r="Q51" s="36" t="str">
        <f>"Valor de la exportación en "&amp;P51&amp;" de fruta procesada como "&amp;I51</f>
        <v>Valor de la exportación en Dólar USA de fruta procesada como República Dominicana</v>
      </c>
      <c r="R51" s="36" t="str">
        <f t="shared" si="24"/>
        <v>Valor en dólares Estadounidenses de las exportaciones de fruta procesada como República Dominicana por Región y Comuna de salida, tipo de cultivo, subcultivo y producto exportado, tipo de procesamiento, durante el año 2020</v>
      </c>
      <c r="S51" s="36" t="str">
        <f t="shared" si="35"/>
        <v>Procesamiento: República Dominicana</v>
      </c>
      <c r="T51" s="36" t="str">
        <f t="shared" si="26"/>
        <v>Nacional: Total</v>
      </c>
      <c r="U51" s="71"/>
      <c r="V51" s="63"/>
      <c r="W51" s="36" t="str">
        <f t="shared" si="27"/>
        <v>Nacional</v>
      </c>
      <c r="X51" s="36" t="str">
        <f t="shared" si="39"/>
        <v>Informe Interactivo que muestra el Valor en dólares Estadounidenses de las exportaciones de fruta procesada como República Dominicana por Región y Comuna de salida, tipo de cultivo, subcultivo y producto exportado, tipo de procesamiento, durante el año 2020 según datos recopilados desde la ODEPA.</v>
      </c>
      <c r="Y51" s="3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51" s="38">
        <f t="shared" si="36"/>
        <v>44311</v>
      </c>
      <c r="AA51" s="38" t="str">
        <f t="shared" si="36"/>
        <v>Español</v>
      </c>
      <c r="AB51" s="38" t="str">
        <f t="shared" si="36"/>
        <v>Natalia Arancibia</v>
      </c>
      <c r="AC51" s="38" t="str">
        <f t="shared" si="36"/>
        <v>No Aplica</v>
      </c>
      <c r="AD51" s="38" t="str">
        <f t="shared" si="36"/>
        <v>No Aplica</v>
      </c>
      <c r="AE51" s="39">
        <f>+VLOOKUP($N51,[1]!Parametros[[nombre]:[Columna1]],5,0)</f>
        <v>38</v>
      </c>
      <c r="AF51" s="39">
        <f t="shared" si="30"/>
        <v>0</v>
      </c>
      <c r="AG51" s="39" t="e">
        <f>+VLOOKUP($L51,[1]!Territorio[[nombre]:[Columna1]],7,0)</f>
        <v>#REF!</v>
      </c>
      <c r="AH51" s="39">
        <f>+VLOOKUP(M51,[1]!Temporalidad[[nombre]:[Columna1]],7,0)</f>
        <v>31</v>
      </c>
      <c r="AI51" s="39">
        <f>+VLOOKUP(LEFT($C51,3),[1]!Tipo_Gráfico[[id3]:[Tipo Gráfico]],2,0)</f>
        <v>3</v>
      </c>
      <c r="AJ51" s="40">
        <f t="shared" si="37"/>
        <v>4</v>
      </c>
      <c r="AK51" s="38" t="str">
        <f t="shared" si="37"/>
        <v>Base de Datos de Comercio Exterior, Oficina de Estudios y Políticas Agrarias, Ministerio de Agricultura, Chile</v>
      </c>
      <c r="AL51" s="38" t="s">
        <v>47</v>
      </c>
      <c r="AM51" s="38" t="s">
        <v>47</v>
      </c>
      <c r="AN51" s="31" t="e">
        <f>VLOOKUP($AA51,[1]!Responsables[#Data],3,0)</f>
        <v>#REF!</v>
      </c>
      <c r="AO51" s="38">
        <f>VLOOKUP($P51,[1]!unidad_medida[[#All],[nombre]:[Columna1]],5,0)</f>
        <v>22</v>
      </c>
    </row>
    <row r="52" spans="1:41" s="42" customFormat="1" x14ac:dyDescent="0.35">
      <c r="A52" s="42" t="str">
        <f>+C52&amp;"-"&amp;D52&amp;"-"&amp;F52&amp;" ||"&amp;E52</f>
        <v>Reporte 360 (1)-Nacional-Región/Comuna ||Precio de exportación (Ton/Kg)</v>
      </c>
      <c r="B52" s="42">
        <v>1</v>
      </c>
      <c r="C52" s="42" t="s">
        <v>108</v>
      </c>
      <c r="D52" s="43" t="s">
        <v>109</v>
      </c>
      <c r="E52" s="42" t="s">
        <v>114</v>
      </c>
      <c r="F52" s="42" t="s">
        <v>88</v>
      </c>
      <c r="G52" s="42" t="s">
        <v>84</v>
      </c>
      <c r="H52" s="42" t="s">
        <v>92</v>
      </c>
      <c r="I52" s="43" t="s">
        <v>110</v>
      </c>
      <c r="J52" s="42" t="s">
        <v>111</v>
      </c>
      <c r="K52" s="9" t="str">
        <f>"Valor en dólares Estadounidenses de las exportaciones salidas desde todo Chile por Región y Comuna, tipo de cultivo, subcultivo y producto exportado, destino final y tipo de procesamiento utilizado, durante el "&amp;M52</f>
        <v>Valor en dólares Estadounidenses de las exportaciones salidas desde todo Chile por Región y Comuna, tipo de cultivo, subcultivo y producto exportado, destino final y tipo de procesamiento utilizado, durante el periodo 2012-2020</v>
      </c>
      <c r="L52" s="44" t="str">
        <f t="shared" si="32"/>
        <v>Chile</v>
      </c>
      <c r="M52" s="44" t="s">
        <v>44</v>
      </c>
      <c r="N52" s="44" t="str">
        <f t="shared" si="33"/>
        <v>Exportaciones</v>
      </c>
      <c r="O52" s="45">
        <f>+IF($D52="PRODUCTO",VLOOKUP(I52,[1]!Categorias[[Producto]:[Columna1]],9,0)&amp;"000",IF($D52="CATEGORÍA",VLOOKUP(I52,[1]!Categorias[[Categoría]:[Columna2]],7,0),$O$1))</f>
        <v>100100000</v>
      </c>
      <c r="P52" s="44" t="str">
        <f t="shared" si="34"/>
        <v>Dólar USA</v>
      </c>
      <c r="Q52" s="46" t="str">
        <f>"Valor de la exportación en "&amp;P52&amp;" de fruta como total nacional"</f>
        <v>Valor de la exportación en Dólar USA de fruta como total nacional</v>
      </c>
      <c r="R52" s="46" t="str">
        <f t="shared" si="24"/>
        <v>Valor en dólares Estadounidenses de las exportaciones salidas desde todo Chile por Región y Comuna, tipo de cultivo, subcultivo y producto exportado, destino final y tipo de procesamiento utilizado, durante el periodo 2012-2020</v>
      </c>
      <c r="S52" s="46" t="str">
        <f t="shared" si="35"/>
        <v>Nacional: Total</v>
      </c>
      <c r="T52" s="46" t="str">
        <f t="shared" si="26"/>
        <v>Nacional: Total</v>
      </c>
      <c r="U52" s="72"/>
      <c r="V52" s="63"/>
      <c r="W52" s="46" t="str">
        <f t="shared" si="27"/>
        <v>Nacional</v>
      </c>
      <c r="X52" s="46" t="str">
        <f>"Reporte 360° que muestra el "&amp;R52&amp;" según datos recopilados desde la ODEPA."</f>
        <v>Reporte 360° que muestra el Valor en dólares Estadounidenses de las exportaciones salidas desde todo Chile por Región y Comuna, tipo de cultivo, subcultivo y producto exportado, destino final y tipo de procesamiento utilizado, durante el periodo 2012-2020 según datos recopilados desde la ODEPA.</v>
      </c>
      <c r="Y52" s="47" t="str">
        <f t="shared" si="36"/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52" s="48">
        <f t="shared" si="36"/>
        <v>44311</v>
      </c>
      <c r="AA52" s="48" t="str">
        <f t="shared" si="36"/>
        <v>Español</v>
      </c>
      <c r="AB52" s="48" t="str">
        <f t="shared" si="36"/>
        <v>Natalia Arancibia</v>
      </c>
      <c r="AC52" s="48" t="str">
        <f t="shared" si="36"/>
        <v>No Aplica</v>
      </c>
      <c r="AD52" s="48" t="str">
        <f t="shared" si="36"/>
        <v>No Aplica</v>
      </c>
      <c r="AE52" s="49">
        <f>+VLOOKUP($N52,[1]!Parametros[[nombre]:[Columna1]],5,0)</f>
        <v>38</v>
      </c>
      <c r="AF52" s="49">
        <f t="shared" si="30"/>
        <v>0</v>
      </c>
      <c r="AG52" s="49">
        <f>+VLOOKUP($L52,[1]!Territorio[[nombre]:[Columna1]],7,0)</f>
        <v>38</v>
      </c>
      <c r="AH52" s="49">
        <f>+VLOOKUP(M52,[1]!Temporalidad[[nombre]:[Columna1]],7,0)</f>
        <v>1757</v>
      </c>
      <c r="AI52" s="49">
        <f>+VLOOKUP(LEFT($C52,3),[1]!Tipo_Gráfico[[id3]:[Tipo Gráfico]],2,0)</f>
        <v>4</v>
      </c>
      <c r="AJ52" s="50">
        <f t="shared" si="37"/>
        <v>4</v>
      </c>
      <c r="AK52" s="48" t="str">
        <f t="shared" si="37"/>
        <v>Base de Datos de Comercio Exterior, Oficina de Estudios y Políticas Agrarias, Ministerio de Agricultura, Chile</v>
      </c>
      <c r="AL52" s="48" t="s">
        <v>47</v>
      </c>
      <c r="AM52" s="48" t="s">
        <v>47</v>
      </c>
      <c r="AN52" s="42" t="e">
        <f>VLOOKUP($AA52,[1]!Responsables[#Data],3,0)</f>
        <v>#REF!</v>
      </c>
      <c r="AO52" s="48">
        <f>VLOOKUP($P52,[1]!unidad_medida[[#All],[nombre]:[Columna1]],5,0)</f>
        <v>22</v>
      </c>
    </row>
    <row r="53" spans="1:41" s="51" customFormat="1" x14ac:dyDescent="0.35">
      <c r="A53" s="51" t="str">
        <f>+C53&amp;"-"&amp;D53&amp;"-"&amp;F53&amp;" ||"&amp;E53</f>
        <v>Reporte 360 (2)-Nacional-Región/Comuna ||Precio de exportación (Ton/Kg)</v>
      </c>
      <c r="B53" s="51">
        <v>1</v>
      </c>
      <c r="C53" s="51" t="s">
        <v>112</v>
      </c>
      <c r="D53" s="52" t="s">
        <v>109</v>
      </c>
      <c r="E53" s="51" t="s">
        <v>114</v>
      </c>
      <c r="F53" s="51" t="s">
        <v>88</v>
      </c>
      <c r="G53" s="51" t="s">
        <v>84</v>
      </c>
      <c r="H53" s="51" t="s">
        <v>92</v>
      </c>
      <c r="I53" s="52" t="s">
        <v>110</v>
      </c>
      <c r="J53" s="51" t="s">
        <v>113</v>
      </c>
      <c r="K53" s="9" t="str">
        <f>"Valor en dólares Estadounidenses de las exportaciones salidas desde todo Chile por Región y Comuna, tipo de cultivo, subcultivo y producto exportado, destino final y tipo de procesamiento utilizado, durante el "&amp;M53</f>
        <v>Valor en dólares Estadounidenses de las exportaciones salidas desde todo Chile por Región y Comuna, tipo de cultivo, subcultivo y producto exportado, destino final y tipo de procesamiento utilizado, durante el año 2020</v>
      </c>
      <c r="L53" s="53" t="str">
        <f t="shared" si="32"/>
        <v>Chile</v>
      </c>
      <c r="M53" s="53" t="s">
        <v>71</v>
      </c>
      <c r="N53" s="53" t="str">
        <f t="shared" si="33"/>
        <v>Exportaciones</v>
      </c>
      <c r="O53" s="54">
        <f>+IF($D53="PRODUCTO",VLOOKUP(I53,[1]!Categorias[[Producto]:[Columna1]],9,0)&amp;"000",IF($D53="CATEGORÍA",VLOOKUP(I53,[1]!Categorias[[Categoría]:[Columna2]],7,0),$O$1))</f>
        <v>100100000</v>
      </c>
      <c r="P53" s="53" t="str">
        <f t="shared" si="34"/>
        <v>Dólar USA</v>
      </c>
      <c r="Q53" s="55" t="str">
        <f>"Valor de la exportación en "&amp;P53&amp;" de fruta como total nacional"</f>
        <v>Valor de la exportación en Dólar USA de fruta como total nacional</v>
      </c>
      <c r="R53" s="55" t="str">
        <f t="shared" si="24"/>
        <v>Valor en dólares Estadounidenses de las exportaciones salidas desde todo Chile por Región y Comuna, tipo de cultivo, subcultivo y producto exportado, destino final y tipo de procesamiento utilizado, durante el año 2020</v>
      </c>
      <c r="S53" s="55" t="str">
        <f t="shared" si="35"/>
        <v>Nacional: Total</v>
      </c>
      <c r="T53" s="55" t="str">
        <f t="shared" si="26"/>
        <v>Nacional: Total</v>
      </c>
      <c r="U53" s="73"/>
      <c r="V53" s="63"/>
      <c r="W53" s="55" t="str">
        <f t="shared" si="27"/>
        <v>Nacional</v>
      </c>
      <c r="X53" s="55" t="str">
        <f>"Reporte 360° que muestra el "&amp;R53&amp;" según datos recopilados desde la ODEPA."</f>
        <v>Reporte 360° que muestra el Valor en dólares Estadounidenses de las exportaciones salidas desde todo Chile por Región y Comuna, tipo de cultivo, subcultivo y producto exportado, destino final y tipo de procesamiento utilizado, durante el año 2020 según datos recopilados desde la ODEPA.</v>
      </c>
      <c r="Y53" s="56" t="str">
        <f t="shared" ref="Y53:AD53" si="44">+Y52</f>
        <v>Reporte 360 que muestra la cantidad de fruta importada en toneladas por tipos de cultivo, las especies que los componen,  los productos importados, sus procesamientos y los países desde donde se importan durante el año 2020 según datos recopilados por la ODEPA en su base de datos de comercio exterior</v>
      </c>
      <c r="Z53" s="57">
        <f t="shared" si="44"/>
        <v>44311</v>
      </c>
      <c r="AA53" s="57" t="str">
        <f t="shared" si="44"/>
        <v>Español</v>
      </c>
      <c r="AB53" s="57" t="str">
        <f t="shared" si="44"/>
        <v>Natalia Arancibia</v>
      </c>
      <c r="AC53" s="57" t="str">
        <f t="shared" si="44"/>
        <v>No Aplica</v>
      </c>
      <c r="AD53" s="57" t="str">
        <f t="shared" si="44"/>
        <v>No Aplica</v>
      </c>
      <c r="AE53" s="58">
        <f>+VLOOKUP($N53,[1]!Parametros[[nombre]:[Columna1]],5,0)</f>
        <v>38</v>
      </c>
      <c r="AF53" s="58">
        <f t="shared" si="30"/>
        <v>0</v>
      </c>
      <c r="AG53" s="58">
        <f>+VLOOKUP($L53,[1]!Territorio[[nombre]:[Columna1]],7,0)</f>
        <v>38</v>
      </c>
      <c r="AH53" s="58">
        <f>+VLOOKUP(M53,[1]!Temporalidad[[nombre]:[Columna1]],7,0)</f>
        <v>31</v>
      </c>
      <c r="AI53" s="58">
        <f>+VLOOKUP(LEFT($C53,3),[1]!Tipo_Gráfico[[id3]:[Tipo Gráfico]],2,0)</f>
        <v>4</v>
      </c>
      <c r="AJ53" s="59">
        <f t="shared" si="37"/>
        <v>4</v>
      </c>
      <c r="AK53" s="57" t="str">
        <f t="shared" si="37"/>
        <v>Base de Datos de Comercio Exterior, Oficina de Estudios y Políticas Agrarias, Ministerio de Agricultura, Chile</v>
      </c>
      <c r="AL53" s="57" t="str">
        <f t="shared" si="37"/>
        <v>No Aplica</v>
      </c>
      <c r="AM53" s="57" t="str">
        <f t="shared" si="37"/>
        <v>No Aplica</v>
      </c>
      <c r="AN53" s="51" t="e">
        <f>VLOOKUP($AA53,[1]!Responsables[#Data],3,0)</f>
        <v>#REF!</v>
      </c>
      <c r="AO53" s="57">
        <f>VLOOKUP($P53,[1]!unidad_medida[[#All],[nombre]:[Columna1]],5,0)</f>
        <v>22</v>
      </c>
    </row>
    <row r="55" spans="1:41" x14ac:dyDescent="0.35">
      <c r="U55" s="60"/>
    </row>
    <row r="56" spans="1:41" x14ac:dyDescent="0.35">
      <c r="U56" s="60"/>
    </row>
    <row r="57" spans="1:41" x14ac:dyDescent="0.35">
      <c r="U57" s="60"/>
    </row>
    <row r="58" spans="1:41" x14ac:dyDescent="0.35">
      <c r="U58" s="60"/>
    </row>
    <row r="59" spans="1:41" x14ac:dyDescent="0.35">
      <c r="U59" s="60"/>
    </row>
  </sheetData>
  <conditionalFormatting sqref="L34:P47 N48:P49 L53:N53 N50:N52 O50:P53 AJ34:AJ53 R34:R53 L48:M52 S52:U53 S42:T51 S34:U41 W34:W53">
    <cfRule type="expression" dxfId="5105" priority="5070">
      <formula>$X34="Reporte 2"</formula>
    </cfRule>
    <cfRule type="expression" dxfId="5104" priority="5071">
      <formula>$X34="Reporte 1"</formula>
    </cfRule>
    <cfRule type="expression" dxfId="5103" priority="5072">
      <formula>$X34="Informe 10"</formula>
    </cfRule>
    <cfRule type="expression" dxfId="5102" priority="5073">
      <formula>$X34="Informe 9"</formula>
    </cfRule>
    <cfRule type="expression" dxfId="5101" priority="5074">
      <formula>$X34="Informe 8"</formula>
    </cfRule>
    <cfRule type="expression" dxfId="5100" priority="5075">
      <formula>$X34="Informe 7"</formula>
    </cfRule>
    <cfRule type="expression" dxfId="5099" priority="5076">
      <formula>$X34="Informe 6"</formula>
    </cfRule>
    <cfRule type="expression" dxfId="5098" priority="5077">
      <formula>$X34="Informe 5"</formula>
    </cfRule>
    <cfRule type="expression" dxfId="5097" priority="5078">
      <formula>$X34="Informe 4"</formula>
    </cfRule>
    <cfRule type="expression" dxfId="5096" priority="5079">
      <formula>$X34="Informe 3"</formula>
    </cfRule>
    <cfRule type="expression" dxfId="5095" priority="5080">
      <formula>$X34="Informe 2"</formula>
    </cfRule>
    <cfRule type="expression" dxfId="5094" priority="5081">
      <formula>$X34="Informe 1"</formula>
    </cfRule>
    <cfRule type="expression" dxfId="5093" priority="5082">
      <formula>$X34="Gráfico 10"</formula>
    </cfRule>
    <cfRule type="expression" dxfId="5092" priority="5083">
      <formula>$X34="Gráfico 25"</formula>
    </cfRule>
    <cfRule type="expression" dxfId="5091" priority="5084">
      <formula>$X34="Gráfico 24"</formula>
    </cfRule>
    <cfRule type="expression" dxfId="5090" priority="5085">
      <formula>$X34="Gráfico 23"</formula>
    </cfRule>
    <cfRule type="expression" dxfId="5089" priority="5086">
      <formula>$X34="Gráfico 22"</formula>
    </cfRule>
    <cfRule type="expression" dxfId="5088" priority="5087">
      <formula>$X34="Gráfico 21"</formula>
    </cfRule>
    <cfRule type="expression" dxfId="5087" priority="5088">
      <formula>$X34="Gráfico 20"</formula>
    </cfRule>
    <cfRule type="expression" dxfId="5086" priority="5089">
      <formula>$X34="Gráfico 18"</formula>
    </cfRule>
    <cfRule type="expression" dxfId="5085" priority="5090">
      <formula>$X34="Gráfico 19"</formula>
    </cfRule>
    <cfRule type="expression" dxfId="5084" priority="5091">
      <formula>$X34="Gráfico 17"</formula>
    </cfRule>
    <cfRule type="expression" dxfId="5083" priority="5092">
      <formula>$X34="Gráfico 16"</formula>
    </cfRule>
    <cfRule type="expression" dxfId="5082" priority="5093">
      <formula>$X34="Gráfico 15"</formula>
    </cfRule>
    <cfRule type="expression" dxfId="5081" priority="5094">
      <formula>$X34="Gráfico 14"</formula>
    </cfRule>
    <cfRule type="expression" dxfId="5080" priority="5095">
      <formula>$X34="Gráfico 12"</formula>
    </cfRule>
    <cfRule type="expression" dxfId="5079" priority="5096">
      <formula>$X34="Gráfico 13"</formula>
    </cfRule>
    <cfRule type="expression" dxfId="5078" priority="5097">
      <formula>$X34="Gráfico 11"</formula>
    </cfRule>
    <cfRule type="expression" dxfId="5077" priority="5098">
      <formula>$X34="Gráfico 9"</formula>
    </cfRule>
    <cfRule type="expression" dxfId="5076" priority="5099">
      <formula>$X34="Gráfico 8"</formula>
    </cfRule>
    <cfRule type="expression" dxfId="5075" priority="5100">
      <formula>$X34="Gráfico 7"</formula>
    </cfRule>
    <cfRule type="expression" dxfId="5074" priority="5101">
      <formula>$X34="Gráfico 6"</formula>
    </cfRule>
    <cfRule type="expression" dxfId="5073" priority="5102">
      <formula>$X34="Gráfico 4"</formula>
    </cfRule>
    <cfRule type="expression" dxfId="5072" priority="5103">
      <formula>$X34="Gráfico 3"</formula>
    </cfRule>
    <cfRule type="expression" dxfId="5071" priority="5104">
      <formula>$X34="Gráfico 2"</formula>
    </cfRule>
    <cfRule type="expression" dxfId="5070" priority="5105">
      <formula>$X34="Gráfico 1"</formula>
    </cfRule>
    <cfRule type="expression" dxfId="5069" priority="5106">
      <formula>$X34="Gráfico 5"</formula>
    </cfRule>
  </conditionalFormatting>
  <conditionalFormatting sqref="X34:X53">
    <cfRule type="expression" dxfId="4994" priority="4959">
      <formula>$X34="Reporte 2"</formula>
    </cfRule>
    <cfRule type="expression" dxfId="4993" priority="4960">
      <formula>$X34="Reporte 1"</formula>
    </cfRule>
    <cfRule type="expression" dxfId="4992" priority="4961">
      <formula>$X34="Informe 10"</formula>
    </cfRule>
    <cfRule type="expression" dxfId="4991" priority="4962">
      <formula>$X34="Informe 9"</formula>
    </cfRule>
    <cfRule type="expression" dxfId="4990" priority="4963">
      <formula>$X34="Informe 8"</formula>
    </cfRule>
    <cfRule type="expression" dxfId="4989" priority="4964">
      <formula>$X34="Informe 7"</formula>
    </cfRule>
    <cfRule type="expression" dxfId="4988" priority="4965">
      <formula>$X34="Informe 6"</formula>
    </cfRule>
    <cfRule type="expression" dxfId="4987" priority="4966">
      <formula>$X34="Informe 5"</formula>
    </cfRule>
    <cfRule type="expression" dxfId="4986" priority="4967">
      <formula>$X34="Informe 4"</formula>
    </cfRule>
    <cfRule type="expression" dxfId="4985" priority="4968">
      <formula>$X34="Informe 3"</formula>
    </cfRule>
    <cfRule type="expression" dxfId="4984" priority="4969">
      <formula>$X34="Informe 2"</formula>
    </cfRule>
    <cfRule type="expression" dxfId="4983" priority="4970">
      <formula>$X34="Informe 1"</formula>
    </cfRule>
    <cfRule type="expression" dxfId="4982" priority="4971">
      <formula>$X34="Gráfico 10"</formula>
    </cfRule>
    <cfRule type="expression" dxfId="4981" priority="4972">
      <formula>$X34="Gráfico 25"</formula>
    </cfRule>
    <cfRule type="expression" dxfId="4980" priority="4973">
      <formula>$X34="Gráfico 24"</formula>
    </cfRule>
    <cfRule type="expression" dxfId="4979" priority="4974">
      <formula>$X34="Gráfico 23"</formula>
    </cfRule>
    <cfRule type="expression" dxfId="4978" priority="4975">
      <formula>$X34="Gráfico 22"</formula>
    </cfRule>
    <cfRule type="expression" dxfId="4977" priority="4976">
      <formula>$X34="Gráfico 21"</formula>
    </cfRule>
    <cfRule type="expression" dxfId="4976" priority="4977">
      <formula>$X34="Gráfico 20"</formula>
    </cfRule>
    <cfRule type="expression" dxfId="4975" priority="4978">
      <formula>$X34="Gráfico 18"</formula>
    </cfRule>
    <cfRule type="expression" dxfId="4974" priority="4979">
      <formula>$X34="Gráfico 19"</formula>
    </cfRule>
    <cfRule type="expression" dxfId="4973" priority="4980">
      <formula>$X34="Gráfico 17"</formula>
    </cfRule>
    <cfRule type="expression" dxfId="4972" priority="4981">
      <formula>$X34="Gráfico 16"</formula>
    </cfRule>
    <cfRule type="expression" dxfId="4971" priority="4982">
      <formula>$X34="Gráfico 15"</formula>
    </cfRule>
    <cfRule type="expression" dxfId="4970" priority="4983">
      <formula>$X34="Gráfico 14"</formula>
    </cfRule>
    <cfRule type="expression" dxfId="4969" priority="4984">
      <formula>$X34="Gráfico 12"</formula>
    </cfRule>
    <cfRule type="expression" dxfId="4968" priority="4985">
      <formula>$X34="Gráfico 13"</formula>
    </cfRule>
    <cfRule type="expression" dxfId="4967" priority="4986">
      <formula>$X34="Gráfico 11"</formula>
    </cfRule>
    <cfRule type="expression" dxfId="4966" priority="4987">
      <formula>$X34="Gráfico 9"</formula>
    </cfRule>
    <cfRule type="expression" dxfId="4965" priority="4988">
      <formula>$X34="Gráfico 8"</formula>
    </cfRule>
    <cfRule type="expression" dxfId="4964" priority="4989">
      <formula>$X34="Gráfico 7"</formula>
    </cfRule>
    <cfRule type="expression" dxfId="4963" priority="4990">
      <formula>$X34="Gráfico 6"</formula>
    </cfRule>
    <cfRule type="expression" dxfId="4962" priority="4991">
      <formula>$X34="Gráfico 4"</formula>
    </cfRule>
    <cfRule type="expression" dxfId="4961" priority="4992">
      <formula>$X34="Gráfico 3"</formula>
    </cfRule>
    <cfRule type="expression" dxfId="4960" priority="4993">
      <formula>$X34="Gráfico 2"</formula>
    </cfRule>
    <cfRule type="expression" dxfId="4959" priority="4994">
      <formula>$X34="Gráfico 1"</formula>
    </cfRule>
    <cfRule type="expression" dxfId="4958" priority="4995">
      <formula>$X34="Gráfico 5"</formula>
    </cfRule>
  </conditionalFormatting>
  <conditionalFormatting sqref="K34">
    <cfRule type="expression" dxfId="3884" priority="3849">
      <formula>$X34="Reporte 2"</formula>
    </cfRule>
    <cfRule type="expression" dxfId="3883" priority="3850">
      <formula>$X34="Reporte 1"</formula>
    </cfRule>
    <cfRule type="expression" dxfId="3882" priority="3851">
      <formula>$X34="Informe 10"</formula>
    </cfRule>
    <cfRule type="expression" dxfId="3881" priority="3852">
      <formula>$X34="Informe 9"</formula>
    </cfRule>
    <cfRule type="expression" dxfId="3880" priority="3853">
      <formula>$X34="Informe 8"</formula>
    </cfRule>
    <cfRule type="expression" dxfId="3879" priority="3854">
      <formula>$X34="Informe 7"</formula>
    </cfRule>
    <cfRule type="expression" dxfId="3878" priority="3855">
      <formula>$X34="Informe 6"</formula>
    </cfRule>
    <cfRule type="expression" dxfId="3877" priority="3856">
      <formula>$X34="Informe 5"</formula>
    </cfRule>
    <cfRule type="expression" dxfId="3876" priority="3857">
      <formula>$X34="Informe 4"</formula>
    </cfRule>
    <cfRule type="expression" dxfId="3875" priority="3858">
      <formula>$X34="Informe 3"</formula>
    </cfRule>
    <cfRule type="expression" dxfId="3874" priority="3859">
      <formula>$X34="Informe 2"</formula>
    </cfRule>
    <cfRule type="expression" dxfId="3873" priority="3860">
      <formula>$X34="Informe 1"</formula>
    </cfRule>
    <cfRule type="expression" dxfId="3872" priority="3861">
      <formula>$X34="Gráfico 10"</formula>
    </cfRule>
    <cfRule type="expression" dxfId="3871" priority="3862">
      <formula>$X34="Gráfico 25"</formula>
    </cfRule>
    <cfRule type="expression" dxfId="3870" priority="3863">
      <formula>$X34="Gráfico 24"</formula>
    </cfRule>
    <cfRule type="expression" dxfId="3869" priority="3864">
      <formula>$X34="Gráfico 23"</formula>
    </cfRule>
    <cfRule type="expression" dxfId="3868" priority="3865">
      <formula>$X34="Gráfico 22"</formula>
    </cfRule>
    <cfRule type="expression" dxfId="3867" priority="3866">
      <formula>$X34="Gráfico 21"</formula>
    </cfRule>
    <cfRule type="expression" dxfId="3866" priority="3867">
      <formula>$X34="Gráfico 20"</formula>
    </cfRule>
    <cfRule type="expression" dxfId="3865" priority="3868">
      <formula>$X34="Gráfico 18"</formula>
    </cfRule>
    <cfRule type="expression" dxfId="3864" priority="3869">
      <formula>$X34="Gráfico 19"</formula>
    </cfRule>
    <cfRule type="expression" dxfId="3863" priority="3870">
      <formula>$X34="Gráfico 17"</formula>
    </cfRule>
    <cfRule type="expression" dxfId="3862" priority="3871">
      <formula>$X34="Gráfico 16"</formula>
    </cfRule>
    <cfRule type="expression" dxfId="3861" priority="3872">
      <formula>$X34="Gráfico 15"</formula>
    </cfRule>
    <cfRule type="expression" dxfId="3860" priority="3873">
      <formula>$X34="Gráfico 14"</formula>
    </cfRule>
    <cfRule type="expression" dxfId="3859" priority="3874">
      <formula>$X34="Gráfico 12"</formula>
    </cfRule>
    <cfRule type="expression" dxfId="3858" priority="3875">
      <formula>$X34="Gráfico 13"</formula>
    </cfRule>
    <cfRule type="expression" dxfId="3857" priority="3876">
      <formula>$X34="Gráfico 11"</formula>
    </cfRule>
    <cfRule type="expression" dxfId="3856" priority="3877">
      <formula>$X34="Gráfico 9"</formula>
    </cfRule>
    <cfRule type="expression" dxfId="3855" priority="3878">
      <formula>$X34="Gráfico 8"</formula>
    </cfRule>
    <cfRule type="expression" dxfId="3854" priority="3879">
      <formula>$X34="Gráfico 7"</formula>
    </cfRule>
    <cfRule type="expression" dxfId="3853" priority="3880">
      <formula>$X34="Gráfico 6"</formula>
    </cfRule>
    <cfRule type="expression" dxfId="3852" priority="3881">
      <formula>$X34="Gráfico 4"</formula>
    </cfRule>
    <cfRule type="expression" dxfId="3851" priority="3882">
      <formula>$X34="Gráfico 3"</formula>
    </cfRule>
    <cfRule type="expression" dxfId="3850" priority="3883">
      <formula>$X34="Gráfico 2"</formula>
    </cfRule>
    <cfRule type="expression" dxfId="3849" priority="3884">
      <formula>$X34="Gráfico 1"</formula>
    </cfRule>
    <cfRule type="expression" dxfId="3848" priority="3885">
      <formula>$X34="Gráfico 5"</formula>
    </cfRule>
  </conditionalFormatting>
  <conditionalFormatting sqref="K35">
    <cfRule type="expression" dxfId="3847" priority="3812">
      <formula>$X35="Reporte 2"</formula>
    </cfRule>
    <cfRule type="expression" dxfId="3846" priority="3813">
      <formula>$X35="Reporte 1"</formula>
    </cfRule>
    <cfRule type="expression" dxfId="3845" priority="3814">
      <formula>$X35="Informe 10"</formula>
    </cfRule>
    <cfRule type="expression" dxfId="3844" priority="3815">
      <formula>$X35="Informe 9"</formula>
    </cfRule>
    <cfRule type="expression" dxfId="3843" priority="3816">
      <formula>$X35="Informe 8"</formula>
    </cfRule>
    <cfRule type="expression" dxfId="3842" priority="3817">
      <formula>$X35="Informe 7"</formula>
    </cfRule>
    <cfRule type="expression" dxfId="3841" priority="3818">
      <formula>$X35="Informe 6"</formula>
    </cfRule>
    <cfRule type="expression" dxfId="3840" priority="3819">
      <formula>$X35="Informe 5"</formula>
    </cfRule>
    <cfRule type="expression" dxfId="3839" priority="3820">
      <formula>$X35="Informe 4"</formula>
    </cfRule>
    <cfRule type="expression" dxfId="3838" priority="3821">
      <formula>$X35="Informe 3"</formula>
    </cfRule>
    <cfRule type="expression" dxfId="3837" priority="3822">
      <formula>$X35="Informe 2"</formula>
    </cfRule>
    <cfRule type="expression" dxfId="3836" priority="3823">
      <formula>$X35="Informe 1"</formula>
    </cfRule>
    <cfRule type="expression" dxfId="3835" priority="3824">
      <formula>$X35="Gráfico 10"</formula>
    </cfRule>
    <cfRule type="expression" dxfId="3834" priority="3825">
      <formula>$X35="Gráfico 25"</formula>
    </cfRule>
    <cfRule type="expression" dxfId="3833" priority="3826">
      <formula>$X35="Gráfico 24"</formula>
    </cfRule>
    <cfRule type="expression" dxfId="3832" priority="3827">
      <formula>$X35="Gráfico 23"</formula>
    </cfRule>
    <cfRule type="expression" dxfId="3831" priority="3828">
      <formula>$X35="Gráfico 22"</formula>
    </cfRule>
    <cfRule type="expression" dxfId="3830" priority="3829">
      <formula>$X35="Gráfico 21"</formula>
    </cfRule>
    <cfRule type="expression" dxfId="3829" priority="3830">
      <formula>$X35="Gráfico 20"</formula>
    </cfRule>
    <cfRule type="expression" dxfId="3828" priority="3831">
      <formula>$X35="Gráfico 18"</formula>
    </cfRule>
    <cfRule type="expression" dxfId="3827" priority="3832">
      <formula>$X35="Gráfico 19"</formula>
    </cfRule>
    <cfRule type="expression" dxfId="3826" priority="3833">
      <formula>$X35="Gráfico 17"</formula>
    </cfRule>
    <cfRule type="expression" dxfId="3825" priority="3834">
      <formula>$X35="Gráfico 16"</formula>
    </cfRule>
    <cfRule type="expression" dxfId="3824" priority="3835">
      <formula>$X35="Gráfico 15"</formula>
    </cfRule>
    <cfRule type="expression" dxfId="3823" priority="3836">
      <formula>$X35="Gráfico 14"</formula>
    </cfRule>
    <cfRule type="expression" dxfId="3822" priority="3837">
      <formula>$X35="Gráfico 12"</formula>
    </cfRule>
    <cfRule type="expression" dxfId="3821" priority="3838">
      <formula>$X35="Gráfico 13"</formula>
    </cfRule>
    <cfRule type="expression" dxfId="3820" priority="3839">
      <formula>$X35="Gráfico 11"</formula>
    </cfRule>
    <cfRule type="expression" dxfId="3819" priority="3840">
      <formula>$X35="Gráfico 9"</formula>
    </cfRule>
    <cfRule type="expression" dxfId="3818" priority="3841">
      <formula>$X35="Gráfico 8"</formula>
    </cfRule>
    <cfRule type="expression" dxfId="3817" priority="3842">
      <formula>$X35="Gráfico 7"</formula>
    </cfRule>
    <cfRule type="expression" dxfId="3816" priority="3843">
      <formula>$X35="Gráfico 6"</formula>
    </cfRule>
    <cfRule type="expression" dxfId="3815" priority="3844">
      <formula>$X35="Gráfico 4"</formula>
    </cfRule>
    <cfRule type="expression" dxfId="3814" priority="3845">
      <formula>$X35="Gráfico 3"</formula>
    </cfRule>
    <cfRule type="expression" dxfId="3813" priority="3846">
      <formula>$X35="Gráfico 2"</formula>
    </cfRule>
    <cfRule type="expression" dxfId="3812" priority="3847">
      <formula>$X35="Gráfico 1"</formula>
    </cfRule>
    <cfRule type="expression" dxfId="3811" priority="3848">
      <formula>$X35="Gráfico 5"</formula>
    </cfRule>
  </conditionalFormatting>
  <conditionalFormatting sqref="K36">
    <cfRule type="expression" dxfId="3810" priority="3775">
      <formula>$X36="Reporte 2"</formula>
    </cfRule>
    <cfRule type="expression" dxfId="3809" priority="3776">
      <formula>$X36="Reporte 1"</formula>
    </cfRule>
    <cfRule type="expression" dxfId="3808" priority="3777">
      <formula>$X36="Informe 10"</formula>
    </cfRule>
    <cfRule type="expression" dxfId="3807" priority="3778">
      <formula>$X36="Informe 9"</formula>
    </cfRule>
    <cfRule type="expression" dxfId="3806" priority="3779">
      <formula>$X36="Informe 8"</formula>
    </cfRule>
    <cfRule type="expression" dxfId="3805" priority="3780">
      <formula>$X36="Informe 7"</formula>
    </cfRule>
    <cfRule type="expression" dxfId="3804" priority="3781">
      <formula>$X36="Informe 6"</formula>
    </cfRule>
    <cfRule type="expression" dxfId="3803" priority="3782">
      <formula>$X36="Informe 5"</formula>
    </cfRule>
    <cfRule type="expression" dxfId="3802" priority="3783">
      <formula>$X36="Informe 4"</formula>
    </cfRule>
    <cfRule type="expression" dxfId="3801" priority="3784">
      <formula>$X36="Informe 3"</formula>
    </cfRule>
    <cfRule type="expression" dxfId="3800" priority="3785">
      <formula>$X36="Informe 2"</formula>
    </cfRule>
    <cfRule type="expression" dxfId="3799" priority="3786">
      <formula>$X36="Informe 1"</formula>
    </cfRule>
    <cfRule type="expression" dxfId="3798" priority="3787">
      <formula>$X36="Gráfico 10"</formula>
    </cfRule>
    <cfRule type="expression" dxfId="3797" priority="3788">
      <formula>$X36="Gráfico 25"</formula>
    </cfRule>
    <cfRule type="expression" dxfId="3796" priority="3789">
      <formula>$X36="Gráfico 24"</formula>
    </cfRule>
    <cfRule type="expression" dxfId="3795" priority="3790">
      <formula>$X36="Gráfico 23"</formula>
    </cfRule>
    <cfRule type="expression" dxfId="3794" priority="3791">
      <formula>$X36="Gráfico 22"</formula>
    </cfRule>
    <cfRule type="expression" dxfId="3793" priority="3792">
      <formula>$X36="Gráfico 21"</formula>
    </cfRule>
    <cfRule type="expression" dxfId="3792" priority="3793">
      <formula>$X36="Gráfico 20"</formula>
    </cfRule>
    <cfRule type="expression" dxfId="3791" priority="3794">
      <formula>$X36="Gráfico 18"</formula>
    </cfRule>
    <cfRule type="expression" dxfId="3790" priority="3795">
      <formula>$X36="Gráfico 19"</formula>
    </cfRule>
    <cfRule type="expression" dxfId="3789" priority="3796">
      <formula>$X36="Gráfico 17"</formula>
    </cfRule>
    <cfRule type="expression" dxfId="3788" priority="3797">
      <formula>$X36="Gráfico 16"</formula>
    </cfRule>
    <cfRule type="expression" dxfId="3787" priority="3798">
      <formula>$X36="Gráfico 15"</formula>
    </cfRule>
    <cfRule type="expression" dxfId="3786" priority="3799">
      <formula>$X36="Gráfico 14"</formula>
    </cfRule>
    <cfRule type="expression" dxfId="3785" priority="3800">
      <formula>$X36="Gráfico 12"</formula>
    </cfRule>
    <cfRule type="expression" dxfId="3784" priority="3801">
      <formula>$X36="Gráfico 13"</formula>
    </cfRule>
    <cfRule type="expression" dxfId="3783" priority="3802">
      <formula>$X36="Gráfico 11"</formula>
    </cfRule>
    <cfRule type="expression" dxfId="3782" priority="3803">
      <formula>$X36="Gráfico 9"</formula>
    </cfRule>
    <cfRule type="expression" dxfId="3781" priority="3804">
      <formula>$X36="Gráfico 8"</formula>
    </cfRule>
    <cfRule type="expression" dxfId="3780" priority="3805">
      <formula>$X36="Gráfico 7"</formula>
    </cfRule>
    <cfRule type="expression" dxfId="3779" priority="3806">
      <formula>$X36="Gráfico 6"</formula>
    </cfRule>
    <cfRule type="expression" dxfId="3778" priority="3807">
      <formula>$X36="Gráfico 4"</formula>
    </cfRule>
    <cfRule type="expression" dxfId="3777" priority="3808">
      <formula>$X36="Gráfico 3"</formula>
    </cfRule>
    <cfRule type="expression" dxfId="3776" priority="3809">
      <formula>$X36="Gráfico 2"</formula>
    </cfRule>
    <cfRule type="expression" dxfId="3775" priority="3810">
      <formula>$X36="Gráfico 1"</formula>
    </cfRule>
    <cfRule type="expression" dxfId="3774" priority="3811">
      <formula>$X36="Gráfico 5"</formula>
    </cfRule>
  </conditionalFormatting>
  <conditionalFormatting sqref="K37">
    <cfRule type="expression" dxfId="3773" priority="3738">
      <formula>$X37="Reporte 2"</formula>
    </cfRule>
    <cfRule type="expression" dxfId="3772" priority="3739">
      <formula>$X37="Reporte 1"</formula>
    </cfRule>
    <cfRule type="expression" dxfId="3771" priority="3740">
      <formula>$X37="Informe 10"</formula>
    </cfRule>
    <cfRule type="expression" dxfId="3770" priority="3741">
      <formula>$X37="Informe 9"</formula>
    </cfRule>
    <cfRule type="expression" dxfId="3769" priority="3742">
      <formula>$X37="Informe 8"</formula>
    </cfRule>
    <cfRule type="expression" dxfId="3768" priority="3743">
      <formula>$X37="Informe 7"</formula>
    </cfRule>
    <cfRule type="expression" dxfId="3767" priority="3744">
      <formula>$X37="Informe 6"</formula>
    </cfRule>
    <cfRule type="expression" dxfId="3766" priority="3745">
      <formula>$X37="Informe 5"</formula>
    </cfRule>
    <cfRule type="expression" dxfId="3765" priority="3746">
      <formula>$X37="Informe 4"</formula>
    </cfRule>
    <cfRule type="expression" dxfId="3764" priority="3747">
      <formula>$X37="Informe 3"</formula>
    </cfRule>
    <cfRule type="expression" dxfId="3763" priority="3748">
      <formula>$X37="Informe 2"</formula>
    </cfRule>
    <cfRule type="expression" dxfId="3762" priority="3749">
      <formula>$X37="Informe 1"</formula>
    </cfRule>
    <cfRule type="expression" dxfId="3761" priority="3750">
      <formula>$X37="Gráfico 10"</formula>
    </cfRule>
    <cfRule type="expression" dxfId="3760" priority="3751">
      <formula>$X37="Gráfico 25"</formula>
    </cfRule>
    <cfRule type="expression" dxfId="3759" priority="3752">
      <formula>$X37="Gráfico 24"</formula>
    </cfRule>
    <cfRule type="expression" dxfId="3758" priority="3753">
      <formula>$X37="Gráfico 23"</formula>
    </cfRule>
    <cfRule type="expression" dxfId="3757" priority="3754">
      <formula>$X37="Gráfico 22"</formula>
    </cfRule>
    <cfRule type="expression" dxfId="3756" priority="3755">
      <formula>$X37="Gráfico 21"</formula>
    </cfRule>
    <cfRule type="expression" dxfId="3755" priority="3756">
      <formula>$X37="Gráfico 20"</formula>
    </cfRule>
    <cfRule type="expression" dxfId="3754" priority="3757">
      <formula>$X37="Gráfico 18"</formula>
    </cfRule>
    <cfRule type="expression" dxfId="3753" priority="3758">
      <formula>$X37="Gráfico 19"</formula>
    </cfRule>
    <cfRule type="expression" dxfId="3752" priority="3759">
      <formula>$X37="Gráfico 17"</formula>
    </cfRule>
    <cfRule type="expression" dxfId="3751" priority="3760">
      <formula>$X37="Gráfico 16"</formula>
    </cfRule>
    <cfRule type="expression" dxfId="3750" priority="3761">
      <formula>$X37="Gráfico 15"</formula>
    </cfRule>
    <cfRule type="expression" dxfId="3749" priority="3762">
      <formula>$X37="Gráfico 14"</formula>
    </cfRule>
    <cfRule type="expression" dxfId="3748" priority="3763">
      <formula>$X37="Gráfico 12"</formula>
    </cfRule>
    <cfRule type="expression" dxfId="3747" priority="3764">
      <formula>$X37="Gráfico 13"</formula>
    </cfRule>
    <cfRule type="expression" dxfId="3746" priority="3765">
      <formula>$X37="Gráfico 11"</formula>
    </cfRule>
    <cfRule type="expression" dxfId="3745" priority="3766">
      <formula>$X37="Gráfico 9"</formula>
    </cfRule>
    <cfRule type="expression" dxfId="3744" priority="3767">
      <formula>$X37="Gráfico 8"</formula>
    </cfRule>
    <cfRule type="expression" dxfId="3743" priority="3768">
      <formula>$X37="Gráfico 7"</formula>
    </cfRule>
    <cfRule type="expression" dxfId="3742" priority="3769">
      <formula>$X37="Gráfico 6"</formula>
    </cfRule>
    <cfRule type="expression" dxfId="3741" priority="3770">
      <formula>$X37="Gráfico 4"</formula>
    </cfRule>
    <cfRule type="expression" dxfId="3740" priority="3771">
      <formula>$X37="Gráfico 3"</formula>
    </cfRule>
    <cfRule type="expression" dxfId="3739" priority="3772">
      <formula>$X37="Gráfico 2"</formula>
    </cfRule>
    <cfRule type="expression" dxfId="3738" priority="3773">
      <formula>$X37="Gráfico 1"</formula>
    </cfRule>
    <cfRule type="expression" dxfId="3737" priority="3774">
      <formula>$X37="Gráfico 5"</formula>
    </cfRule>
  </conditionalFormatting>
  <conditionalFormatting sqref="K38">
    <cfRule type="expression" dxfId="3736" priority="3701">
      <formula>$X38="Reporte 2"</formula>
    </cfRule>
    <cfRule type="expression" dxfId="3735" priority="3702">
      <formula>$X38="Reporte 1"</formula>
    </cfRule>
    <cfRule type="expression" dxfId="3734" priority="3703">
      <formula>$X38="Informe 10"</formula>
    </cfRule>
    <cfRule type="expression" dxfId="3733" priority="3704">
      <formula>$X38="Informe 9"</formula>
    </cfRule>
    <cfRule type="expression" dxfId="3732" priority="3705">
      <formula>$X38="Informe 8"</formula>
    </cfRule>
    <cfRule type="expression" dxfId="3731" priority="3706">
      <formula>$X38="Informe 7"</formula>
    </cfRule>
    <cfRule type="expression" dxfId="3730" priority="3707">
      <formula>$X38="Informe 6"</formula>
    </cfRule>
    <cfRule type="expression" dxfId="3729" priority="3708">
      <formula>$X38="Informe 5"</formula>
    </cfRule>
    <cfRule type="expression" dxfId="3728" priority="3709">
      <formula>$X38="Informe 4"</formula>
    </cfRule>
    <cfRule type="expression" dxfId="3727" priority="3710">
      <formula>$X38="Informe 3"</formula>
    </cfRule>
    <cfRule type="expression" dxfId="3726" priority="3711">
      <formula>$X38="Informe 2"</formula>
    </cfRule>
    <cfRule type="expression" dxfId="3725" priority="3712">
      <formula>$X38="Informe 1"</formula>
    </cfRule>
    <cfRule type="expression" dxfId="3724" priority="3713">
      <formula>$X38="Gráfico 10"</formula>
    </cfRule>
    <cfRule type="expression" dxfId="3723" priority="3714">
      <formula>$X38="Gráfico 25"</formula>
    </cfRule>
    <cfRule type="expression" dxfId="3722" priority="3715">
      <formula>$X38="Gráfico 24"</formula>
    </cfRule>
    <cfRule type="expression" dxfId="3721" priority="3716">
      <formula>$X38="Gráfico 23"</formula>
    </cfRule>
    <cfRule type="expression" dxfId="3720" priority="3717">
      <formula>$X38="Gráfico 22"</formula>
    </cfRule>
    <cfRule type="expression" dxfId="3719" priority="3718">
      <formula>$X38="Gráfico 21"</formula>
    </cfRule>
    <cfRule type="expression" dxfId="3718" priority="3719">
      <formula>$X38="Gráfico 20"</formula>
    </cfRule>
    <cfRule type="expression" dxfId="3717" priority="3720">
      <formula>$X38="Gráfico 18"</formula>
    </cfRule>
    <cfRule type="expression" dxfId="3716" priority="3721">
      <formula>$X38="Gráfico 19"</formula>
    </cfRule>
    <cfRule type="expression" dxfId="3715" priority="3722">
      <formula>$X38="Gráfico 17"</formula>
    </cfRule>
    <cfRule type="expression" dxfId="3714" priority="3723">
      <formula>$X38="Gráfico 16"</formula>
    </cfRule>
    <cfRule type="expression" dxfId="3713" priority="3724">
      <formula>$X38="Gráfico 15"</formula>
    </cfRule>
    <cfRule type="expression" dxfId="3712" priority="3725">
      <formula>$X38="Gráfico 14"</formula>
    </cfRule>
    <cfRule type="expression" dxfId="3711" priority="3726">
      <formula>$X38="Gráfico 12"</formula>
    </cfRule>
    <cfRule type="expression" dxfId="3710" priority="3727">
      <formula>$X38="Gráfico 13"</formula>
    </cfRule>
    <cfRule type="expression" dxfId="3709" priority="3728">
      <formula>$X38="Gráfico 11"</formula>
    </cfRule>
    <cfRule type="expression" dxfId="3708" priority="3729">
      <formula>$X38="Gráfico 9"</formula>
    </cfRule>
    <cfRule type="expression" dxfId="3707" priority="3730">
      <formula>$X38="Gráfico 8"</formula>
    </cfRule>
    <cfRule type="expression" dxfId="3706" priority="3731">
      <formula>$X38="Gráfico 7"</formula>
    </cfRule>
    <cfRule type="expression" dxfId="3705" priority="3732">
      <formula>$X38="Gráfico 6"</formula>
    </cfRule>
    <cfRule type="expression" dxfId="3704" priority="3733">
      <formula>$X38="Gráfico 4"</formula>
    </cfRule>
    <cfRule type="expression" dxfId="3703" priority="3734">
      <formula>$X38="Gráfico 3"</formula>
    </cfRule>
    <cfRule type="expression" dxfId="3702" priority="3735">
      <formula>$X38="Gráfico 2"</formula>
    </cfRule>
    <cfRule type="expression" dxfId="3701" priority="3736">
      <formula>$X38="Gráfico 1"</formula>
    </cfRule>
    <cfRule type="expression" dxfId="3700" priority="3737">
      <formula>$X38="Gráfico 5"</formula>
    </cfRule>
  </conditionalFormatting>
  <conditionalFormatting sqref="K39">
    <cfRule type="expression" dxfId="3699" priority="3664">
      <formula>$X39="Reporte 2"</formula>
    </cfRule>
    <cfRule type="expression" dxfId="3698" priority="3665">
      <formula>$X39="Reporte 1"</formula>
    </cfRule>
    <cfRule type="expression" dxfId="3697" priority="3666">
      <formula>$X39="Informe 10"</formula>
    </cfRule>
    <cfRule type="expression" dxfId="3696" priority="3667">
      <formula>$X39="Informe 9"</formula>
    </cfRule>
    <cfRule type="expression" dxfId="3695" priority="3668">
      <formula>$X39="Informe 8"</formula>
    </cfRule>
    <cfRule type="expression" dxfId="3694" priority="3669">
      <formula>$X39="Informe 7"</formula>
    </cfRule>
    <cfRule type="expression" dxfId="3693" priority="3670">
      <formula>$X39="Informe 6"</formula>
    </cfRule>
    <cfRule type="expression" dxfId="3692" priority="3671">
      <formula>$X39="Informe 5"</formula>
    </cfRule>
    <cfRule type="expression" dxfId="3691" priority="3672">
      <formula>$X39="Informe 4"</formula>
    </cfRule>
    <cfRule type="expression" dxfId="3690" priority="3673">
      <formula>$X39="Informe 3"</formula>
    </cfRule>
    <cfRule type="expression" dxfId="3689" priority="3674">
      <formula>$X39="Informe 2"</formula>
    </cfRule>
    <cfRule type="expression" dxfId="3688" priority="3675">
      <formula>$X39="Informe 1"</formula>
    </cfRule>
    <cfRule type="expression" dxfId="3687" priority="3676">
      <formula>$X39="Gráfico 10"</formula>
    </cfRule>
    <cfRule type="expression" dxfId="3686" priority="3677">
      <formula>$X39="Gráfico 25"</formula>
    </cfRule>
    <cfRule type="expression" dxfId="3685" priority="3678">
      <formula>$X39="Gráfico 24"</formula>
    </cfRule>
    <cfRule type="expression" dxfId="3684" priority="3679">
      <formula>$X39="Gráfico 23"</formula>
    </cfRule>
    <cfRule type="expression" dxfId="3683" priority="3680">
      <formula>$X39="Gráfico 22"</formula>
    </cfRule>
    <cfRule type="expression" dxfId="3682" priority="3681">
      <formula>$X39="Gráfico 21"</formula>
    </cfRule>
    <cfRule type="expression" dxfId="3681" priority="3682">
      <formula>$X39="Gráfico 20"</formula>
    </cfRule>
    <cfRule type="expression" dxfId="3680" priority="3683">
      <formula>$X39="Gráfico 18"</formula>
    </cfRule>
    <cfRule type="expression" dxfId="3679" priority="3684">
      <formula>$X39="Gráfico 19"</formula>
    </cfRule>
    <cfRule type="expression" dxfId="3678" priority="3685">
      <formula>$X39="Gráfico 17"</formula>
    </cfRule>
    <cfRule type="expression" dxfId="3677" priority="3686">
      <formula>$X39="Gráfico 16"</formula>
    </cfRule>
    <cfRule type="expression" dxfId="3676" priority="3687">
      <formula>$X39="Gráfico 15"</formula>
    </cfRule>
    <cfRule type="expression" dxfId="3675" priority="3688">
      <formula>$X39="Gráfico 14"</formula>
    </cfRule>
    <cfRule type="expression" dxfId="3674" priority="3689">
      <formula>$X39="Gráfico 12"</formula>
    </cfRule>
    <cfRule type="expression" dxfId="3673" priority="3690">
      <formula>$X39="Gráfico 13"</formula>
    </cfRule>
    <cfRule type="expression" dxfId="3672" priority="3691">
      <formula>$X39="Gráfico 11"</formula>
    </cfRule>
    <cfRule type="expression" dxfId="3671" priority="3692">
      <formula>$X39="Gráfico 9"</formula>
    </cfRule>
    <cfRule type="expression" dxfId="3670" priority="3693">
      <formula>$X39="Gráfico 8"</formula>
    </cfRule>
    <cfRule type="expression" dxfId="3669" priority="3694">
      <formula>$X39="Gráfico 7"</formula>
    </cfRule>
    <cfRule type="expression" dxfId="3668" priority="3695">
      <formula>$X39="Gráfico 6"</formula>
    </cfRule>
    <cfRule type="expression" dxfId="3667" priority="3696">
      <formula>$X39="Gráfico 4"</formula>
    </cfRule>
    <cfRule type="expression" dxfId="3666" priority="3697">
      <formula>$X39="Gráfico 3"</formula>
    </cfRule>
    <cfRule type="expression" dxfId="3665" priority="3698">
      <formula>$X39="Gráfico 2"</formula>
    </cfRule>
    <cfRule type="expression" dxfId="3664" priority="3699">
      <formula>$X39="Gráfico 1"</formula>
    </cfRule>
    <cfRule type="expression" dxfId="3663" priority="3700">
      <formula>$X39="Gráfico 5"</formula>
    </cfRule>
  </conditionalFormatting>
  <conditionalFormatting sqref="K40">
    <cfRule type="expression" dxfId="3662" priority="3627">
      <formula>$X40="Reporte 2"</formula>
    </cfRule>
    <cfRule type="expression" dxfId="3661" priority="3628">
      <formula>$X40="Reporte 1"</formula>
    </cfRule>
    <cfRule type="expression" dxfId="3660" priority="3629">
      <formula>$X40="Informe 10"</formula>
    </cfRule>
    <cfRule type="expression" dxfId="3659" priority="3630">
      <formula>$X40="Informe 9"</formula>
    </cfRule>
    <cfRule type="expression" dxfId="3658" priority="3631">
      <formula>$X40="Informe 8"</formula>
    </cfRule>
    <cfRule type="expression" dxfId="3657" priority="3632">
      <formula>$X40="Informe 7"</formula>
    </cfRule>
    <cfRule type="expression" dxfId="3656" priority="3633">
      <formula>$X40="Informe 6"</formula>
    </cfRule>
    <cfRule type="expression" dxfId="3655" priority="3634">
      <formula>$X40="Informe 5"</formula>
    </cfRule>
    <cfRule type="expression" dxfId="3654" priority="3635">
      <formula>$X40="Informe 4"</formula>
    </cfRule>
    <cfRule type="expression" dxfId="3653" priority="3636">
      <formula>$X40="Informe 3"</formula>
    </cfRule>
    <cfRule type="expression" dxfId="3652" priority="3637">
      <formula>$X40="Informe 2"</formula>
    </cfRule>
    <cfRule type="expression" dxfId="3651" priority="3638">
      <formula>$X40="Informe 1"</formula>
    </cfRule>
    <cfRule type="expression" dxfId="3650" priority="3639">
      <formula>$X40="Gráfico 10"</formula>
    </cfRule>
    <cfRule type="expression" dxfId="3649" priority="3640">
      <formula>$X40="Gráfico 25"</formula>
    </cfRule>
    <cfRule type="expression" dxfId="3648" priority="3641">
      <formula>$X40="Gráfico 24"</formula>
    </cfRule>
    <cfRule type="expression" dxfId="3647" priority="3642">
      <formula>$X40="Gráfico 23"</formula>
    </cfRule>
    <cfRule type="expression" dxfId="3646" priority="3643">
      <formula>$X40="Gráfico 22"</formula>
    </cfRule>
    <cfRule type="expression" dxfId="3645" priority="3644">
      <formula>$X40="Gráfico 21"</formula>
    </cfRule>
    <cfRule type="expression" dxfId="3644" priority="3645">
      <formula>$X40="Gráfico 20"</formula>
    </cfRule>
    <cfRule type="expression" dxfId="3643" priority="3646">
      <formula>$X40="Gráfico 18"</formula>
    </cfRule>
    <cfRule type="expression" dxfId="3642" priority="3647">
      <formula>$X40="Gráfico 19"</formula>
    </cfRule>
    <cfRule type="expression" dxfId="3641" priority="3648">
      <formula>$X40="Gráfico 17"</formula>
    </cfRule>
    <cfRule type="expression" dxfId="3640" priority="3649">
      <formula>$X40="Gráfico 16"</formula>
    </cfRule>
    <cfRule type="expression" dxfId="3639" priority="3650">
      <formula>$X40="Gráfico 15"</formula>
    </cfRule>
    <cfRule type="expression" dxfId="3638" priority="3651">
      <formula>$X40="Gráfico 14"</formula>
    </cfRule>
    <cfRule type="expression" dxfId="3637" priority="3652">
      <formula>$X40="Gráfico 12"</formula>
    </cfRule>
    <cfRule type="expression" dxfId="3636" priority="3653">
      <formula>$X40="Gráfico 13"</formula>
    </cfRule>
    <cfRule type="expression" dxfId="3635" priority="3654">
      <formula>$X40="Gráfico 11"</formula>
    </cfRule>
    <cfRule type="expression" dxfId="3634" priority="3655">
      <formula>$X40="Gráfico 9"</formula>
    </cfRule>
    <cfRule type="expression" dxfId="3633" priority="3656">
      <formula>$X40="Gráfico 8"</formula>
    </cfRule>
    <cfRule type="expression" dxfId="3632" priority="3657">
      <formula>$X40="Gráfico 7"</formula>
    </cfRule>
    <cfRule type="expression" dxfId="3631" priority="3658">
      <formula>$X40="Gráfico 6"</formula>
    </cfRule>
    <cfRule type="expression" dxfId="3630" priority="3659">
      <formula>$X40="Gráfico 4"</formula>
    </cfRule>
    <cfRule type="expression" dxfId="3629" priority="3660">
      <formula>$X40="Gráfico 3"</formula>
    </cfRule>
    <cfRule type="expression" dxfId="3628" priority="3661">
      <formula>$X40="Gráfico 2"</formula>
    </cfRule>
    <cfRule type="expression" dxfId="3627" priority="3662">
      <formula>$X40="Gráfico 1"</formula>
    </cfRule>
    <cfRule type="expression" dxfId="3626" priority="3663">
      <formula>$X40="Gráfico 5"</formula>
    </cfRule>
  </conditionalFormatting>
  <conditionalFormatting sqref="K41">
    <cfRule type="expression" dxfId="3625" priority="3590">
      <formula>$X41="Reporte 2"</formula>
    </cfRule>
    <cfRule type="expression" dxfId="3624" priority="3591">
      <formula>$X41="Reporte 1"</formula>
    </cfRule>
    <cfRule type="expression" dxfId="3623" priority="3592">
      <formula>$X41="Informe 10"</formula>
    </cfRule>
    <cfRule type="expression" dxfId="3622" priority="3593">
      <formula>$X41="Informe 9"</formula>
    </cfRule>
    <cfRule type="expression" dxfId="3621" priority="3594">
      <formula>$X41="Informe 8"</formula>
    </cfRule>
    <cfRule type="expression" dxfId="3620" priority="3595">
      <formula>$X41="Informe 7"</formula>
    </cfRule>
    <cfRule type="expression" dxfId="3619" priority="3596">
      <formula>$X41="Informe 6"</formula>
    </cfRule>
    <cfRule type="expression" dxfId="3618" priority="3597">
      <formula>$X41="Informe 5"</formula>
    </cfRule>
    <cfRule type="expression" dxfId="3617" priority="3598">
      <formula>$X41="Informe 4"</formula>
    </cfRule>
    <cfRule type="expression" dxfId="3616" priority="3599">
      <formula>$X41="Informe 3"</formula>
    </cfRule>
    <cfRule type="expression" dxfId="3615" priority="3600">
      <formula>$X41="Informe 2"</formula>
    </cfRule>
    <cfRule type="expression" dxfId="3614" priority="3601">
      <formula>$X41="Informe 1"</formula>
    </cfRule>
    <cfRule type="expression" dxfId="3613" priority="3602">
      <formula>$X41="Gráfico 10"</formula>
    </cfRule>
    <cfRule type="expression" dxfId="3612" priority="3603">
      <formula>$X41="Gráfico 25"</formula>
    </cfRule>
    <cfRule type="expression" dxfId="3611" priority="3604">
      <formula>$X41="Gráfico 24"</formula>
    </cfRule>
    <cfRule type="expression" dxfId="3610" priority="3605">
      <formula>$X41="Gráfico 23"</formula>
    </cfRule>
    <cfRule type="expression" dxfId="3609" priority="3606">
      <formula>$X41="Gráfico 22"</formula>
    </cfRule>
    <cfRule type="expression" dxfId="3608" priority="3607">
      <formula>$X41="Gráfico 21"</formula>
    </cfRule>
    <cfRule type="expression" dxfId="3607" priority="3608">
      <formula>$X41="Gráfico 20"</formula>
    </cfRule>
    <cfRule type="expression" dxfId="3606" priority="3609">
      <formula>$X41="Gráfico 18"</formula>
    </cfRule>
    <cfRule type="expression" dxfId="3605" priority="3610">
      <formula>$X41="Gráfico 19"</formula>
    </cfRule>
    <cfRule type="expression" dxfId="3604" priority="3611">
      <formula>$X41="Gráfico 17"</formula>
    </cfRule>
    <cfRule type="expression" dxfId="3603" priority="3612">
      <formula>$X41="Gráfico 16"</formula>
    </cfRule>
    <cfRule type="expression" dxfId="3602" priority="3613">
      <formula>$X41="Gráfico 15"</formula>
    </cfRule>
    <cfRule type="expression" dxfId="3601" priority="3614">
      <formula>$X41="Gráfico 14"</formula>
    </cfRule>
    <cfRule type="expression" dxfId="3600" priority="3615">
      <formula>$X41="Gráfico 12"</formula>
    </cfRule>
    <cfRule type="expression" dxfId="3599" priority="3616">
      <formula>$X41="Gráfico 13"</formula>
    </cfRule>
    <cfRule type="expression" dxfId="3598" priority="3617">
      <formula>$X41="Gráfico 11"</formula>
    </cfRule>
    <cfRule type="expression" dxfId="3597" priority="3618">
      <formula>$X41="Gráfico 9"</formula>
    </cfRule>
    <cfRule type="expression" dxfId="3596" priority="3619">
      <formula>$X41="Gráfico 8"</formula>
    </cfRule>
    <cfRule type="expression" dxfId="3595" priority="3620">
      <formula>$X41="Gráfico 7"</formula>
    </cfRule>
    <cfRule type="expression" dxfId="3594" priority="3621">
      <formula>$X41="Gráfico 6"</formula>
    </cfRule>
    <cfRule type="expression" dxfId="3593" priority="3622">
      <formula>$X41="Gráfico 4"</formula>
    </cfRule>
    <cfRule type="expression" dxfId="3592" priority="3623">
      <formula>$X41="Gráfico 3"</formula>
    </cfRule>
    <cfRule type="expression" dxfId="3591" priority="3624">
      <formula>$X41="Gráfico 2"</formula>
    </cfRule>
    <cfRule type="expression" dxfId="3590" priority="3625">
      <formula>$X41="Gráfico 1"</formula>
    </cfRule>
    <cfRule type="expression" dxfId="3589" priority="3626">
      <formula>$X41="Gráfico 5"</formula>
    </cfRule>
  </conditionalFormatting>
  <conditionalFormatting sqref="K42">
    <cfRule type="expression" dxfId="3588" priority="3553">
      <formula>$X42="Reporte 2"</formula>
    </cfRule>
    <cfRule type="expression" dxfId="3587" priority="3554">
      <formula>$X42="Reporte 1"</formula>
    </cfRule>
    <cfRule type="expression" dxfId="3586" priority="3555">
      <formula>$X42="Informe 10"</formula>
    </cfRule>
    <cfRule type="expression" dxfId="3585" priority="3556">
      <formula>$X42="Informe 9"</formula>
    </cfRule>
    <cfRule type="expression" dxfId="3584" priority="3557">
      <formula>$X42="Informe 8"</formula>
    </cfRule>
    <cfRule type="expression" dxfId="3583" priority="3558">
      <formula>$X42="Informe 7"</formula>
    </cfRule>
    <cfRule type="expression" dxfId="3582" priority="3559">
      <formula>$X42="Informe 6"</formula>
    </cfRule>
    <cfRule type="expression" dxfId="3581" priority="3560">
      <formula>$X42="Informe 5"</formula>
    </cfRule>
    <cfRule type="expression" dxfId="3580" priority="3561">
      <formula>$X42="Informe 4"</formula>
    </cfRule>
    <cfRule type="expression" dxfId="3579" priority="3562">
      <formula>$X42="Informe 3"</formula>
    </cfRule>
    <cfRule type="expression" dxfId="3578" priority="3563">
      <formula>$X42="Informe 2"</formula>
    </cfRule>
    <cfRule type="expression" dxfId="3577" priority="3564">
      <formula>$X42="Informe 1"</formula>
    </cfRule>
    <cfRule type="expression" dxfId="3576" priority="3565">
      <formula>$X42="Gráfico 10"</formula>
    </cfRule>
    <cfRule type="expression" dxfId="3575" priority="3566">
      <formula>$X42="Gráfico 25"</formula>
    </cfRule>
    <cfRule type="expression" dxfId="3574" priority="3567">
      <formula>$X42="Gráfico 24"</formula>
    </cfRule>
    <cfRule type="expression" dxfId="3573" priority="3568">
      <formula>$X42="Gráfico 23"</formula>
    </cfRule>
    <cfRule type="expression" dxfId="3572" priority="3569">
      <formula>$X42="Gráfico 22"</formula>
    </cfRule>
    <cfRule type="expression" dxfId="3571" priority="3570">
      <formula>$X42="Gráfico 21"</formula>
    </cfRule>
    <cfRule type="expression" dxfId="3570" priority="3571">
      <formula>$X42="Gráfico 20"</formula>
    </cfRule>
    <cfRule type="expression" dxfId="3569" priority="3572">
      <formula>$X42="Gráfico 18"</formula>
    </cfRule>
    <cfRule type="expression" dxfId="3568" priority="3573">
      <formula>$X42="Gráfico 19"</formula>
    </cfRule>
    <cfRule type="expression" dxfId="3567" priority="3574">
      <formula>$X42="Gráfico 17"</formula>
    </cfRule>
    <cfRule type="expression" dxfId="3566" priority="3575">
      <formula>$X42="Gráfico 16"</formula>
    </cfRule>
    <cfRule type="expression" dxfId="3565" priority="3576">
      <formula>$X42="Gráfico 15"</formula>
    </cfRule>
    <cfRule type="expression" dxfId="3564" priority="3577">
      <formula>$X42="Gráfico 14"</formula>
    </cfRule>
    <cfRule type="expression" dxfId="3563" priority="3578">
      <formula>$X42="Gráfico 12"</formula>
    </cfRule>
    <cfRule type="expression" dxfId="3562" priority="3579">
      <formula>$X42="Gráfico 13"</formula>
    </cfRule>
    <cfRule type="expression" dxfId="3561" priority="3580">
      <formula>$X42="Gráfico 11"</formula>
    </cfRule>
    <cfRule type="expression" dxfId="3560" priority="3581">
      <formula>$X42="Gráfico 9"</formula>
    </cfRule>
    <cfRule type="expression" dxfId="3559" priority="3582">
      <formula>$X42="Gráfico 8"</formula>
    </cfRule>
    <cfRule type="expression" dxfId="3558" priority="3583">
      <formula>$X42="Gráfico 7"</formula>
    </cfRule>
    <cfRule type="expression" dxfId="3557" priority="3584">
      <formula>$X42="Gráfico 6"</formula>
    </cfRule>
    <cfRule type="expression" dxfId="3556" priority="3585">
      <formula>$X42="Gráfico 4"</formula>
    </cfRule>
    <cfRule type="expression" dxfId="3555" priority="3586">
      <formula>$X42="Gráfico 3"</formula>
    </cfRule>
    <cfRule type="expression" dxfId="3554" priority="3587">
      <formula>$X42="Gráfico 2"</formula>
    </cfRule>
    <cfRule type="expression" dxfId="3553" priority="3588">
      <formula>$X42="Gráfico 1"</formula>
    </cfRule>
    <cfRule type="expression" dxfId="3552" priority="3589">
      <formula>$X42="Gráfico 5"</formula>
    </cfRule>
  </conditionalFormatting>
  <conditionalFormatting sqref="K43">
    <cfRule type="expression" dxfId="3551" priority="3516">
      <formula>$X43="Reporte 2"</formula>
    </cfRule>
    <cfRule type="expression" dxfId="3550" priority="3517">
      <formula>$X43="Reporte 1"</formula>
    </cfRule>
    <cfRule type="expression" dxfId="3549" priority="3518">
      <formula>$X43="Informe 10"</formula>
    </cfRule>
    <cfRule type="expression" dxfId="3548" priority="3519">
      <formula>$X43="Informe 9"</formula>
    </cfRule>
    <cfRule type="expression" dxfId="3547" priority="3520">
      <formula>$X43="Informe 8"</formula>
    </cfRule>
    <cfRule type="expression" dxfId="3546" priority="3521">
      <formula>$X43="Informe 7"</formula>
    </cfRule>
    <cfRule type="expression" dxfId="3545" priority="3522">
      <formula>$X43="Informe 6"</formula>
    </cfRule>
    <cfRule type="expression" dxfId="3544" priority="3523">
      <formula>$X43="Informe 5"</formula>
    </cfRule>
    <cfRule type="expression" dxfId="3543" priority="3524">
      <formula>$X43="Informe 4"</formula>
    </cfRule>
    <cfRule type="expression" dxfId="3542" priority="3525">
      <formula>$X43="Informe 3"</formula>
    </cfRule>
    <cfRule type="expression" dxfId="3541" priority="3526">
      <formula>$X43="Informe 2"</formula>
    </cfRule>
    <cfRule type="expression" dxfId="3540" priority="3527">
      <formula>$X43="Informe 1"</formula>
    </cfRule>
    <cfRule type="expression" dxfId="3539" priority="3528">
      <formula>$X43="Gráfico 10"</formula>
    </cfRule>
    <cfRule type="expression" dxfId="3538" priority="3529">
      <formula>$X43="Gráfico 25"</formula>
    </cfRule>
    <cfRule type="expression" dxfId="3537" priority="3530">
      <formula>$X43="Gráfico 24"</formula>
    </cfRule>
    <cfRule type="expression" dxfId="3536" priority="3531">
      <formula>$X43="Gráfico 23"</formula>
    </cfRule>
    <cfRule type="expression" dxfId="3535" priority="3532">
      <formula>$X43="Gráfico 22"</formula>
    </cfRule>
    <cfRule type="expression" dxfId="3534" priority="3533">
      <formula>$X43="Gráfico 21"</formula>
    </cfRule>
    <cfRule type="expression" dxfId="3533" priority="3534">
      <formula>$X43="Gráfico 20"</formula>
    </cfRule>
    <cfRule type="expression" dxfId="3532" priority="3535">
      <formula>$X43="Gráfico 18"</formula>
    </cfRule>
    <cfRule type="expression" dxfId="3531" priority="3536">
      <formula>$X43="Gráfico 19"</formula>
    </cfRule>
    <cfRule type="expression" dxfId="3530" priority="3537">
      <formula>$X43="Gráfico 17"</formula>
    </cfRule>
    <cfRule type="expression" dxfId="3529" priority="3538">
      <formula>$X43="Gráfico 16"</formula>
    </cfRule>
    <cfRule type="expression" dxfId="3528" priority="3539">
      <formula>$X43="Gráfico 15"</formula>
    </cfRule>
    <cfRule type="expression" dxfId="3527" priority="3540">
      <formula>$X43="Gráfico 14"</formula>
    </cfRule>
    <cfRule type="expression" dxfId="3526" priority="3541">
      <formula>$X43="Gráfico 12"</formula>
    </cfRule>
    <cfRule type="expression" dxfId="3525" priority="3542">
      <formula>$X43="Gráfico 13"</formula>
    </cfRule>
    <cfRule type="expression" dxfId="3524" priority="3543">
      <formula>$X43="Gráfico 11"</formula>
    </cfRule>
    <cfRule type="expression" dxfId="3523" priority="3544">
      <formula>$X43="Gráfico 9"</formula>
    </cfRule>
    <cfRule type="expression" dxfId="3522" priority="3545">
      <formula>$X43="Gráfico 8"</formula>
    </cfRule>
    <cfRule type="expression" dxfId="3521" priority="3546">
      <formula>$X43="Gráfico 7"</formula>
    </cfRule>
    <cfRule type="expression" dxfId="3520" priority="3547">
      <formula>$X43="Gráfico 6"</formula>
    </cfRule>
    <cfRule type="expression" dxfId="3519" priority="3548">
      <formula>$X43="Gráfico 4"</formula>
    </cfRule>
    <cfRule type="expression" dxfId="3518" priority="3549">
      <formula>$X43="Gráfico 3"</formula>
    </cfRule>
    <cfRule type="expression" dxfId="3517" priority="3550">
      <formula>$X43="Gráfico 2"</formula>
    </cfRule>
    <cfRule type="expression" dxfId="3516" priority="3551">
      <formula>$X43="Gráfico 1"</formula>
    </cfRule>
    <cfRule type="expression" dxfId="3515" priority="3552">
      <formula>$X43="Gráfico 5"</formula>
    </cfRule>
  </conditionalFormatting>
  <conditionalFormatting sqref="K44">
    <cfRule type="expression" dxfId="3514" priority="3479">
      <formula>$X44="Reporte 2"</formula>
    </cfRule>
    <cfRule type="expression" dxfId="3513" priority="3480">
      <formula>$X44="Reporte 1"</formula>
    </cfRule>
    <cfRule type="expression" dxfId="3512" priority="3481">
      <formula>$X44="Informe 10"</formula>
    </cfRule>
    <cfRule type="expression" dxfId="3511" priority="3482">
      <formula>$X44="Informe 9"</formula>
    </cfRule>
    <cfRule type="expression" dxfId="3510" priority="3483">
      <formula>$X44="Informe 8"</formula>
    </cfRule>
    <cfRule type="expression" dxfId="3509" priority="3484">
      <formula>$X44="Informe 7"</formula>
    </cfRule>
    <cfRule type="expression" dxfId="3508" priority="3485">
      <formula>$X44="Informe 6"</formula>
    </cfRule>
    <cfRule type="expression" dxfId="3507" priority="3486">
      <formula>$X44="Informe 5"</formula>
    </cfRule>
    <cfRule type="expression" dxfId="3506" priority="3487">
      <formula>$X44="Informe 4"</formula>
    </cfRule>
    <cfRule type="expression" dxfId="3505" priority="3488">
      <formula>$X44="Informe 3"</formula>
    </cfRule>
    <cfRule type="expression" dxfId="3504" priority="3489">
      <formula>$X44="Informe 2"</formula>
    </cfRule>
    <cfRule type="expression" dxfId="3503" priority="3490">
      <formula>$X44="Informe 1"</formula>
    </cfRule>
    <cfRule type="expression" dxfId="3502" priority="3491">
      <formula>$X44="Gráfico 10"</formula>
    </cfRule>
    <cfRule type="expression" dxfId="3501" priority="3492">
      <formula>$X44="Gráfico 25"</formula>
    </cfRule>
    <cfRule type="expression" dxfId="3500" priority="3493">
      <formula>$X44="Gráfico 24"</formula>
    </cfRule>
    <cfRule type="expression" dxfId="3499" priority="3494">
      <formula>$X44="Gráfico 23"</formula>
    </cfRule>
    <cfRule type="expression" dxfId="3498" priority="3495">
      <formula>$X44="Gráfico 22"</formula>
    </cfRule>
    <cfRule type="expression" dxfId="3497" priority="3496">
      <formula>$X44="Gráfico 21"</formula>
    </cfRule>
    <cfRule type="expression" dxfId="3496" priority="3497">
      <formula>$X44="Gráfico 20"</formula>
    </cfRule>
    <cfRule type="expression" dxfId="3495" priority="3498">
      <formula>$X44="Gráfico 18"</formula>
    </cfRule>
    <cfRule type="expression" dxfId="3494" priority="3499">
      <formula>$X44="Gráfico 19"</formula>
    </cfRule>
    <cfRule type="expression" dxfId="3493" priority="3500">
      <formula>$X44="Gráfico 17"</formula>
    </cfRule>
    <cfRule type="expression" dxfId="3492" priority="3501">
      <formula>$X44="Gráfico 16"</formula>
    </cfRule>
    <cfRule type="expression" dxfId="3491" priority="3502">
      <formula>$X44="Gráfico 15"</formula>
    </cfRule>
    <cfRule type="expression" dxfId="3490" priority="3503">
      <formula>$X44="Gráfico 14"</formula>
    </cfRule>
    <cfRule type="expression" dxfId="3489" priority="3504">
      <formula>$X44="Gráfico 12"</formula>
    </cfRule>
    <cfRule type="expression" dxfId="3488" priority="3505">
      <formula>$X44="Gráfico 13"</formula>
    </cfRule>
    <cfRule type="expression" dxfId="3487" priority="3506">
      <formula>$X44="Gráfico 11"</formula>
    </cfRule>
    <cfRule type="expression" dxfId="3486" priority="3507">
      <formula>$X44="Gráfico 9"</formula>
    </cfRule>
    <cfRule type="expression" dxfId="3485" priority="3508">
      <formula>$X44="Gráfico 8"</formula>
    </cfRule>
    <cfRule type="expression" dxfId="3484" priority="3509">
      <formula>$X44="Gráfico 7"</formula>
    </cfRule>
    <cfRule type="expression" dxfId="3483" priority="3510">
      <formula>$X44="Gráfico 6"</formula>
    </cfRule>
    <cfRule type="expression" dxfId="3482" priority="3511">
      <formula>$X44="Gráfico 4"</formula>
    </cfRule>
    <cfRule type="expression" dxfId="3481" priority="3512">
      <formula>$X44="Gráfico 3"</formula>
    </cfRule>
    <cfRule type="expression" dxfId="3480" priority="3513">
      <formula>$X44="Gráfico 2"</formula>
    </cfRule>
    <cfRule type="expression" dxfId="3479" priority="3514">
      <formula>$X44="Gráfico 1"</formula>
    </cfRule>
    <cfRule type="expression" dxfId="3478" priority="3515">
      <formula>$X44="Gráfico 5"</formula>
    </cfRule>
  </conditionalFormatting>
  <conditionalFormatting sqref="K45">
    <cfRule type="expression" dxfId="3477" priority="3442">
      <formula>$X45="Reporte 2"</formula>
    </cfRule>
    <cfRule type="expression" dxfId="3476" priority="3443">
      <formula>$X45="Reporte 1"</formula>
    </cfRule>
    <cfRule type="expression" dxfId="3475" priority="3444">
      <formula>$X45="Informe 10"</formula>
    </cfRule>
    <cfRule type="expression" dxfId="3474" priority="3445">
      <formula>$X45="Informe 9"</formula>
    </cfRule>
    <cfRule type="expression" dxfId="3473" priority="3446">
      <formula>$X45="Informe 8"</formula>
    </cfRule>
    <cfRule type="expression" dxfId="3472" priority="3447">
      <formula>$X45="Informe 7"</formula>
    </cfRule>
    <cfRule type="expression" dxfId="3471" priority="3448">
      <formula>$X45="Informe 6"</formula>
    </cfRule>
    <cfRule type="expression" dxfId="3470" priority="3449">
      <formula>$X45="Informe 5"</formula>
    </cfRule>
    <cfRule type="expression" dxfId="3469" priority="3450">
      <formula>$X45="Informe 4"</formula>
    </cfRule>
    <cfRule type="expression" dxfId="3468" priority="3451">
      <formula>$X45="Informe 3"</formula>
    </cfRule>
    <cfRule type="expression" dxfId="3467" priority="3452">
      <formula>$X45="Informe 2"</formula>
    </cfRule>
    <cfRule type="expression" dxfId="3466" priority="3453">
      <formula>$X45="Informe 1"</formula>
    </cfRule>
    <cfRule type="expression" dxfId="3465" priority="3454">
      <formula>$X45="Gráfico 10"</formula>
    </cfRule>
    <cfRule type="expression" dxfId="3464" priority="3455">
      <formula>$X45="Gráfico 25"</formula>
    </cfRule>
    <cfRule type="expression" dxfId="3463" priority="3456">
      <formula>$X45="Gráfico 24"</formula>
    </cfRule>
    <cfRule type="expression" dxfId="3462" priority="3457">
      <formula>$X45="Gráfico 23"</formula>
    </cfRule>
    <cfRule type="expression" dxfId="3461" priority="3458">
      <formula>$X45="Gráfico 22"</formula>
    </cfRule>
    <cfRule type="expression" dxfId="3460" priority="3459">
      <formula>$X45="Gráfico 21"</formula>
    </cfRule>
    <cfRule type="expression" dxfId="3459" priority="3460">
      <formula>$X45="Gráfico 20"</formula>
    </cfRule>
    <cfRule type="expression" dxfId="3458" priority="3461">
      <formula>$X45="Gráfico 18"</formula>
    </cfRule>
    <cfRule type="expression" dxfId="3457" priority="3462">
      <formula>$X45="Gráfico 19"</formula>
    </cfRule>
    <cfRule type="expression" dxfId="3456" priority="3463">
      <formula>$X45="Gráfico 17"</formula>
    </cfRule>
    <cfRule type="expression" dxfId="3455" priority="3464">
      <formula>$X45="Gráfico 16"</formula>
    </cfRule>
    <cfRule type="expression" dxfId="3454" priority="3465">
      <formula>$X45="Gráfico 15"</formula>
    </cfRule>
    <cfRule type="expression" dxfId="3453" priority="3466">
      <formula>$X45="Gráfico 14"</formula>
    </cfRule>
    <cfRule type="expression" dxfId="3452" priority="3467">
      <formula>$X45="Gráfico 12"</formula>
    </cfRule>
    <cfRule type="expression" dxfId="3451" priority="3468">
      <formula>$X45="Gráfico 13"</formula>
    </cfRule>
    <cfRule type="expression" dxfId="3450" priority="3469">
      <formula>$X45="Gráfico 11"</formula>
    </cfRule>
    <cfRule type="expression" dxfId="3449" priority="3470">
      <formula>$X45="Gráfico 9"</formula>
    </cfRule>
    <cfRule type="expression" dxfId="3448" priority="3471">
      <formula>$X45="Gráfico 8"</formula>
    </cfRule>
    <cfRule type="expression" dxfId="3447" priority="3472">
      <formula>$X45="Gráfico 7"</formula>
    </cfRule>
    <cfRule type="expression" dxfId="3446" priority="3473">
      <formula>$X45="Gráfico 6"</formula>
    </cfRule>
    <cfRule type="expression" dxfId="3445" priority="3474">
      <formula>$X45="Gráfico 4"</formula>
    </cfRule>
    <cfRule type="expression" dxfId="3444" priority="3475">
      <formula>$X45="Gráfico 3"</formula>
    </cfRule>
    <cfRule type="expression" dxfId="3443" priority="3476">
      <formula>$X45="Gráfico 2"</formula>
    </cfRule>
    <cfRule type="expression" dxfId="3442" priority="3477">
      <formula>$X45="Gráfico 1"</formula>
    </cfRule>
    <cfRule type="expression" dxfId="3441" priority="3478">
      <formula>$X45="Gráfico 5"</formula>
    </cfRule>
  </conditionalFormatting>
  <conditionalFormatting sqref="K46">
    <cfRule type="expression" dxfId="3440" priority="3405">
      <formula>$X46="Reporte 2"</formula>
    </cfRule>
    <cfRule type="expression" dxfId="3439" priority="3406">
      <formula>$X46="Reporte 1"</formula>
    </cfRule>
    <cfRule type="expression" dxfId="3438" priority="3407">
      <formula>$X46="Informe 10"</formula>
    </cfRule>
    <cfRule type="expression" dxfId="3437" priority="3408">
      <formula>$X46="Informe 9"</formula>
    </cfRule>
    <cfRule type="expression" dxfId="3436" priority="3409">
      <formula>$X46="Informe 8"</formula>
    </cfRule>
    <cfRule type="expression" dxfId="3435" priority="3410">
      <formula>$X46="Informe 7"</formula>
    </cfRule>
    <cfRule type="expression" dxfId="3434" priority="3411">
      <formula>$X46="Informe 6"</formula>
    </cfRule>
    <cfRule type="expression" dxfId="3433" priority="3412">
      <formula>$X46="Informe 5"</formula>
    </cfRule>
    <cfRule type="expression" dxfId="3432" priority="3413">
      <formula>$X46="Informe 4"</formula>
    </cfRule>
    <cfRule type="expression" dxfId="3431" priority="3414">
      <formula>$X46="Informe 3"</formula>
    </cfRule>
    <cfRule type="expression" dxfId="3430" priority="3415">
      <formula>$X46="Informe 2"</formula>
    </cfRule>
    <cfRule type="expression" dxfId="3429" priority="3416">
      <formula>$X46="Informe 1"</formula>
    </cfRule>
    <cfRule type="expression" dxfId="3428" priority="3417">
      <formula>$X46="Gráfico 10"</formula>
    </cfRule>
    <cfRule type="expression" dxfId="3427" priority="3418">
      <formula>$X46="Gráfico 25"</formula>
    </cfRule>
    <cfRule type="expression" dxfId="3426" priority="3419">
      <formula>$X46="Gráfico 24"</formula>
    </cfRule>
    <cfRule type="expression" dxfId="3425" priority="3420">
      <formula>$X46="Gráfico 23"</formula>
    </cfRule>
    <cfRule type="expression" dxfId="3424" priority="3421">
      <formula>$X46="Gráfico 22"</formula>
    </cfRule>
    <cfRule type="expression" dxfId="3423" priority="3422">
      <formula>$X46="Gráfico 21"</formula>
    </cfRule>
    <cfRule type="expression" dxfId="3422" priority="3423">
      <formula>$X46="Gráfico 20"</formula>
    </cfRule>
    <cfRule type="expression" dxfId="3421" priority="3424">
      <formula>$X46="Gráfico 18"</formula>
    </cfRule>
    <cfRule type="expression" dxfId="3420" priority="3425">
      <formula>$X46="Gráfico 19"</formula>
    </cfRule>
    <cfRule type="expression" dxfId="3419" priority="3426">
      <formula>$X46="Gráfico 17"</formula>
    </cfRule>
    <cfRule type="expression" dxfId="3418" priority="3427">
      <formula>$X46="Gráfico 16"</formula>
    </cfRule>
    <cfRule type="expression" dxfId="3417" priority="3428">
      <formula>$X46="Gráfico 15"</formula>
    </cfRule>
    <cfRule type="expression" dxfId="3416" priority="3429">
      <formula>$X46="Gráfico 14"</formula>
    </cfRule>
    <cfRule type="expression" dxfId="3415" priority="3430">
      <formula>$X46="Gráfico 12"</formula>
    </cfRule>
    <cfRule type="expression" dxfId="3414" priority="3431">
      <formula>$X46="Gráfico 13"</formula>
    </cfRule>
    <cfRule type="expression" dxfId="3413" priority="3432">
      <formula>$X46="Gráfico 11"</formula>
    </cfRule>
    <cfRule type="expression" dxfId="3412" priority="3433">
      <formula>$X46="Gráfico 9"</formula>
    </cfRule>
    <cfRule type="expression" dxfId="3411" priority="3434">
      <formula>$X46="Gráfico 8"</formula>
    </cfRule>
    <cfRule type="expression" dxfId="3410" priority="3435">
      <formula>$X46="Gráfico 7"</formula>
    </cfRule>
    <cfRule type="expression" dxfId="3409" priority="3436">
      <formula>$X46="Gráfico 6"</formula>
    </cfRule>
    <cfRule type="expression" dxfId="3408" priority="3437">
      <formula>$X46="Gráfico 4"</formula>
    </cfRule>
    <cfRule type="expression" dxfId="3407" priority="3438">
      <formula>$X46="Gráfico 3"</formula>
    </cfRule>
    <cfRule type="expression" dxfId="3406" priority="3439">
      <formula>$X46="Gráfico 2"</formula>
    </cfRule>
    <cfRule type="expression" dxfId="3405" priority="3440">
      <formula>$X46="Gráfico 1"</formula>
    </cfRule>
    <cfRule type="expression" dxfId="3404" priority="3441">
      <formula>$X46="Gráfico 5"</formula>
    </cfRule>
  </conditionalFormatting>
  <conditionalFormatting sqref="K47">
    <cfRule type="expression" dxfId="3403" priority="3368">
      <formula>$X47="Reporte 2"</formula>
    </cfRule>
    <cfRule type="expression" dxfId="3402" priority="3369">
      <formula>$X47="Reporte 1"</formula>
    </cfRule>
    <cfRule type="expression" dxfId="3401" priority="3370">
      <formula>$X47="Informe 10"</formula>
    </cfRule>
    <cfRule type="expression" dxfId="3400" priority="3371">
      <formula>$X47="Informe 9"</formula>
    </cfRule>
    <cfRule type="expression" dxfId="3399" priority="3372">
      <formula>$X47="Informe 8"</formula>
    </cfRule>
    <cfRule type="expression" dxfId="3398" priority="3373">
      <formula>$X47="Informe 7"</formula>
    </cfRule>
    <cfRule type="expression" dxfId="3397" priority="3374">
      <formula>$X47="Informe 6"</formula>
    </cfRule>
    <cfRule type="expression" dxfId="3396" priority="3375">
      <formula>$X47="Informe 5"</formula>
    </cfRule>
    <cfRule type="expression" dxfId="3395" priority="3376">
      <formula>$X47="Informe 4"</formula>
    </cfRule>
    <cfRule type="expression" dxfId="3394" priority="3377">
      <formula>$X47="Informe 3"</formula>
    </cfRule>
    <cfRule type="expression" dxfId="3393" priority="3378">
      <formula>$X47="Informe 2"</formula>
    </cfRule>
    <cfRule type="expression" dxfId="3392" priority="3379">
      <formula>$X47="Informe 1"</formula>
    </cfRule>
    <cfRule type="expression" dxfId="3391" priority="3380">
      <formula>$X47="Gráfico 10"</formula>
    </cfRule>
    <cfRule type="expression" dxfId="3390" priority="3381">
      <formula>$X47="Gráfico 25"</formula>
    </cfRule>
    <cfRule type="expression" dxfId="3389" priority="3382">
      <formula>$X47="Gráfico 24"</formula>
    </cfRule>
    <cfRule type="expression" dxfId="3388" priority="3383">
      <formula>$X47="Gráfico 23"</formula>
    </cfRule>
    <cfRule type="expression" dxfId="3387" priority="3384">
      <formula>$X47="Gráfico 22"</formula>
    </cfRule>
    <cfRule type="expression" dxfId="3386" priority="3385">
      <formula>$X47="Gráfico 21"</formula>
    </cfRule>
    <cfRule type="expression" dxfId="3385" priority="3386">
      <formula>$X47="Gráfico 20"</formula>
    </cfRule>
    <cfRule type="expression" dxfId="3384" priority="3387">
      <formula>$X47="Gráfico 18"</formula>
    </cfRule>
    <cfRule type="expression" dxfId="3383" priority="3388">
      <formula>$X47="Gráfico 19"</formula>
    </cfRule>
    <cfRule type="expression" dxfId="3382" priority="3389">
      <formula>$X47="Gráfico 17"</formula>
    </cfRule>
    <cfRule type="expression" dxfId="3381" priority="3390">
      <formula>$X47="Gráfico 16"</formula>
    </cfRule>
    <cfRule type="expression" dxfId="3380" priority="3391">
      <formula>$X47="Gráfico 15"</formula>
    </cfRule>
    <cfRule type="expression" dxfId="3379" priority="3392">
      <formula>$X47="Gráfico 14"</formula>
    </cfRule>
    <cfRule type="expression" dxfId="3378" priority="3393">
      <formula>$X47="Gráfico 12"</formula>
    </cfRule>
    <cfRule type="expression" dxfId="3377" priority="3394">
      <formula>$X47="Gráfico 13"</formula>
    </cfRule>
    <cfRule type="expression" dxfId="3376" priority="3395">
      <formula>$X47="Gráfico 11"</formula>
    </cfRule>
    <cfRule type="expression" dxfId="3375" priority="3396">
      <formula>$X47="Gráfico 9"</formula>
    </cfRule>
    <cfRule type="expression" dxfId="3374" priority="3397">
      <formula>$X47="Gráfico 8"</formula>
    </cfRule>
    <cfRule type="expression" dxfId="3373" priority="3398">
      <formula>$X47="Gráfico 7"</formula>
    </cfRule>
    <cfRule type="expression" dxfId="3372" priority="3399">
      <formula>$X47="Gráfico 6"</formula>
    </cfRule>
    <cfRule type="expression" dxfId="3371" priority="3400">
      <formula>$X47="Gráfico 4"</formula>
    </cfRule>
    <cfRule type="expression" dxfId="3370" priority="3401">
      <formula>$X47="Gráfico 3"</formula>
    </cfRule>
    <cfRule type="expression" dxfId="3369" priority="3402">
      <formula>$X47="Gráfico 2"</formula>
    </cfRule>
    <cfRule type="expression" dxfId="3368" priority="3403">
      <formula>$X47="Gráfico 1"</formula>
    </cfRule>
    <cfRule type="expression" dxfId="3367" priority="3404">
      <formula>$X47="Gráfico 5"</formula>
    </cfRule>
  </conditionalFormatting>
  <conditionalFormatting sqref="K48">
    <cfRule type="expression" dxfId="3366" priority="3331">
      <formula>$X48="Reporte 2"</formula>
    </cfRule>
    <cfRule type="expression" dxfId="3365" priority="3332">
      <formula>$X48="Reporte 1"</formula>
    </cfRule>
    <cfRule type="expression" dxfId="3364" priority="3333">
      <formula>$X48="Informe 10"</formula>
    </cfRule>
    <cfRule type="expression" dxfId="3363" priority="3334">
      <formula>$X48="Informe 9"</formula>
    </cfRule>
    <cfRule type="expression" dxfId="3362" priority="3335">
      <formula>$X48="Informe 8"</formula>
    </cfRule>
    <cfRule type="expression" dxfId="3361" priority="3336">
      <formula>$X48="Informe 7"</formula>
    </cfRule>
    <cfRule type="expression" dxfId="3360" priority="3337">
      <formula>$X48="Informe 6"</formula>
    </cfRule>
    <cfRule type="expression" dxfId="3359" priority="3338">
      <formula>$X48="Informe 5"</formula>
    </cfRule>
    <cfRule type="expression" dxfId="3358" priority="3339">
      <formula>$X48="Informe 4"</formula>
    </cfRule>
    <cfRule type="expression" dxfId="3357" priority="3340">
      <formula>$X48="Informe 3"</formula>
    </cfRule>
    <cfRule type="expression" dxfId="3356" priority="3341">
      <formula>$X48="Informe 2"</formula>
    </cfRule>
    <cfRule type="expression" dxfId="3355" priority="3342">
      <formula>$X48="Informe 1"</formula>
    </cfRule>
    <cfRule type="expression" dxfId="3354" priority="3343">
      <formula>$X48="Gráfico 10"</formula>
    </cfRule>
    <cfRule type="expression" dxfId="3353" priority="3344">
      <formula>$X48="Gráfico 25"</formula>
    </cfRule>
    <cfRule type="expression" dxfId="3352" priority="3345">
      <formula>$X48="Gráfico 24"</formula>
    </cfRule>
    <cfRule type="expression" dxfId="3351" priority="3346">
      <formula>$X48="Gráfico 23"</formula>
    </cfRule>
    <cfRule type="expression" dxfId="3350" priority="3347">
      <formula>$X48="Gráfico 22"</formula>
    </cfRule>
    <cfRule type="expression" dxfId="3349" priority="3348">
      <formula>$X48="Gráfico 21"</formula>
    </cfRule>
    <cfRule type="expression" dxfId="3348" priority="3349">
      <formula>$X48="Gráfico 20"</formula>
    </cfRule>
    <cfRule type="expression" dxfId="3347" priority="3350">
      <formula>$X48="Gráfico 18"</formula>
    </cfRule>
    <cfRule type="expression" dxfId="3346" priority="3351">
      <formula>$X48="Gráfico 19"</formula>
    </cfRule>
    <cfRule type="expression" dxfId="3345" priority="3352">
      <formula>$X48="Gráfico 17"</formula>
    </cfRule>
    <cfRule type="expression" dxfId="3344" priority="3353">
      <formula>$X48="Gráfico 16"</formula>
    </cfRule>
    <cfRule type="expression" dxfId="3343" priority="3354">
      <formula>$X48="Gráfico 15"</formula>
    </cfRule>
    <cfRule type="expression" dxfId="3342" priority="3355">
      <formula>$X48="Gráfico 14"</formula>
    </cfRule>
    <cfRule type="expression" dxfId="3341" priority="3356">
      <formula>$X48="Gráfico 12"</formula>
    </cfRule>
    <cfRule type="expression" dxfId="3340" priority="3357">
      <formula>$X48="Gráfico 13"</formula>
    </cfRule>
    <cfRule type="expression" dxfId="3339" priority="3358">
      <formula>$X48="Gráfico 11"</formula>
    </cfRule>
    <cfRule type="expression" dxfId="3338" priority="3359">
      <formula>$X48="Gráfico 9"</formula>
    </cfRule>
    <cfRule type="expression" dxfId="3337" priority="3360">
      <formula>$X48="Gráfico 8"</formula>
    </cfRule>
    <cfRule type="expression" dxfId="3336" priority="3361">
      <formula>$X48="Gráfico 7"</formula>
    </cfRule>
    <cfRule type="expression" dxfId="3335" priority="3362">
      <formula>$X48="Gráfico 6"</formula>
    </cfRule>
    <cfRule type="expression" dxfId="3334" priority="3363">
      <formula>$X48="Gráfico 4"</formula>
    </cfRule>
    <cfRule type="expression" dxfId="3333" priority="3364">
      <formula>$X48="Gráfico 3"</formula>
    </cfRule>
    <cfRule type="expression" dxfId="3332" priority="3365">
      <formula>$X48="Gráfico 2"</formula>
    </cfRule>
    <cfRule type="expression" dxfId="3331" priority="3366">
      <formula>$X48="Gráfico 1"</formula>
    </cfRule>
    <cfRule type="expression" dxfId="3330" priority="3367">
      <formula>$X48="Gráfico 5"</formula>
    </cfRule>
  </conditionalFormatting>
  <conditionalFormatting sqref="K49">
    <cfRule type="expression" dxfId="3329" priority="3294">
      <formula>$X49="Reporte 2"</formula>
    </cfRule>
    <cfRule type="expression" dxfId="3328" priority="3295">
      <formula>$X49="Reporte 1"</formula>
    </cfRule>
    <cfRule type="expression" dxfId="3327" priority="3296">
      <formula>$X49="Informe 10"</formula>
    </cfRule>
    <cfRule type="expression" dxfId="3326" priority="3297">
      <formula>$X49="Informe 9"</formula>
    </cfRule>
    <cfRule type="expression" dxfId="3325" priority="3298">
      <formula>$X49="Informe 8"</formula>
    </cfRule>
    <cfRule type="expression" dxfId="3324" priority="3299">
      <formula>$X49="Informe 7"</formula>
    </cfRule>
    <cfRule type="expression" dxfId="3323" priority="3300">
      <formula>$X49="Informe 6"</formula>
    </cfRule>
    <cfRule type="expression" dxfId="3322" priority="3301">
      <formula>$X49="Informe 5"</formula>
    </cfRule>
    <cfRule type="expression" dxfId="3321" priority="3302">
      <formula>$X49="Informe 4"</formula>
    </cfRule>
    <cfRule type="expression" dxfId="3320" priority="3303">
      <formula>$X49="Informe 3"</formula>
    </cfRule>
    <cfRule type="expression" dxfId="3319" priority="3304">
      <formula>$X49="Informe 2"</formula>
    </cfRule>
    <cfRule type="expression" dxfId="3318" priority="3305">
      <formula>$X49="Informe 1"</formula>
    </cfRule>
    <cfRule type="expression" dxfId="3317" priority="3306">
      <formula>$X49="Gráfico 10"</formula>
    </cfRule>
    <cfRule type="expression" dxfId="3316" priority="3307">
      <formula>$X49="Gráfico 25"</formula>
    </cfRule>
    <cfRule type="expression" dxfId="3315" priority="3308">
      <formula>$X49="Gráfico 24"</formula>
    </cfRule>
    <cfRule type="expression" dxfId="3314" priority="3309">
      <formula>$X49="Gráfico 23"</formula>
    </cfRule>
    <cfRule type="expression" dxfId="3313" priority="3310">
      <formula>$X49="Gráfico 22"</formula>
    </cfRule>
    <cfRule type="expression" dxfId="3312" priority="3311">
      <formula>$X49="Gráfico 21"</formula>
    </cfRule>
    <cfRule type="expression" dxfId="3311" priority="3312">
      <formula>$X49="Gráfico 20"</formula>
    </cfRule>
    <cfRule type="expression" dxfId="3310" priority="3313">
      <formula>$X49="Gráfico 18"</formula>
    </cfRule>
    <cfRule type="expression" dxfId="3309" priority="3314">
      <formula>$X49="Gráfico 19"</formula>
    </cfRule>
    <cfRule type="expression" dxfId="3308" priority="3315">
      <formula>$X49="Gráfico 17"</formula>
    </cfRule>
    <cfRule type="expression" dxfId="3307" priority="3316">
      <formula>$X49="Gráfico 16"</formula>
    </cfRule>
    <cfRule type="expression" dxfId="3306" priority="3317">
      <formula>$X49="Gráfico 15"</formula>
    </cfRule>
    <cfRule type="expression" dxfId="3305" priority="3318">
      <formula>$X49="Gráfico 14"</formula>
    </cfRule>
    <cfRule type="expression" dxfId="3304" priority="3319">
      <formula>$X49="Gráfico 12"</formula>
    </cfRule>
    <cfRule type="expression" dxfId="3303" priority="3320">
      <formula>$X49="Gráfico 13"</formula>
    </cfRule>
    <cfRule type="expression" dxfId="3302" priority="3321">
      <formula>$X49="Gráfico 11"</formula>
    </cfRule>
    <cfRule type="expression" dxfId="3301" priority="3322">
      <formula>$X49="Gráfico 9"</formula>
    </cfRule>
    <cfRule type="expression" dxfId="3300" priority="3323">
      <formula>$X49="Gráfico 8"</formula>
    </cfRule>
    <cfRule type="expression" dxfId="3299" priority="3324">
      <formula>$X49="Gráfico 7"</formula>
    </cfRule>
    <cfRule type="expression" dxfId="3298" priority="3325">
      <formula>$X49="Gráfico 6"</formula>
    </cfRule>
    <cfRule type="expression" dxfId="3297" priority="3326">
      <formula>$X49="Gráfico 4"</formula>
    </cfRule>
    <cfRule type="expression" dxfId="3296" priority="3327">
      <formula>$X49="Gráfico 3"</formula>
    </cfRule>
    <cfRule type="expression" dxfId="3295" priority="3328">
      <formula>$X49="Gráfico 2"</formula>
    </cfRule>
    <cfRule type="expression" dxfId="3294" priority="3329">
      <formula>$X49="Gráfico 1"</formula>
    </cfRule>
    <cfRule type="expression" dxfId="3293" priority="3330">
      <formula>$X49="Gráfico 5"</formula>
    </cfRule>
  </conditionalFormatting>
  <conditionalFormatting sqref="K50">
    <cfRule type="expression" dxfId="3292" priority="3257">
      <formula>$X50="Reporte 2"</formula>
    </cfRule>
    <cfRule type="expression" dxfId="3291" priority="3258">
      <formula>$X50="Reporte 1"</formula>
    </cfRule>
    <cfRule type="expression" dxfId="3290" priority="3259">
      <formula>$X50="Informe 10"</formula>
    </cfRule>
    <cfRule type="expression" dxfId="3289" priority="3260">
      <formula>$X50="Informe 9"</formula>
    </cfRule>
    <cfRule type="expression" dxfId="3288" priority="3261">
      <formula>$X50="Informe 8"</formula>
    </cfRule>
    <cfRule type="expression" dxfId="3287" priority="3262">
      <formula>$X50="Informe 7"</formula>
    </cfRule>
    <cfRule type="expression" dxfId="3286" priority="3263">
      <formula>$X50="Informe 6"</formula>
    </cfRule>
    <cfRule type="expression" dxfId="3285" priority="3264">
      <formula>$X50="Informe 5"</formula>
    </cfRule>
    <cfRule type="expression" dxfId="3284" priority="3265">
      <formula>$X50="Informe 4"</formula>
    </cfRule>
    <cfRule type="expression" dxfId="3283" priority="3266">
      <formula>$X50="Informe 3"</formula>
    </cfRule>
    <cfRule type="expression" dxfId="3282" priority="3267">
      <formula>$X50="Informe 2"</formula>
    </cfRule>
    <cfRule type="expression" dxfId="3281" priority="3268">
      <formula>$X50="Informe 1"</formula>
    </cfRule>
    <cfRule type="expression" dxfId="3280" priority="3269">
      <formula>$X50="Gráfico 10"</formula>
    </cfRule>
    <cfRule type="expression" dxfId="3279" priority="3270">
      <formula>$X50="Gráfico 25"</formula>
    </cfRule>
    <cfRule type="expression" dxfId="3278" priority="3271">
      <formula>$X50="Gráfico 24"</formula>
    </cfRule>
    <cfRule type="expression" dxfId="3277" priority="3272">
      <formula>$X50="Gráfico 23"</formula>
    </cfRule>
    <cfRule type="expression" dxfId="3276" priority="3273">
      <formula>$X50="Gráfico 22"</formula>
    </cfRule>
    <cfRule type="expression" dxfId="3275" priority="3274">
      <formula>$X50="Gráfico 21"</formula>
    </cfRule>
    <cfRule type="expression" dxfId="3274" priority="3275">
      <formula>$X50="Gráfico 20"</formula>
    </cfRule>
    <cfRule type="expression" dxfId="3273" priority="3276">
      <formula>$X50="Gráfico 18"</formula>
    </cfRule>
    <cfRule type="expression" dxfId="3272" priority="3277">
      <formula>$X50="Gráfico 19"</formula>
    </cfRule>
    <cfRule type="expression" dxfId="3271" priority="3278">
      <formula>$X50="Gráfico 17"</formula>
    </cfRule>
    <cfRule type="expression" dxfId="3270" priority="3279">
      <formula>$X50="Gráfico 16"</formula>
    </cfRule>
    <cfRule type="expression" dxfId="3269" priority="3280">
      <formula>$X50="Gráfico 15"</formula>
    </cfRule>
    <cfRule type="expression" dxfId="3268" priority="3281">
      <formula>$X50="Gráfico 14"</formula>
    </cfRule>
    <cfRule type="expression" dxfId="3267" priority="3282">
      <formula>$X50="Gráfico 12"</formula>
    </cfRule>
    <cfRule type="expression" dxfId="3266" priority="3283">
      <formula>$X50="Gráfico 13"</formula>
    </cfRule>
    <cfRule type="expression" dxfId="3265" priority="3284">
      <formula>$X50="Gráfico 11"</formula>
    </cfRule>
    <cfRule type="expression" dxfId="3264" priority="3285">
      <formula>$X50="Gráfico 9"</formula>
    </cfRule>
    <cfRule type="expression" dxfId="3263" priority="3286">
      <formula>$X50="Gráfico 8"</formula>
    </cfRule>
    <cfRule type="expression" dxfId="3262" priority="3287">
      <formula>$X50="Gráfico 7"</formula>
    </cfRule>
    <cfRule type="expression" dxfId="3261" priority="3288">
      <formula>$X50="Gráfico 6"</formula>
    </cfRule>
    <cfRule type="expression" dxfId="3260" priority="3289">
      <formula>$X50="Gráfico 4"</formula>
    </cfRule>
    <cfRule type="expression" dxfId="3259" priority="3290">
      <formula>$X50="Gráfico 3"</formula>
    </cfRule>
    <cfRule type="expression" dxfId="3258" priority="3291">
      <formula>$X50="Gráfico 2"</formula>
    </cfRule>
    <cfRule type="expression" dxfId="3257" priority="3292">
      <formula>$X50="Gráfico 1"</formula>
    </cfRule>
    <cfRule type="expression" dxfId="3256" priority="3293">
      <formula>$X50="Gráfico 5"</formula>
    </cfRule>
  </conditionalFormatting>
  <conditionalFormatting sqref="K51">
    <cfRule type="expression" dxfId="3255" priority="3220">
      <formula>$X51="Reporte 2"</formula>
    </cfRule>
    <cfRule type="expression" dxfId="3254" priority="3221">
      <formula>$X51="Reporte 1"</formula>
    </cfRule>
    <cfRule type="expression" dxfId="3253" priority="3222">
      <formula>$X51="Informe 10"</formula>
    </cfRule>
    <cfRule type="expression" dxfId="3252" priority="3223">
      <formula>$X51="Informe 9"</formula>
    </cfRule>
    <cfRule type="expression" dxfId="3251" priority="3224">
      <formula>$X51="Informe 8"</formula>
    </cfRule>
    <cfRule type="expression" dxfId="3250" priority="3225">
      <formula>$X51="Informe 7"</formula>
    </cfRule>
    <cfRule type="expression" dxfId="3249" priority="3226">
      <formula>$X51="Informe 6"</formula>
    </cfRule>
    <cfRule type="expression" dxfId="3248" priority="3227">
      <formula>$X51="Informe 5"</formula>
    </cfRule>
    <cfRule type="expression" dxfId="3247" priority="3228">
      <formula>$X51="Informe 4"</formula>
    </cfRule>
    <cfRule type="expression" dxfId="3246" priority="3229">
      <formula>$X51="Informe 3"</formula>
    </cfRule>
    <cfRule type="expression" dxfId="3245" priority="3230">
      <formula>$X51="Informe 2"</formula>
    </cfRule>
    <cfRule type="expression" dxfId="3244" priority="3231">
      <formula>$X51="Informe 1"</formula>
    </cfRule>
    <cfRule type="expression" dxfId="3243" priority="3232">
      <formula>$X51="Gráfico 10"</formula>
    </cfRule>
    <cfRule type="expression" dxfId="3242" priority="3233">
      <formula>$X51="Gráfico 25"</formula>
    </cfRule>
    <cfRule type="expression" dxfId="3241" priority="3234">
      <formula>$X51="Gráfico 24"</formula>
    </cfRule>
    <cfRule type="expression" dxfId="3240" priority="3235">
      <formula>$X51="Gráfico 23"</formula>
    </cfRule>
    <cfRule type="expression" dxfId="3239" priority="3236">
      <formula>$X51="Gráfico 22"</formula>
    </cfRule>
    <cfRule type="expression" dxfId="3238" priority="3237">
      <formula>$X51="Gráfico 21"</formula>
    </cfRule>
    <cfRule type="expression" dxfId="3237" priority="3238">
      <formula>$X51="Gráfico 20"</formula>
    </cfRule>
    <cfRule type="expression" dxfId="3236" priority="3239">
      <formula>$X51="Gráfico 18"</formula>
    </cfRule>
    <cfRule type="expression" dxfId="3235" priority="3240">
      <formula>$X51="Gráfico 19"</formula>
    </cfRule>
    <cfRule type="expression" dxfId="3234" priority="3241">
      <formula>$X51="Gráfico 17"</formula>
    </cfRule>
    <cfRule type="expression" dxfId="3233" priority="3242">
      <formula>$X51="Gráfico 16"</formula>
    </cfRule>
    <cfRule type="expression" dxfId="3232" priority="3243">
      <formula>$X51="Gráfico 15"</formula>
    </cfRule>
    <cfRule type="expression" dxfId="3231" priority="3244">
      <formula>$X51="Gráfico 14"</formula>
    </cfRule>
    <cfRule type="expression" dxfId="3230" priority="3245">
      <formula>$X51="Gráfico 12"</formula>
    </cfRule>
    <cfRule type="expression" dxfId="3229" priority="3246">
      <formula>$X51="Gráfico 13"</formula>
    </cfRule>
    <cfRule type="expression" dxfId="3228" priority="3247">
      <formula>$X51="Gráfico 11"</formula>
    </cfRule>
    <cfRule type="expression" dxfId="3227" priority="3248">
      <formula>$X51="Gráfico 9"</formula>
    </cfRule>
    <cfRule type="expression" dxfId="3226" priority="3249">
      <formula>$X51="Gráfico 8"</formula>
    </cfRule>
    <cfRule type="expression" dxfId="3225" priority="3250">
      <formula>$X51="Gráfico 7"</formula>
    </cfRule>
    <cfRule type="expression" dxfId="3224" priority="3251">
      <formula>$X51="Gráfico 6"</formula>
    </cfRule>
    <cfRule type="expression" dxfId="3223" priority="3252">
      <formula>$X51="Gráfico 4"</formula>
    </cfRule>
    <cfRule type="expression" dxfId="3222" priority="3253">
      <formula>$X51="Gráfico 3"</formula>
    </cfRule>
    <cfRule type="expression" dxfId="3221" priority="3254">
      <formula>$X51="Gráfico 2"</formula>
    </cfRule>
    <cfRule type="expression" dxfId="3220" priority="3255">
      <formula>$X51="Gráfico 1"</formula>
    </cfRule>
    <cfRule type="expression" dxfId="3219" priority="3256">
      <formula>$X51="Gráfico 5"</formula>
    </cfRule>
  </conditionalFormatting>
  <conditionalFormatting sqref="K52">
    <cfRule type="expression" dxfId="3218" priority="3183">
      <formula>$X52="Reporte 2"</formula>
    </cfRule>
    <cfRule type="expression" dxfId="3217" priority="3184">
      <formula>$X52="Reporte 1"</formula>
    </cfRule>
    <cfRule type="expression" dxfId="3216" priority="3185">
      <formula>$X52="Informe 10"</formula>
    </cfRule>
    <cfRule type="expression" dxfId="3215" priority="3186">
      <formula>$X52="Informe 9"</formula>
    </cfRule>
    <cfRule type="expression" dxfId="3214" priority="3187">
      <formula>$X52="Informe 8"</formula>
    </cfRule>
    <cfRule type="expression" dxfId="3213" priority="3188">
      <formula>$X52="Informe 7"</formula>
    </cfRule>
    <cfRule type="expression" dxfId="3212" priority="3189">
      <formula>$X52="Informe 6"</formula>
    </cfRule>
    <cfRule type="expression" dxfId="3211" priority="3190">
      <formula>$X52="Informe 5"</formula>
    </cfRule>
    <cfRule type="expression" dxfId="3210" priority="3191">
      <formula>$X52="Informe 4"</formula>
    </cfRule>
    <cfRule type="expression" dxfId="3209" priority="3192">
      <formula>$X52="Informe 3"</formula>
    </cfRule>
    <cfRule type="expression" dxfId="3208" priority="3193">
      <formula>$X52="Informe 2"</formula>
    </cfRule>
    <cfRule type="expression" dxfId="3207" priority="3194">
      <formula>$X52="Informe 1"</formula>
    </cfRule>
    <cfRule type="expression" dxfId="3206" priority="3195">
      <formula>$X52="Gráfico 10"</formula>
    </cfRule>
    <cfRule type="expression" dxfId="3205" priority="3196">
      <formula>$X52="Gráfico 25"</formula>
    </cfRule>
    <cfRule type="expression" dxfId="3204" priority="3197">
      <formula>$X52="Gráfico 24"</formula>
    </cfRule>
    <cfRule type="expression" dxfId="3203" priority="3198">
      <formula>$X52="Gráfico 23"</formula>
    </cfRule>
    <cfRule type="expression" dxfId="3202" priority="3199">
      <formula>$X52="Gráfico 22"</formula>
    </cfRule>
    <cfRule type="expression" dxfId="3201" priority="3200">
      <formula>$X52="Gráfico 21"</formula>
    </cfRule>
    <cfRule type="expression" dxfId="3200" priority="3201">
      <formula>$X52="Gráfico 20"</formula>
    </cfRule>
    <cfRule type="expression" dxfId="3199" priority="3202">
      <formula>$X52="Gráfico 18"</formula>
    </cfRule>
    <cfRule type="expression" dxfId="3198" priority="3203">
      <formula>$X52="Gráfico 19"</formula>
    </cfRule>
    <cfRule type="expression" dxfId="3197" priority="3204">
      <formula>$X52="Gráfico 17"</formula>
    </cfRule>
    <cfRule type="expression" dxfId="3196" priority="3205">
      <formula>$X52="Gráfico 16"</formula>
    </cfRule>
    <cfRule type="expression" dxfId="3195" priority="3206">
      <formula>$X52="Gráfico 15"</formula>
    </cfRule>
    <cfRule type="expression" dxfId="3194" priority="3207">
      <formula>$X52="Gráfico 14"</formula>
    </cfRule>
    <cfRule type="expression" dxfId="3193" priority="3208">
      <formula>$X52="Gráfico 12"</formula>
    </cfRule>
    <cfRule type="expression" dxfId="3192" priority="3209">
      <formula>$X52="Gráfico 13"</formula>
    </cfRule>
    <cfRule type="expression" dxfId="3191" priority="3210">
      <formula>$X52="Gráfico 11"</formula>
    </cfRule>
    <cfRule type="expression" dxfId="3190" priority="3211">
      <formula>$X52="Gráfico 9"</formula>
    </cfRule>
    <cfRule type="expression" dxfId="3189" priority="3212">
      <formula>$X52="Gráfico 8"</formula>
    </cfRule>
    <cfRule type="expression" dxfId="3188" priority="3213">
      <formula>$X52="Gráfico 7"</formula>
    </cfRule>
    <cfRule type="expression" dxfId="3187" priority="3214">
      <formula>$X52="Gráfico 6"</formula>
    </cfRule>
    <cfRule type="expression" dxfId="3186" priority="3215">
      <formula>$X52="Gráfico 4"</formula>
    </cfRule>
    <cfRule type="expression" dxfId="3185" priority="3216">
      <formula>$X52="Gráfico 3"</formula>
    </cfRule>
    <cfRule type="expression" dxfId="3184" priority="3217">
      <formula>$X52="Gráfico 2"</formula>
    </cfRule>
    <cfRule type="expression" dxfId="3183" priority="3218">
      <formula>$X52="Gráfico 1"</formula>
    </cfRule>
    <cfRule type="expression" dxfId="3182" priority="3219">
      <formula>$X52="Gráfico 5"</formula>
    </cfRule>
  </conditionalFormatting>
  <conditionalFormatting sqref="K53">
    <cfRule type="expression" dxfId="3181" priority="3146">
      <formula>$X53="Reporte 2"</formula>
    </cfRule>
    <cfRule type="expression" dxfId="3180" priority="3147">
      <formula>$X53="Reporte 1"</formula>
    </cfRule>
    <cfRule type="expression" dxfId="3179" priority="3148">
      <formula>$X53="Informe 10"</formula>
    </cfRule>
    <cfRule type="expression" dxfId="3178" priority="3149">
      <formula>$X53="Informe 9"</formula>
    </cfRule>
    <cfRule type="expression" dxfId="3177" priority="3150">
      <formula>$X53="Informe 8"</formula>
    </cfRule>
    <cfRule type="expression" dxfId="3176" priority="3151">
      <formula>$X53="Informe 7"</formula>
    </cfRule>
    <cfRule type="expression" dxfId="3175" priority="3152">
      <formula>$X53="Informe 6"</formula>
    </cfRule>
    <cfRule type="expression" dxfId="3174" priority="3153">
      <formula>$X53="Informe 5"</formula>
    </cfRule>
    <cfRule type="expression" dxfId="3173" priority="3154">
      <formula>$X53="Informe 4"</formula>
    </cfRule>
    <cfRule type="expression" dxfId="3172" priority="3155">
      <formula>$X53="Informe 3"</formula>
    </cfRule>
    <cfRule type="expression" dxfId="3171" priority="3156">
      <formula>$X53="Informe 2"</formula>
    </cfRule>
    <cfRule type="expression" dxfId="3170" priority="3157">
      <formula>$X53="Informe 1"</formula>
    </cfRule>
    <cfRule type="expression" dxfId="3169" priority="3158">
      <formula>$X53="Gráfico 10"</formula>
    </cfRule>
    <cfRule type="expression" dxfId="3168" priority="3159">
      <formula>$X53="Gráfico 25"</formula>
    </cfRule>
    <cfRule type="expression" dxfId="3167" priority="3160">
      <formula>$X53="Gráfico 24"</formula>
    </cfRule>
    <cfRule type="expression" dxfId="3166" priority="3161">
      <formula>$X53="Gráfico 23"</formula>
    </cfRule>
    <cfRule type="expression" dxfId="3165" priority="3162">
      <formula>$X53="Gráfico 22"</formula>
    </cfRule>
    <cfRule type="expression" dxfId="3164" priority="3163">
      <formula>$X53="Gráfico 21"</formula>
    </cfRule>
    <cfRule type="expression" dxfId="3163" priority="3164">
      <formula>$X53="Gráfico 20"</formula>
    </cfRule>
    <cfRule type="expression" dxfId="3162" priority="3165">
      <formula>$X53="Gráfico 18"</formula>
    </cfRule>
    <cfRule type="expression" dxfId="3161" priority="3166">
      <formula>$X53="Gráfico 19"</formula>
    </cfRule>
    <cfRule type="expression" dxfId="3160" priority="3167">
      <formula>$X53="Gráfico 17"</formula>
    </cfRule>
    <cfRule type="expression" dxfId="3159" priority="3168">
      <formula>$X53="Gráfico 16"</formula>
    </cfRule>
    <cfRule type="expression" dxfId="3158" priority="3169">
      <formula>$X53="Gráfico 15"</formula>
    </cfRule>
    <cfRule type="expression" dxfId="3157" priority="3170">
      <formula>$X53="Gráfico 14"</formula>
    </cfRule>
    <cfRule type="expression" dxfId="3156" priority="3171">
      <formula>$X53="Gráfico 12"</formula>
    </cfRule>
    <cfRule type="expression" dxfId="3155" priority="3172">
      <formula>$X53="Gráfico 13"</formula>
    </cfRule>
    <cfRule type="expression" dxfId="3154" priority="3173">
      <formula>$X53="Gráfico 11"</formula>
    </cfRule>
    <cfRule type="expression" dxfId="3153" priority="3174">
      <formula>$X53="Gráfico 9"</formula>
    </cfRule>
    <cfRule type="expression" dxfId="3152" priority="3175">
      <formula>$X53="Gráfico 8"</formula>
    </cfRule>
    <cfRule type="expression" dxfId="3151" priority="3176">
      <formula>$X53="Gráfico 7"</formula>
    </cfRule>
    <cfRule type="expression" dxfId="3150" priority="3177">
      <formula>$X53="Gráfico 6"</formula>
    </cfRule>
    <cfRule type="expression" dxfId="3149" priority="3178">
      <formula>$X53="Gráfico 4"</formula>
    </cfRule>
    <cfRule type="expression" dxfId="3148" priority="3179">
      <formula>$X53="Gráfico 3"</formula>
    </cfRule>
    <cfRule type="expression" dxfId="3147" priority="3180">
      <formula>$X53="Gráfico 2"</formula>
    </cfRule>
    <cfRule type="expression" dxfId="3146" priority="3181">
      <formula>$X53="Gráfico 1"</formula>
    </cfRule>
    <cfRule type="expression" dxfId="3145" priority="3182">
      <formula>$X53="Gráfico 5"</formula>
    </cfRule>
  </conditionalFormatting>
  <conditionalFormatting sqref="Q34">
    <cfRule type="expression" dxfId="2293" priority="2258">
      <formula>$X34="Reporte 2"</formula>
    </cfRule>
    <cfRule type="expression" dxfId="2292" priority="2259">
      <formula>$X34="Reporte 1"</formula>
    </cfRule>
    <cfRule type="expression" dxfId="2291" priority="2260">
      <formula>$X34="Informe 10"</formula>
    </cfRule>
    <cfRule type="expression" dxfId="2290" priority="2261">
      <formula>$X34="Informe 9"</formula>
    </cfRule>
    <cfRule type="expression" dxfId="2289" priority="2262">
      <formula>$X34="Informe 8"</formula>
    </cfRule>
    <cfRule type="expression" dxfId="2288" priority="2263">
      <formula>$X34="Informe 7"</formula>
    </cfRule>
    <cfRule type="expression" dxfId="2287" priority="2264">
      <formula>$X34="Informe 6"</formula>
    </cfRule>
    <cfRule type="expression" dxfId="2286" priority="2265">
      <formula>$X34="Informe 5"</formula>
    </cfRule>
    <cfRule type="expression" dxfId="2285" priority="2266">
      <formula>$X34="Informe 4"</formula>
    </cfRule>
    <cfRule type="expression" dxfId="2284" priority="2267">
      <formula>$X34="Informe 3"</formula>
    </cfRule>
    <cfRule type="expression" dxfId="2283" priority="2268">
      <formula>$X34="Informe 2"</formula>
    </cfRule>
    <cfRule type="expression" dxfId="2282" priority="2269">
      <formula>$X34="Informe 1"</formula>
    </cfRule>
    <cfRule type="expression" dxfId="2281" priority="2270">
      <formula>$X34="Gráfico 10"</formula>
    </cfRule>
    <cfRule type="expression" dxfId="2280" priority="2271">
      <formula>$X34="Gráfico 25"</formula>
    </cfRule>
    <cfRule type="expression" dxfId="2279" priority="2272">
      <formula>$X34="Gráfico 24"</formula>
    </cfRule>
    <cfRule type="expression" dxfId="2278" priority="2273">
      <formula>$X34="Gráfico 23"</formula>
    </cfRule>
    <cfRule type="expression" dxfId="2277" priority="2274">
      <formula>$X34="Gráfico 22"</formula>
    </cfRule>
    <cfRule type="expression" dxfId="2276" priority="2275">
      <formula>$X34="Gráfico 21"</formula>
    </cfRule>
    <cfRule type="expression" dxfId="2275" priority="2276">
      <formula>$X34="Gráfico 20"</formula>
    </cfRule>
    <cfRule type="expression" dxfId="2274" priority="2277">
      <formula>$X34="Gráfico 18"</formula>
    </cfRule>
    <cfRule type="expression" dxfId="2273" priority="2278">
      <formula>$X34="Gráfico 19"</formula>
    </cfRule>
    <cfRule type="expression" dxfId="2272" priority="2279">
      <formula>$X34="Gráfico 17"</formula>
    </cfRule>
    <cfRule type="expression" dxfId="2271" priority="2280">
      <formula>$X34="Gráfico 16"</formula>
    </cfRule>
    <cfRule type="expression" dxfId="2270" priority="2281">
      <formula>$X34="Gráfico 15"</formula>
    </cfRule>
    <cfRule type="expression" dxfId="2269" priority="2282">
      <formula>$X34="Gráfico 14"</formula>
    </cfRule>
    <cfRule type="expression" dxfId="2268" priority="2283">
      <formula>$X34="Gráfico 12"</formula>
    </cfRule>
    <cfRule type="expression" dxfId="2267" priority="2284">
      <formula>$X34="Gráfico 13"</formula>
    </cfRule>
    <cfRule type="expression" dxfId="2266" priority="2285">
      <formula>$X34="Gráfico 11"</formula>
    </cfRule>
    <cfRule type="expression" dxfId="2265" priority="2286">
      <formula>$X34="Gráfico 9"</formula>
    </cfRule>
    <cfRule type="expression" dxfId="2264" priority="2287">
      <formula>$X34="Gráfico 8"</formula>
    </cfRule>
    <cfRule type="expression" dxfId="2263" priority="2288">
      <formula>$X34="Gráfico 7"</formula>
    </cfRule>
    <cfRule type="expression" dxfId="2262" priority="2289">
      <formula>$X34="Gráfico 6"</formula>
    </cfRule>
    <cfRule type="expression" dxfId="2261" priority="2290">
      <formula>$X34="Gráfico 4"</formula>
    </cfRule>
    <cfRule type="expression" dxfId="2260" priority="2291">
      <formula>$X34="Gráfico 3"</formula>
    </cfRule>
    <cfRule type="expression" dxfId="2259" priority="2292">
      <formula>$X34="Gráfico 2"</formula>
    </cfRule>
    <cfRule type="expression" dxfId="2258" priority="2293">
      <formula>$X34="Gráfico 1"</formula>
    </cfRule>
    <cfRule type="expression" dxfId="2257" priority="2294">
      <formula>$X34="Gráfico 5"</formula>
    </cfRule>
  </conditionalFormatting>
  <conditionalFormatting sqref="Q35">
    <cfRule type="expression" dxfId="2256" priority="2221">
      <formula>$X35="Reporte 2"</formula>
    </cfRule>
    <cfRule type="expression" dxfId="2255" priority="2222">
      <formula>$X35="Reporte 1"</formula>
    </cfRule>
    <cfRule type="expression" dxfId="2254" priority="2223">
      <formula>$X35="Informe 10"</formula>
    </cfRule>
    <cfRule type="expression" dxfId="2253" priority="2224">
      <formula>$X35="Informe 9"</formula>
    </cfRule>
    <cfRule type="expression" dxfId="2252" priority="2225">
      <formula>$X35="Informe 8"</formula>
    </cfRule>
    <cfRule type="expression" dxfId="2251" priority="2226">
      <formula>$X35="Informe 7"</formula>
    </cfRule>
    <cfRule type="expression" dxfId="2250" priority="2227">
      <formula>$X35="Informe 6"</formula>
    </cfRule>
    <cfRule type="expression" dxfId="2249" priority="2228">
      <formula>$X35="Informe 5"</formula>
    </cfRule>
    <cfRule type="expression" dxfId="2248" priority="2229">
      <formula>$X35="Informe 4"</formula>
    </cfRule>
    <cfRule type="expression" dxfId="2247" priority="2230">
      <formula>$X35="Informe 3"</formula>
    </cfRule>
    <cfRule type="expression" dxfId="2246" priority="2231">
      <formula>$X35="Informe 2"</formula>
    </cfRule>
    <cfRule type="expression" dxfId="2245" priority="2232">
      <formula>$X35="Informe 1"</formula>
    </cfRule>
    <cfRule type="expression" dxfId="2244" priority="2233">
      <formula>$X35="Gráfico 10"</formula>
    </cfRule>
    <cfRule type="expression" dxfId="2243" priority="2234">
      <formula>$X35="Gráfico 25"</formula>
    </cfRule>
    <cfRule type="expression" dxfId="2242" priority="2235">
      <formula>$X35="Gráfico 24"</formula>
    </cfRule>
    <cfRule type="expression" dxfId="2241" priority="2236">
      <formula>$X35="Gráfico 23"</formula>
    </cfRule>
    <cfRule type="expression" dxfId="2240" priority="2237">
      <formula>$X35="Gráfico 22"</formula>
    </cfRule>
    <cfRule type="expression" dxfId="2239" priority="2238">
      <formula>$X35="Gráfico 21"</formula>
    </cfRule>
    <cfRule type="expression" dxfId="2238" priority="2239">
      <formula>$X35="Gráfico 20"</formula>
    </cfRule>
    <cfRule type="expression" dxfId="2237" priority="2240">
      <formula>$X35="Gráfico 18"</formula>
    </cfRule>
    <cfRule type="expression" dxfId="2236" priority="2241">
      <formula>$X35="Gráfico 19"</formula>
    </cfRule>
    <cfRule type="expression" dxfId="2235" priority="2242">
      <formula>$X35="Gráfico 17"</formula>
    </cfRule>
    <cfRule type="expression" dxfId="2234" priority="2243">
      <formula>$X35="Gráfico 16"</formula>
    </cfRule>
    <cfRule type="expression" dxfId="2233" priority="2244">
      <formula>$X35="Gráfico 15"</formula>
    </cfRule>
    <cfRule type="expression" dxfId="2232" priority="2245">
      <formula>$X35="Gráfico 14"</formula>
    </cfRule>
    <cfRule type="expression" dxfId="2231" priority="2246">
      <formula>$X35="Gráfico 12"</formula>
    </cfRule>
    <cfRule type="expression" dxfId="2230" priority="2247">
      <formula>$X35="Gráfico 13"</formula>
    </cfRule>
    <cfRule type="expression" dxfId="2229" priority="2248">
      <formula>$X35="Gráfico 11"</formula>
    </cfRule>
    <cfRule type="expression" dxfId="2228" priority="2249">
      <formula>$X35="Gráfico 9"</formula>
    </cfRule>
    <cfRule type="expression" dxfId="2227" priority="2250">
      <formula>$X35="Gráfico 8"</formula>
    </cfRule>
    <cfRule type="expression" dxfId="2226" priority="2251">
      <formula>$X35="Gráfico 7"</formula>
    </cfRule>
    <cfRule type="expression" dxfId="2225" priority="2252">
      <formula>$X35="Gráfico 6"</formula>
    </cfRule>
    <cfRule type="expression" dxfId="2224" priority="2253">
      <formula>$X35="Gráfico 4"</formula>
    </cfRule>
    <cfRule type="expression" dxfId="2223" priority="2254">
      <formula>$X35="Gráfico 3"</formula>
    </cfRule>
    <cfRule type="expression" dxfId="2222" priority="2255">
      <formula>$X35="Gráfico 2"</formula>
    </cfRule>
    <cfRule type="expression" dxfId="2221" priority="2256">
      <formula>$X35="Gráfico 1"</formula>
    </cfRule>
    <cfRule type="expression" dxfId="2220" priority="2257">
      <formula>$X35="Gráfico 5"</formula>
    </cfRule>
  </conditionalFormatting>
  <conditionalFormatting sqref="Q36">
    <cfRule type="expression" dxfId="2219" priority="2184">
      <formula>$X36="Reporte 2"</formula>
    </cfRule>
    <cfRule type="expression" dxfId="2218" priority="2185">
      <formula>$X36="Reporte 1"</formula>
    </cfRule>
    <cfRule type="expression" dxfId="2217" priority="2186">
      <formula>$X36="Informe 10"</formula>
    </cfRule>
    <cfRule type="expression" dxfId="2216" priority="2187">
      <formula>$X36="Informe 9"</formula>
    </cfRule>
    <cfRule type="expression" dxfId="2215" priority="2188">
      <formula>$X36="Informe 8"</formula>
    </cfRule>
    <cfRule type="expression" dxfId="2214" priority="2189">
      <formula>$X36="Informe 7"</formula>
    </cfRule>
    <cfRule type="expression" dxfId="2213" priority="2190">
      <formula>$X36="Informe 6"</formula>
    </cfRule>
    <cfRule type="expression" dxfId="2212" priority="2191">
      <formula>$X36="Informe 5"</formula>
    </cfRule>
    <cfRule type="expression" dxfId="2211" priority="2192">
      <formula>$X36="Informe 4"</formula>
    </cfRule>
    <cfRule type="expression" dxfId="2210" priority="2193">
      <formula>$X36="Informe 3"</formula>
    </cfRule>
    <cfRule type="expression" dxfId="2209" priority="2194">
      <formula>$X36="Informe 2"</formula>
    </cfRule>
    <cfRule type="expression" dxfId="2208" priority="2195">
      <formula>$X36="Informe 1"</formula>
    </cfRule>
    <cfRule type="expression" dxfId="2207" priority="2196">
      <formula>$X36="Gráfico 10"</formula>
    </cfRule>
    <cfRule type="expression" dxfId="2206" priority="2197">
      <formula>$X36="Gráfico 25"</formula>
    </cfRule>
    <cfRule type="expression" dxfId="2205" priority="2198">
      <formula>$X36="Gráfico 24"</formula>
    </cfRule>
    <cfRule type="expression" dxfId="2204" priority="2199">
      <formula>$X36="Gráfico 23"</formula>
    </cfRule>
    <cfRule type="expression" dxfId="2203" priority="2200">
      <formula>$X36="Gráfico 22"</formula>
    </cfRule>
    <cfRule type="expression" dxfId="2202" priority="2201">
      <formula>$X36="Gráfico 21"</formula>
    </cfRule>
    <cfRule type="expression" dxfId="2201" priority="2202">
      <formula>$X36="Gráfico 20"</formula>
    </cfRule>
    <cfRule type="expression" dxfId="2200" priority="2203">
      <formula>$X36="Gráfico 18"</formula>
    </cfRule>
    <cfRule type="expression" dxfId="2199" priority="2204">
      <formula>$X36="Gráfico 19"</formula>
    </cfRule>
    <cfRule type="expression" dxfId="2198" priority="2205">
      <formula>$X36="Gráfico 17"</formula>
    </cfRule>
    <cfRule type="expression" dxfId="2197" priority="2206">
      <formula>$X36="Gráfico 16"</formula>
    </cfRule>
    <cfRule type="expression" dxfId="2196" priority="2207">
      <formula>$X36="Gráfico 15"</formula>
    </cfRule>
    <cfRule type="expression" dxfId="2195" priority="2208">
      <formula>$X36="Gráfico 14"</formula>
    </cfRule>
    <cfRule type="expression" dxfId="2194" priority="2209">
      <formula>$X36="Gráfico 12"</formula>
    </cfRule>
    <cfRule type="expression" dxfId="2193" priority="2210">
      <formula>$X36="Gráfico 13"</formula>
    </cfRule>
    <cfRule type="expression" dxfId="2192" priority="2211">
      <formula>$X36="Gráfico 11"</formula>
    </cfRule>
    <cfRule type="expression" dxfId="2191" priority="2212">
      <formula>$X36="Gráfico 9"</formula>
    </cfRule>
    <cfRule type="expression" dxfId="2190" priority="2213">
      <formula>$X36="Gráfico 8"</formula>
    </cfRule>
    <cfRule type="expression" dxfId="2189" priority="2214">
      <formula>$X36="Gráfico 7"</formula>
    </cfRule>
    <cfRule type="expression" dxfId="2188" priority="2215">
      <formula>$X36="Gráfico 6"</formula>
    </cfRule>
    <cfRule type="expression" dxfId="2187" priority="2216">
      <formula>$X36="Gráfico 4"</formula>
    </cfRule>
    <cfRule type="expression" dxfId="2186" priority="2217">
      <formula>$X36="Gráfico 3"</formula>
    </cfRule>
    <cfRule type="expression" dxfId="2185" priority="2218">
      <formula>$X36="Gráfico 2"</formula>
    </cfRule>
    <cfRule type="expression" dxfId="2184" priority="2219">
      <formula>$X36="Gráfico 1"</formula>
    </cfRule>
    <cfRule type="expression" dxfId="2183" priority="2220">
      <formula>$X36="Gráfico 5"</formula>
    </cfRule>
  </conditionalFormatting>
  <conditionalFormatting sqref="Q37">
    <cfRule type="expression" dxfId="2182" priority="2147">
      <formula>$X37="Reporte 2"</formula>
    </cfRule>
    <cfRule type="expression" dxfId="2181" priority="2148">
      <formula>$X37="Reporte 1"</formula>
    </cfRule>
    <cfRule type="expression" dxfId="2180" priority="2149">
      <formula>$X37="Informe 10"</formula>
    </cfRule>
    <cfRule type="expression" dxfId="2179" priority="2150">
      <formula>$X37="Informe 9"</formula>
    </cfRule>
    <cfRule type="expression" dxfId="2178" priority="2151">
      <formula>$X37="Informe 8"</formula>
    </cfRule>
    <cfRule type="expression" dxfId="2177" priority="2152">
      <formula>$X37="Informe 7"</formula>
    </cfRule>
    <cfRule type="expression" dxfId="2176" priority="2153">
      <formula>$X37="Informe 6"</formula>
    </cfRule>
    <cfRule type="expression" dxfId="2175" priority="2154">
      <formula>$X37="Informe 5"</formula>
    </cfRule>
    <cfRule type="expression" dxfId="2174" priority="2155">
      <formula>$X37="Informe 4"</formula>
    </cfRule>
    <cfRule type="expression" dxfId="2173" priority="2156">
      <formula>$X37="Informe 3"</formula>
    </cfRule>
    <cfRule type="expression" dxfId="2172" priority="2157">
      <formula>$X37="Informe 2"</formula>
    </cfRule>
    <cfRule type="expression" dxfId="2171" priority="2158">
      <formula>$X37="Informe 1"</formula>
    </cfRule>
    <cfRule type="expression" dxfId="2170" priority="2159">
      <formula>$X37="Gráfico 10"</formula>
    </cfRule>
    <cfRule type="expression" dxfId="2169" priority="2160">
      <formula>$X37="Gráfico 25"</formula>
    </cfRule>
    <cfRule type="expression" dxfId="2168" priority="2161">
      <formula>$X37="Gráfico 24"</formula>
    </cfRule>
    <cfRule type="expression" dxfId="2167" priority="2162">
      <formula>$X37="Gráfico 23"</formula>
    </cfRule>
    <cfRule type="expression" dxfId="2166" priority="2163">
      <formula>$X37="Gráfico 22"</formula>
    </cfRule>
    <cfRule type="expression" dxfId="2165" priority="2164">
      <formula>$X37="Gráfico 21"</formula>
    </cfRule>
    <cfRule type="expression" dxfId="2164" priority="2165">
      <formula>$X37="Gráfico 20"</formula>
    </cfRule>
    <cfRule type="expression" dxfId="2163" priority="2166">
      <formula>$X37="Gráfico 18"</formula>
    </cfRule>
    <cfRule type="expression" dxfId="2162" priority="2167">
      <formula>$X37="Gráfico 19"</formula>
    </cfRule>
    <cfRule type="expression" dxfId="2161" priority="2168">
      <formula>$X37="Gráfico 17"</formula>
    </cfRule>
    <cfRule type="expression" dxfId="2160" priority="2169">
      <formula>$X37="Gráfico 16"</formula>
    </cfRule>
    <cfRule type="expression" dxfId="2159" priority="2170">
      <formula>$X37="Gráfico 15"</formula>
    </cfRule>
    <cfRule type="expression" dxfId="2158" priority="2171">
      <formula>$X37="Gráfico 14"</formula>
    </cfRule>
    <cfRule type="expression" dxfId="2157" priority="2172">
      <formula>$X37="Gráfico 12"</formula>
    </cfRule>
    <cfRule type="expression" dxfId="2156" priority="2173">
      <formula>$X37="Gráfico 13"</formula>
    </cfRule>
    <cfRule type="expression" dxfId="2155" priority="2174">
      <formula>$X37="Gráfico 11"</formula>
    </cfRule>
    <cfRule type="expression" dxfId="2154" priority="2175">
      <formula>$X37="Gráfico 9"</formula>
    </cfRule>
    <cfRule type="expression" dxfId="2153" priority="2176">
      <formula>$X37="Gráfico 8"</formula>
    </cfRule>
    <cfRule type="expression" dxfId="2152" priority="2177">
      <formula>$X37="Gráfico 7"</formula>
    </cfRule>
    <cfRule type="expression" dxfId="2151" priority="2178">
      <formula>$X37="Gráfico 6"</formula>
    </cfRule>
    <cfRule type="expression" dxfId="2150" priority="2179">
      <formula>$X37="Gráfico 4"</formula>
    </cfRule>
    <cfRule type="expression" dxfId="2149" priority="2180">
      <formula>$X37="Gráfico 3"</formula>
    </cfRule>
    <cfRule type="expression" dxfId="2148" priority="2181">
      <formula>$X37="Gráfico 2"</formula>
    </cfRule>
    <cfRule type="expression" dxfId="2147" priority="2182">
      <formula>$X37="Gráfico 1"</formula>
    </cfRule>
    <cfRule type="expression" dxfId="2146" priority="2183">
      <formula>$X37="Gráfico 5"</formula>
    </cfRule>
  </conditionalFormatting>
  <conditionalFormatting sqref="Q38">
    <cfRule type="expression" dxfId="2145" priority="2110">
      <formula>$X38="Reporte 2"</formula>
    </cfRule>
    <cfRule type="expression" dxfId="2144" priority="2111">
      <formula>$X38="Reporte 1"</formula>
    </cfRule>
    <cfRule type="expression" dxfId="2143" priority="2112">
      <formula>$X38="Informe 10"</formula>
    </cfRule>
    <cfRule type="expression" dxfId="2142" priority="2113">
      <formula>$X38="Informe 9"</formula>
    </cfRule>
    <cfRule type="expression" dxfId="2141" priority="2114">
      <formula>$X38="Informe 8"</formula>
    </cfRule>
    <cfRule type="expression" dxfId="2140" priority="2115">
      <formula>$X38="Informe 7"</formula>
    </cfRule>
    <cfRule type="expression" dxfId="2139" priority="2116">
      <formula>$X38="Informe 6"</formula>
    </cfRule>
    <cfRule type="expression" dxfId="2138" priority="2117">
      <formula>$X38="Informe 5"</formula>
    </cfRule>
    <cfRule type="expression" dxfId="2137" priority="2118">
      <formula>$X38="Informe 4"</formula>
    </cfRule>
    <cfRule type="expression" dxfId="2136" priority="2119">
      <formula>$X38="Informe 3"</formula>
    </cfRule>
    <cfRule type="expression" dxfId="2135" priority="2120">
      <formula>$X38="Informe 2"</formula>
    </cfRule>
    <cfRule type="expression" dxfId="2134" priority="2121">
      <formula>$X38="Informe 1"</formula>
    </cfRule>
    <cfRule type="expression" dxfId="2133" priority="2122">
      <formula>$X38="Gráfico 10"</formula>
    </cfRule>
    <cfRule type="expression" dxfId="2132" priority="2123">
      <formula>$X38="Gráfico 25"</formula>
    </cfRule>
    <cfRule type="expression" dxfId="2131" priority="2124">
      <formula>$X38="Gráfico 24"</formula>
    </cfRule>
    <cfRule type="expression" dxfId="2130" priority="2125">
      <formula>$X38="Gráfico 23"</formula>
    </cfRule>
    <cfRule type="expression" dxfId="2129" priority="2126">
      <formula>$X38="Gráfico 22"</formula>
    </cfRule>
    <cfRule type="expression" dxfId="2128" priority="2127">
      <formula>$X38="Gráfico 21"</formula>
    </cfRule>
    <cfRule type="expression" dxfId="2127" priority="2128">
      <formula>$X38="Gráfico 20"</formula>
    </cfRule>
    <cfRule type="expression" dxfId="2126" priority="2129">
      <formula>$X38="Gráfico 18"</formula>
    </cfRule>
    <cfRule type="expression" dxfId="2125" priority="2130">
      <formula>$X38="Gráfico 19"</formula>
    </cfRule>
    <cfRule type="expression" dxfId="2124" priority="2131">
      <formula>$X38="Gráfico 17"</formula>
    </cfRule>
    <cfRule type="expression" dxfId="2123" priority="2132">
      <formula>$X38="Gráfico 16"</formula>
    </cfRule>
    <cfRule type="expression" dxfId="2122" priority="2133">
      <formula>$X38="Gráfico 15"</formula>
    </cfRule>
    <cfRule type="expression" dxfId="2121" priority="2134">
      <formula>$X38="Gráfico 14"</formula>
    </cfRule>
    <cfRule type="expression" dxfId="2120" priority="2135">
      <formula>$X38="Gráfico 12"</formula>
    </cfRule>
    <cfRule type="expression" dxfId="2119" priority="2136">
      <formula>$X38="Gráfico 13"</formula>
    </cfRule>
    <cfRule type="expression" dxfId="2118" priority="2137">
      <formula>$X38="Gráfico 11"</formula>
    </cfRule>
    <cfRule type="expression" dxfId="2117" priority="2138">
      <formula>$X38="Gráfico 9"</formula>
    </cfRule>
    <cfRule type="expression" dxfId="2116" priority="2139">
      <formula>$X38="Gráfico 8"</formula>
    </cfRule>
    <cfRule type="expression" dxfId="2115" priority="2140">
      <formula>$X38="Gráfico 7"</formula>
    </cfRule>
    <cfRule type="expression" dxfId="2114" priority="2141">
      <formula>$X38="Gráfico 6"</formula>
    </cfRule>
    <cfRule type="expression" dxfId="2113" priority="2142">
      <formula>$X38="Gráfico 4"</formula>
    </cfRule>
    <cfRule type="expression" dxfId="2112" priority="2143">
      <formula>$X38="Gráfico 3"</formula>
    </cfRule>
    <cfRule type="expression" dxfId="2111" priority="2144">
      <formula>$X38="Gráfico 2"</formula>
    </cfRule>
    <cfRule type="expression" dxfId="2110" priority="2145">
      <formula>$X38="Gráfico 1"</formula>
    </cfRule>
    <cfRule type="expression" dxfId="2109" priority="2146">
      <formula>$X38="Gráfico 5"</formula>
    </cfRule>
  </conditionalFormatting>
  <conditionalFormatting sqref="Q39">
    <cfRule type="expression" dxfId="2108" priority="2073">
      <formula>$X39="Reporte 2"</formula>
    </cfRule>
    <cfRule type="expression" dxfId="2107" priority="2074">
      <formula>$X39="Reporte 1"</formula>
    </cfRule>
    <cfRule type="expression" dxfId="2106" priority="2075">
      <formula>$X39="Informe 10"</formula>
    </cfRule>
    <cfRule type="expression" dxfId="2105" priority="2076">
      <formula>$X39="Informe 9"</formula>
    </cfRule>
    <cfRule type="expression" dxfId="2104" priority="2077">
      <formula>$X39="Informe 8"</formula>
    </cfRule>
    <cfRule type="expression" dxfId="2103" priority="2078">
      <formula>$X39="Informe 7"</formula>
    </cfRule>
    <cfRule type="expression" dxfId="2102" priority="2079">
      <formula>$X39="Informe 6"</formula>
    </cfRule>
    <cfRule type="expression" dxfId="2101" priority="2080">
      <formula>$X39="Informe 5"</formula>
    </cfRule>
    <cfRule type="expression" dxfId="2100" priority="2081">
      <formula>$X39="Informe 4"</formula>
    </cfRule>
    <cfRule type="expression" dxfId="2099" priority="2082">
      <formula>$X39="Informe 3"</formula>
    </cfRule>
    <cfRule type="expression" dxfId="2098" priority="2083">
      <formula>$X39="Informe 2"</formula>
    </cfRule>
    <cfRule type="expression" dxfId="2097" priority="2084">
      <formula>$X39="Informe 1"</formula>
    </cfRule>
    <cfRule type="expression" dxfId="2096" priority="2085">
      <formula>$X39="Gráfico 10"</formula>
    </cfRule>
    <cfRule type="expression" dxfId="2095" priority="2086">
      <formula>$X39="Gráfico 25"</formula>
    </cfRule>
    <cfRule type="expression" dxfId="2094" priority="2087">
      <formula>$X39="Gráfico 24"</formula>
    </cfRule>
    <cfRule type="expression" dxfId="2093" priority="2088">
      <formula>$X39="Gráfico 23"</formula>
    </cfRule>
    <cfRule type="expression" dxfId="2092" priority="2089">
      <formula>$X39="Gráfico 22"</formula>
    </cfRule>
    <cfRule type="expression" dxfId="2091" priority="2090">
      <formula>$X39="Gráfico 21"</formula>
    </cfRule>
    <cfRule type="expression" dxfId="2090" priority="2091">
      <formula>$X39="Gráfico 20"</formula>
    </cfRule>
    <cfRule type="expression" dxfId="2089" priority="2092">
      <formula>$X39="Gráfico 18"</formula>
    </cfRule>
    <cfRule type="expression" dxfId="2088" priority="2093">
      <formula>$X39="Gráfico 19"</formula>
    </cfRule>
    <cfRule type="expression" dxfId="2087" priority="2094">
      <formula>$X39="Gráfico 17"</formula>
    </cfRule>
    <cfRule type="expression" dxfId="2086" priority="2095">
      <formula>$X39="Gráfico 16"</formula>
    </cfRule>
    <cfRule type="expression" dxfId="2085" priority="2096">
      <formula>$X39="Gráfico 15"</formula>
    </cfRule>
    <cfRule type="expression" dxfId="2084" priority="2097">
      <formula>$X39="Gráfico 14"</formula>
    </cfRule>
    <cfRule type="expression" dxfId="2083" priority="2098">
      <formula>$X39="Gráfico 12"</formula>
    </cfRule>
    <cfRule type="expression" dxfId="2082" priority="2099">
      <formula>$X39="Gráfico 13"</formula>
    </cfRule>
    <cfRule type="expression" dxfId="2081" priority="2100">
      <formula>$X39="Gráfico 11"</formula>
    </cfRule>
    <cfRule type="expression" dxfId="2080" priority="2101">
      <formula>$X39="Gráfico 9"</formula>
    </cfRule>
    <cfRule type="expression" dxfId="2079" priority="2102">
      <formula>$X39="Gráfico 8"</formula>
    </cfRule>
    <cfRule type="expression" dxfId="2078" priority="2103">
      <formula>$X39="Gráfico 7"</formula>
    </cfRule>
    <cfRule type="expression" dxfId="2077" priority="2104">
      <formula>$X39="Gráfico 6"</formula>
    </cfRule>
    <cfRule type="expression" dxfId="2076" priority="2105">
      <formula>$X39="Gráfico 4"</formula>
    </cfRule>
    <cfRule type="expression" dxfId="2075" priority="2106">
      <formula>$X39="Gráfico 3"</formula>
    </cfRule>
    <cfRule type="expression" dxfId="2074" priority="2107">
      <formula>$X39="Gráfico 2"</formula>
    </cfRule>
    <cfRule type="expression" dxfId="2073" priority="2108">
      <formula>$X39="Gráfico 1"</formula>
    </cfRule>
    <cfRule type="expression" dxfId="2072" priority="2109">
      <formula>$X39="Gráfico 5"</formula>
    </cfRule>
  </conditionalFormatting>
  <conditionalFormatting sqref="Q40">
    <cfRule type="expression" dxfId="2071" priority="2036">
      <formula>$X40="Reporte 2"</formula>
    </cfRule>
    <cfRule type="expression" dxfId="2070" priority="2037">
      <formula>$X40="Reporte 1"</formula>
    </cfRule>
    <cfRule type="expression" dxfId="2069" priority="2038">
      <formula>$X40="Informe 10"</formula>
    </cfRule>
    <cfRule type="expression" dxfId="2068" priority="2039">
      <formula>$X40="Informe 9"</formula>
    </cfRule>
    <cfRule type="expression" dxfId="2067" priority="2040">
      <formula>$X40="Informe 8"</formula>
    </cfRule>
    <cfRule type="expression" dxfId="2066" priority="2041">
      <formula>$X40="Informe 7"</formula>
    </cfRule>
    <cfRule type="expression" dxfId="2065" priority="2042">
      <formula>$X40="Informe 6"</formula>
    </cfRule>
    <cfRule type="expression" dxfId="2064" priority="2043">
      <formula>$X40="Informe 5"</formula>
    </cfRule>
    <cfRule type="expression" dxfId="2063" priority="2044">
      <formula>$X40="Informe 4"</formula>
    </cfRule>
    <cfRule type="expression" dxfId="2062" priority="2045">
      <formula>$X40="Informe 3"</formula>
    </cfRule>
    <cfRule type="expression" dxfId="2061" priority="2046">
      <formula>$X40="Informe 2"</formula>
    </cfRule>
    <cfRule type="expression" dxfId="2060" priority="2047">
      <formula>$X40="Informe 1"</formula>
    </cfRule>
    <cfRule type="expression" dxfId="2059" priority="2048">
      <formula>$X40="Gráfico 10"</formula>
    </cfRule>
    <cfRule type="expression" dxfId="2058" priority="2049">
      <formula>$X40="Gráfico 25"</formula>
    </cfRule>
    <cfRule type="expression" dxfId="2057" priority="2050">
      <formula>$X40="Gráfico 24"</formula>
    </cfRule>
    <cfRule type="expression" dxfId="2056" priority="2051">
      <formula>$X40="Gráfico 23"</formula>
    </cfRule>
    <cfRule type="expression" dxfId="2055" priority="2052">
      <formula>$X40="Gráfico 22"</formula>
    </cfRule>
    <cfRule type="expression" dxfId="2054" priority="2053">
      <formula>$X40="Gráfico 21"</formula>
    </cfRule>
    <cfRule type="expression" dxfId="2053" priority="2054">
      <formula>$X40="Gráfico 20"</formula>
    </cfRule>
    <cfRule type="expression" dxfId="2052" priority="2055">
      <formula>$X40="Gráfico 18"</formula>
    </cfRule>
    <cfRule type="expression" dxfId="2051" priority="2056">
      <formula>$X40="Gráfico 19"</formula>
    </cfRule>
    <cfRule type="expression" dxfId="2050" priority="2057">
      <formula>$X40="Gráfico 17"</formula>
    </cfRule>
    <cfRule type="expression" dxfId="2049" priority="2058">
      <formula>$X40="Gráfico 16"</formula>
    </cfRule>
    <cfRule type="expression" dxfId="2048" priority="2059">
      <formula>$X40="Gráfico 15"</formula>
    </cfRule>
    <cfRule type="expression" dxfId="2047" priority="2060">
      <formula>$X40="Gráfico 14"</formula>
    </cfRule>
    <cfRule type="expression" dxfId="2046" priority="2061">
      <formula>$X40="Gráfico 12"</formula>
    </cfRule>
    <cfRule type="expression" dxfId="2045" priority="2062">
      <formula>$X40="Gráfico 13"</formula>
    </cfRule>
    <cfRule type="expression" dxfId="2044" priority="2063">
      <formula>$X40="Gráfico 11"</formula>
    </cfRule>
    <cfRule type="expression" dxfId="2043" priority="2064">
      <formula>$X40="Gráfico 9"</formula>
    </cfRule>
    <cfRule type="expression" dxfId="2042" priority="2065">
      <formula>$X40="Gráfico 8"</formula>
    </cfRule>
    <cfRule type="expression" dxfId="2041" priority="2066">
      <formula>$X40="Gráfico 7"</formula>
    </cfRule>
    <cfRule type="expression" dxfId="2040" priority="2067">
      <formula>$X40="Gráfico 6"</formula>
    </cfRule>
    <cfRule type="expression" dxfId="2039" priority="2068">
      <formula>$X40="Gráfico 4"</formula>
    </cfRule>
    <cfRule type="expression" dxfId="2038" priority="2069">
      <formula>$X40="Gráfico 3"</formula>
    </cfRule>
    <cfRule type="expression" dxfId="2037" priority="2070">
      <formula>$X40="Gráfico 2"</formula>
    </cfRule>
    <cfRule type="expression" dxfId="2036" priority="2071">
      <formula>$X40="Gráfico 1"</formula>
    </cfRule>
    <cfRule type="expression" dxfId="2035" priority="2072">
      <formula>$X40="Gráfico 5"</formula>
    </cfRule>
  </conditionalFormatting>
  <conditionalFormatting sqref="Q41">
    <cfRule type="expression" dxfId="2034" priority="1999">
      <formula>$X41="Reporte 2"</formula>
    </cfRule>
    <cfRule type="expression" dxfId="2033" priority="2000">
      <formula>$X41="Reporte 1"</formula>
    </cfRule>
    <cfRule type="expression" dxfId="2032" priority="2001">
      <formula>$X41="Informe 10"</formula>
    </cfRule>
    <cfRule type="expression" dxfId="2031" priority="2002">
      <formula>$X41="Informe 9"</formula>
    </cfRule>
    <cfRule type="expression" dxfId="2030" priority="2003">
      <formula>$X41="Informe 8"</formula>
    </cfRule>
    <cfRule type="expression" dxfId="2029" priority="2004">
      <formula>$X41="Informe 7"</formula>
    </cfRule>
    <cfRule type="expression" dxfId="2028" priority="2005">
      <formula>$X41="Informe 6"</formula>
    </cfRule>
    <cfRule type="expression" dxfId="2027" priority="2006">
      <formula>$X41="Informe 5"</formula>
    </cfRule>
    <cfRule type="expression" dxfId="2026" priority="2007">
      <formula>$X41="Informe 4"</formula>
    </cfRule>
    <cfRule type="expression" dxfId="2025" priority="2008">
      <formula>$X41="Informe 3"</formula>
    </cfRule>
    <cfRule type="expression" dxfId="2024" priority="2009">
      <formula>$X41="Informe 2"</formula>
    </cfRule>
    <cfRule type="expression" dxfId="2023" priority="2010">
      <formula>$X41="Informe 1"</formula>
    </cfRule>
    <cfRule type="expression" dxfId="2022" priority="2011">
      <formula>$X41="Gráfico 10"</formula>
    </cfRule>
    <cfRule type="expression" dxfId="2021" priority="2012">
      <formula>$X41="Gráfico 25"</formula>
    </cfRule>
    <cfRule type="expression" dxfId="2020" priority="2013">
      <formula>$X41="Gráfico 24"</formula>
    </cfRule>
    <cfRule type="expression" dxfId="2019" priority="2014">
      <formula>$X41="Gráfico 23"</formula>
    </cfRule>
    <cfRule type="expression" dxfId="2018" priority="2015">
      <formula>$X41="Gráfico 22"</formula>
    </cfRule>
    <cfRule type="expression" dxfId="2017" priority="2016">
      <formula>$X41="Gráfico 21"</formula>
    </cfRule>
    <cfRule type="expression" dxfId="2016" priority="2017">
      <formula>$X41="Gráfico 20"</formula>
    </cfRule>
    <cfRule type="expression" dxfId="2015" priority="2018">
      <formula>$X41="Gráfico 18"</formula>
    </cfRule>
    <cfRule type="expression" dxfId="2014" priority="2019">
      <formula>$X41="Gráfico 19"</formula>
    </cfRule>
    <cfRule type="expression" dxfId="2013" priority="2020">
      <formula>$X41="Gráfico 17"</formula>
    </cfRule>
    <cfRule type="expression" dxfId="2012" priority="2021">
      <formula>$X41="Gráfico 16"</formula>
    </cfRule>
    <cfRule type="expression" dxfId="2011" priority="2022">
      <formula>$X41="Gráfico 15"</formula>
    </cfRule>
    <cfRule type="expression" dxfId="2010" priority="2023">
      <formula>$X41="Gráfico 14"</formula>
    </cfRule>
    <cfRule type="expression" dxfId="2009" priority="2024">
      <formula>$X41="Gráfico 12"</formula>
    </cfRule>
    <cfRule type="expression" dxfId="2008" priority="2025">
      <formula>$X41="Gráfico 13"</formula>
    </cfRule>
    <cfRule type="expression" dxfId="2007" priority="2026">
      <formula>$X41="Gráfico 11"</formula>
    </cfRule>
    <cfRule type="expression" dxfId="2006" priority="2027">
      <formula>$X41="Gráfico 9"</formula>
    </cfRule>
    <cfRule type="expression" dxfId="2005" priority="2028">
      <formula>$X41="Gráfico 8"</formula>
    </cfRule>
    <cfRule type="expression" dxfId="2004" priority="2029">
      <formula>$X41="Gráfico 7"</formula>
    </cfRule>
    <cfRule type="expression" dxfId="2003" priority="2030">
      <formula>$X41="Gráfico 6"</formula>
    </cfRule>
    <cfRule type="expression" dxfId="2002" priority="2031">
      <formula>$X41="Gráfico 4"</formula>
    </cfRule>
    <cfRule type="expression" dxfId="2001" priority="2032">
      <formula>$X41="Gráfico 3"</formula>
    </cfRule>
    <cfRule type="expression" dxfId="2000" priority="2033">
      <formula>$X41="Gráfico 2"</formula>
    </cfRule>
    <cfRule type="expression" dxfId="1999" priority="2034">
      <formula>$X41="Gráfico 1"</formula>
    </cfRule>
    <cfRule type="expression" dxfId="1998" priority="2035">
      <formula>$X41="Gráfico 5"</formula>
    </cfRule>
  </conditionalFormatting>
  <conditionalFormatting sqref="Q42">
    <cfRule type="expression" dxfId="1997" priority="1962">
      <formula>$X42="Reporte 2"</formula>
    </cfRule>
    <cfRule type="expression" dxfId="1996" priority="1963">
      <formula>$X42="Reporte 1"</formula>
    </cfRule>
    <cfRule type="expression" dxfId="1995" priority="1964">
      <formula>$X42="Informe 10"</formula>
    </cfRule>
    <cfRule type="expression" dxfId="1994" priority="1965">
      <formula>$X42="Informe 9"</formula>
    </cfRule>
    <cfRule type="expression" dxfId="1993" priority="1966">
      <formula>$X42="Informe 8"</formula>
    </cfRule>
    <cfRule type="expression" dxfId="1992" priority="1967">
      <formula>$X42="Informe 7"</formula>
    </cfRule>
    <cfRule type="expression" dxfId="1991" priority="1968">
      <formula>$X42="Informe 6"</formula>
    </cfRule>
    <cfRule type="expression" dxfId="1990" priority="1969">
      <formula>$X42="Informe 5"</formula>
    </cfRule>
    <cfRule type="expression" dxfId="1989" priority="1970">
      <formula>$X42="Informe 4"</formula>
    </cfRule>
    <cfRule type="expression" dxfId="1988" priority="1971">
      <formula>$X42="Informe 3"</formula>
    </cfRule>
    <cfRule type="expression" dxfId="1987" priority="1972">
      <formula>$X42="Informe 2"</formula>
    </cfRule>
    <cfRule type="expression" dxfId="1986" priority="1973">
      <formula>$X42="Informe 1"</formula>
    </cfRule>
    <cfRule type="expression" dxfId="1985" priority="1974">
      <formula>$X42="Gráfico 10"</formula>
    </cfRule>
    <cfRule type="expression" dxfId="1984" priority="1975">
      <formula>$X42="Gráfico 25"</formula>
    </cfRule>
    <cfRule type="expression" dxfId="1983" priority="1976">
      <formula>$X42="Gráfico 24"</formula>
    </cfRule>
    <cfRule type="expression" dxfId="1982" priority="1977">
      <formula>$X42="Gráfico 23"</formula>
    </cfRule>
    <cfRule type="expression" dxfId="1981" priority="1978">
      <formula>$X42="Gráfico 22"</formula>
    </cfRule>
    <cfRule type="expression" dxfId="1980" priority="1979">
      <formula>$X42="Gráfico 21"</formula>
    </cfRule>
    <cfRule type="expression" dxfId="1979" priority="1980">
      <formula>$X42="Gráfico 20"</formula>
    </cfRule>
    <cfRule type="expression" dxfId="1978" priority="1981">
      <formula>$X42="Gráfico 18"</formula>
    </cfRule>
    <cfRule type="expression" dxfId="1977" priority="1982">
      <formula>$X42="Gráfico 19"</formula>
    </cfRule>
    <cfRule type="expression" dxfId="1976" priority="1983">
      <formula>$X42="Gráfico 17"</formula>
    </cfRule>
    <cfRule type="expression" dxfId="1975" priority="1984">
      <formula>$X42="Gráfico 16"</formula>
    </cfRule>
    <cfRule type="expression" dxfId="1974" priority="1985">
      <formula>$X42="Gráfico 15"</formula>
    </cfRule>
    <cfRule type="expression" dxfId="1973" priority="1986">
      <formula>$X42="Gráfico 14"</formula>
    </cfRule>
    <cfRule type="expression" dxfId="1972" priority="1987">
      <formula>$X42="Gráfico 12"</formula>
    </cfRule>
    <cfRule type="expression" dxfId="1971" priority="1988">
      <formula>$X42="Gráfico 13"</formula>
    </cfRule>
    <cfRule type="expression" dxfId="1970" priority="1989">
      <formula>$X42="Gráfico 11"</formula>
    </cfRule>
    <cfRule type="expression" dxfId="1969" priority="1990">
      <formula>$X42="Gráfico 9"</formula>
    </cfRule>
    <cfRule type="expression" dxfId="1968" priority="1991">
      <formula>$X42="Gráfico 8"</formula>
    </cfRule>
    <cfRule type="expression" dxfId="1967" priority="1992">
      <formula>$X42="Gráfico 7"</formula>
    </cfRule>
    <cfRule type="expression" dxfId="1966" priority="1993">
      <formula>$X42="Gráfico 6"</formula>
    </cfRule>
    <cfRule type="expression" dxfId="1965" priority="1994">
      <formula>$X42="Gráfico 4"</formula>
    </cfRule>
    <cfRule type="expression" dxfId="1964" priority="1995">
      <formula>$X42="Gráfico 3"</formula>
    </cfRule>
    <cfRule type="expression" dxfId="1963" priority="1996">
      <formula>$X42="Gráfico 2"</formula>
    </cfRule>
    <cfRule type="expression" dxfId="1962" priority="1997">
      <formula>$X42="Gráfico 1"</formula>
    </cfRule>
    <cfRule type="expression" dxfId="1961" priority="1998">
      <formula>$X42="Gráfico 5"</formula>
    </cfRule>
  </conditionalFormatting>
  <conditionalFormatting sqref="Q43">
    <cfRule type="expression" dxfId="1960" priority="1925">
      <formula>$X43="Reporte 2"</formula>
    </cfRule>
    <cfRule type="expression" dxfId="1959" priority="1926">
      <formula>$X43="Reporte 1"</formula>
    </cfRule>
    <cfRule type="expression" dxfId="1958" priority="1927">
      <formula>$X43="Informe 10"</formula>
    </cfRule>
    <cfRule type="expression" dxfId="1957" priority="1928">
      <formula>$X43="Informe 9"</formula>
    </cfRule>
    <cfRule type="expression" dxfId="1956" priority="1929">
      <formula>$X43="Informe 8"</formula>
    </cfRule>
    <cfRule type="expression" dxfId="1955" priority="1930">
      <formula>$X43="Informe 7"</formula>
    </cfRule>
    <cfRule type="expression" dxfId="1954" priority="1931">
      <formula>$X43="Informe 6"</formula>
    </cfRule>
    <cfRule type="expression" dxfId="1953" priority="1932">
      <formula>$X43="Informe 5"</formula>
    </cfRule>
    <cfRule type="expression" dxfId="1952" priority="1933">
      <formula>$X43="Informe 4"</formula>
    </cfRule>
    <cfRule type="expression" dxfId="1951" priority="1934">
      <formula>$X43="Informe 3"</formula>
    </cfRule>
    <cfRule type="expression" dxfId="1950" priority="1935">
      <formula>$X43="Informe 2"</formula>
    </cfRule>
    <cfRule type="expression" dxfId="1949" priority="1936">
      <formula>$X43="Informe 1"</formula>
    </cfRule>
    <cfRule type="expression" dxfId="1948" priority="1937">
      <formula>$X43="Gráfico 10"</formula>
    </cfRule>
    <cfRule type="expression" dxfId="1947" priority="1938">
      <formula>$X43="Gráfico 25"</formula>
    </cfRule>
    <cfRule type="expression" dxfId="1946" priority="1939">
      <formula>$X43="Gráfico 24"</formula>
    </cfRule>
    <cfRule type="expression" dxfId="1945" priority="1940">
      <formula>$X43="Gráfico 23"</formula>
    </cfRule>
    <cfRule type="expression" dxfId="1944" priority="1941">
      <formula>$X43="Gráfico 22"</formula>
    </cfRule>
    <cfRule type="expression" dxfId="1943" priority="1942">
      <formula>$X43="Gráfico 21"</formula>
    </cfRule>
    <cfRule type="expression" dxfId="1942" priority="1943">
      <formula>$X43="Gráfico 20"</formula>
    </cfRule>
    <cfRule type="expression" dxfId="1941" priority="1944">
      <formula>$X43="Gráfico 18"</formula>
    </cfRule>
    <cfRule type="expression" dxfId="1940" priority="1945">
      <formula>$X43="Gráfico 19"</formula>
    </cfRule>
    <cfRule type="expression" dxfId="1939" priority="1946">
      <formula>$X43="Gráfico 17"</formula>
    </cfRule>
    <cfRule type="expression" dxfId="1938" priority="1947">
      <formula>$X43="Gráfico 16"</formula>
    </cfRule>
    <cfRule type="expression" dxfId="1937" priority="1948">
      <formula>$X43="Gráfico 15"</formula>
    </cfRule>
    <cfRule type="expression" dxfId="1936" priority="1949">
      <formula>$X43="Gráfico 14"</formula>
    </cfRule>
    <cfRule type="expression" dxfId="1935" priority="1950">
      <formula>$X43="Gráfico 12"</formula>
    </cfRule>
    <cfRule type="expression" dxfId="1934" priority="1951">
      <formula>$X43="Gráfico 13"</formula>
    </cfRule>
    <cfRule type="expression" dxfId="1933" priority="1952">
      <formula>$X43="Gráfico 11"</formula>
    </cfRule>
    <cfRule type="expression" dxfId="1932" priority="1953">
      <formula>$X43="Gráfico 9"</formula>
    </cfRule>
    <cfRule type="expression" dxfId="1931" priority="1954">
      <formula>$X43="Gráfico 8"</formula>
    </cfRule>
    <cfRule type="expression" dxfId="1930" priority="1955">
      <formula>$X43="Gráfico 7"</formula>
    </cfRule>
    <cfRule type="expression" dxfId="1929" priority="1956">
      <formula>$X43="Gráfico 6"</formula>
    </cfRule>
    <cfRule type="expression" dxfId="1928" priority="1957">
      <formula>$X43="Gráfico 4"</formula>
    </cfRule>
    <cfRule type="expression" dxfId="1927" priority="1958">
      <formula>$X43="Gráfico 3"</formula>
    </cfRule>
    <cfRule type="expression" dxfId="1926" priority="1959">
      <formula>$X43="Gráfico 2"</formula>
    </cfRule>
    <cfRule type="expression" dxfId="1925" priority="1960">
      <formula>$X43="Gráfico 1"</formula>
    </cfRule>
    <cfRule type="expression" dxfId="1924" priority="1961">
      <formula>$X43="Gráfico 5"</formula>
    </cfRule>
  </conditionalFormatting>
  <conditionalFormatting sqref="Q44">
    <cfRule type="expression" dxfId="1923" priority="1888">
      <formula>$X44="Reporte 2"</formula>
    </cfRule>
    <cfRule type="expression" dxfId="1922" priority="1889">
      <formula>$X44="Reporte 1"</formula>
    </cfRule>
    <cfRule type="expression" dxfId="1921" priority="1890">
      <formula>$X44="Informe 10"</formula>
    </cfRule>
    <cfRule type="expression" dxfId="1920" priority="1891">
      <formula>$X44="Informe 9"</formula>
    </cfRule>
    <cfRule type="expression" dxfId="1919" priority="1892">
      <formula>$X44="Informe 8"</formula>
    </cfRule>
    <cfRule type="expression" dxfId="1918" priority="1893">
      <formula>$X44="Informe 7"</formula>
    </cfRule>
    <cfRule type="expression" dxfId="1917" priority="1894">
      <formula>$X44="Informe 6"</formula>
    </cfRule>
    <cfRule type="expression" dxfId="1916" priority="1895">
      <formula>$X44="Informe 5"</formula>
    </cfRule>
    <cfRule type="expression" dxfId="1915" priority="1896">
      <formula>$X44="Informe 4"</formula>
    </cfRule>
    <cfRule type="expression" dxfId="1914" priority="1897">
      <formula>$X44="Informe 3"</formula>
    </cfRule>
    <cfRule type="expression" dxfId="1913" priority="1898">
      <formula>$X44="Informe 2"</formula>
    </cfRule>
    <cfRule type="expression" dxfId="1912" priority="1899">
      <formula>$X44="Informe 1"</formula>
    </cfRule>
    <cfRule type="expression" dxfId="1911" priority="1900">
      <formula>$X44="Gráfico 10"</formula>
    </cfRule>
    <cfRule type="expression" dxfId="1910" priority="1901">
      <formula>$X44="Gráfico 25"</formula>
    </cfRule>
    <cfRule type="expression" dxfId="1909" priority="1902">
      <formula>$X44="Gráfico 24"</formula>
    </cfRule>
    <cfRule type="expression" dxfId="1908" priority="1903">
      <formula>$X44="Gráfico 23"</formula>
    </cfRule>
    <cfRule type="expression" dxfId="1907" priority="1904">
      <formula>$X44="Gráfico 22"</formula>
    </cfRule>
    <cfRule type="expression" dxfId="1906" priority="1905">
      <formula>$X44="Gráfico 21"</formula>
    </cfRule>
    <cfRule type="expression" dxfId="1905" priority="1906">
      <formula>$X44="Gráfico 20"</formula>
    </cfRule>
    <cfRule type="expression" dxfId="1904" priority="1907">
      <formula>$X44="Gráfico 18"</formula>
    </cfRule>
    <cfRule type="expression" dxfId="1903" priority="1908">
      <formula>$X44="Gráfico 19"</formula>
    </cfRule>
    <cfRule type="expression" dxfId="1902" priority="1909">
      <formula>$X44="Gráfico 17"</formula>
    </cfRule>
    <cfRule type="expression" dxfId="1901" priority="1910">
      <formula>$X44="Gráfico 16"</formula>
    </cfRule>
    <cfRule type="expression" dxfId="1900" priority="1911">
      <formula>$X44="Gráfico 15"</formula>
    </cfRule>
    <cfRule type="expression" dxfId="1899" priority="1912">
      <formula>$X44="Gráfico 14"</formula>
    </cfRule>
    <cfRule type="expression" dxfId="1898" priority="1913">
      <formula>$X44="Gráfico 12"</formula>
    </cfRule>
    <cfRule type="expression" dxfId="1897" priority="1914">
      <formula>$X44="Gráfico 13"</formula>
    </cfRule>
    <cfRule type="expression" dxfId="1896" priority="1915">
      <formula>$X44="Gráfico 11"</formula>
    </cfRule>
    <cfRule type="expression" dxfId="1895" priority="1916">
      <formula>$X44="Gráfico 9"</formula>
    </cfRule>
    <cfRule type="expression" dxfId="1894" priority="1917">
      <formula>$X44="Gráfico 8"</formula>
    </cfRule>
    <cfRule type="expression" dxfId="1893" priority="1918">
      <formula>$X44="Gráfico 7"</formula>
    </cfRule>
    <cfRule type="expression" dxfId="1892" priority="1919">
      <formula>$X44="Gráfico 6"</formula>
    </cfRule>
    <cfRule type="expression" dxfId="1891" priority="1920">
      <formula>$X44="Gráfico 4"</formula>
    </cfRule>
    <cfRule type="expression" dxfId="1890" priority="1921">
      <formula>$X44="Gráfico 3"</formula>
    </cfRule>
    <cfRule type="expression" dxfId="1889" priority="1922">
      <formula>$X44="Gráfico 2"</formula>
    </cfRule>
    <cfRule type="expression" dxfId="1888" priority="1923">
      <formula>$X44="Gráfico 1"</formula>
    </cfRule>
    <cfRule type="expression" dxfId="1887" priority="1924">
      <formula>$X44="Gráfico 5"</formula>
    </cfRule>
  </conditionalFormatting>
  <conditionalFormatting sqref="Q45">
    <cfRule type="expression" dxfId="1886" priority="1851">
      <formula>$X45="Reporte 2"</formula>
    </cfRule>
    <cfRule type="expression" dxfId="1885" priority="1852">
      <formula>$X45="Reporte 1"</formula>
    </cfRule>
    <cfRule type="expression" dxfId="1884" priority="1853">
      <formula>$X45="Informe 10"</formula>
    </cfRule>
    <cfRule type="expression" dxfId="1883" priority="1854">
      <formula>$X45="Informe 9"</formula>
    </cfRule>
    <cfRule type="expression" dxfId="1882" priority="1855">
      <formula>$X45="Informe 8"</formula>
    </cfRule>
    <cfRule type="expression" dxfId="1881" priority="1856">
      <formula>$X45="Informe 7"</formula>
    </cfRule>
    <cfRule type="expression" dxfId="1880" priority="1857">
      <formula>$X45="Informe 6"</formula>
    </cfRule>
    <cfRule type="expression" dxfId="1879" priority="1858">
      <formula>$X45="Informe 5"</formula>
    </cfRule>
    <cfRule type="expression" dxfId="1878" priority="1859">
      <formula>$X45="Informe 4"</formula>
    </cfRule>
    <cfRule type="expression" dxfId="1877" priority="1860">
      <formula>$X45="Informe 3"</formula>
    </cfRule>
    <cfRule type="expression" dxfId="1876" priority="1861">
      <formula>$X45="Informe 2"</formula>
    </cfRule>
    <cfRule type="expression" dxfId="1875" priority="1862">
      <formula>$X45="Informe 1"</formula>
    </cfRule>
    <cfRule type="expression" dxfId="1874" priority="1863">
      <formula>$X45="Gráfico 10"</formula>
    </cfRule>
    <cfRule type="expression" dxfId="1873" priority="1864">
      <formula>$X45="Gráfico 25"</formula>
    </cfRule>
    <cfRule type="expression" dxfId="1872" priority="1865">
      <formula>$X45="Gráfico 24"</formula>
    </cfRule>
    <cfRule type="expression" dxfId="1871" priority="1866">
      <formula>$X45="Gráfico 23"</formula>
    </cfRule>
    <cfRule type="expression" dxfId="1870" priority="1867">
      <formula>$X45="Gráfico 22"</formula>
    </cfRule>
    <cfRule type="expression" dxfId="1869" priority="1868">
      <formula>$X45="Gráfico 21"</formula>
    </cfRule>
    <cfRule type="expression" dxfId="1868" priority="1869">
      <formula>$X45="Gráfico 20"</formula>
    </cfRule>
    <cfRule type="expression" dxfId="1867" priority="1870">
      <formula>$X45="Gráfico 18"</formula>
    </cfRule>
    <cfRule type="expression" dxfId="1866" priority="1871">
      <formula>$X45="Gráfico 19"</formula>
    </cfRule>
    <cfRule type="expression" dxfId="1865" priority="1872">
      <formula>$X45="Gráfico 17"</formula>
    </cfRule>
    <cfRule type="expression" dxfId="1864" priority="1873">
      <formula>$X45="Gráfico 16"</formula>
    </cfRule>
    <cfRule type="expression" dxfId="1863" priority="1874">
      <formula>$X45="Gráfico 15"</formula>
    </cfRule>
    <cfRule type="expression" dxfId="1862" priority="1875">
      <formula>$X45="Gráfico 14"</formula>
    </cfRule>
    <cfRule type="expression" dxfId="1861" priority="1876">
      <formula>$X45="Gráfico 12"</formula>
    </cfRule>
    <cfRule type="expression" dxfId="1860" priority="1877">
      <formula>$X45="Gráfico 13"</formula>
    </cfRule>
    <cfRule type="expression" dxfId="1859" priority="1878">
      <formula>$X45="Gráfico 11"</formula>
    </cfRule>
    <cfRule type="expression" dxfId="1858" priority="1879">
      <formula>$X45="Gráfico 9"</formula>
    </cfRule>
    <cfRule type="expression" dxfId="1857" priority="1880">
      <formula>$X45="Gráfico 8"</formula>
    </cfRule>
    <cfRule type="expression" dxfId="1856" priority="1881">
      <formula>$X45="Gráfico 7"</formula>
    </cfRule>
    <cfRule type="expression" dxfId="1855" priority="1882">
      <formula>$X45="Gráfico 6"</formula>
    </cfRule>
    <cfRule type="expression" dxfId="1854" priority="1883">
      <formula>$X45="Gráfico 4"</formula>
    </cfRule>
    <cfRule type="expression" dxfId="1853" priority="1884">
      <formula>$X45="Gráfico 3"</formula>
    </cfRule>
    <cfRule type="expression" dxfId="1852" priority="1885">
      <formula>$X45="Gráfico 2"</formula>
    </cfRule>
    <cfRule type="expression" dxfId="1851" priority="1886">
      <formula>$X45="Gráfico 1"</formula>
    </cfRule>
    <cfRule type="expression" dxfId="1850" priority="1887">
      <formula>$X45="Gráfico 5"</formula>
    </cfRule>
  </conditionalFormatting>
  <conditionalFormatting sqref="Q46">
    <cfRule type="expression" dxfId="1849" priority="1814">
      <formula>$X46="Reporte 2"</formula>
    </cfRule>
    <cfRule type="expression" dxfId="1848" priority="1815">
      <formula>$X46="Reporte 1"</formula>
    </cfRule>
    <cfRule type="expression" dxfId="1847" priority="1816">
      <formula>$X46="Informe 10"</formula>
    </cfRule>
    <cfRule type="expression" dxfId="1846" priority="1817">
      <formula>$X46="Informe 9"</formula>
    </cfRule>
    <cfRule type="expression" dxfId="1845" priority="1818">
      <formula>$X46="Informe 8"</formula>
    </cfRule>
    <cfRule type="expression" dxfId="1844" priority="1819">
      <formula>$X46="Informe 7"</formula>
    </cfRule>
    <cfRule type="expression" dxfId="1843" priority="1820">
      <formula>$X46="Informe 6"</formula>
    </cfRule>
    <cfRule type="expression" dxfId="1842" priority="1821">
      <formula>$X46="Informe 5"</formula>
    </cfRule>
    <cfRule type="expression" dxfId="1841" priority="1822">
      <formula>$X46="Informe 4"</formula>
    </cfRule>
    <cfRule type="expression" dxfId="1840" priority="1823">
      <formula>$X46="Informe 3"</formula>
    </cfRule>
    <cfRule type="expression" dxfId="1839" priority="1824">
      <formula>$X46="Informe 2"</formula>
    </cfRule>
    <cfRule type="expression" dxfId="1838" priority="1825">
      <formula>$X46="Informe 1"</formula>
    </cfRule>
    <cfRule type="expression" dxfId="1837" priority="1826">
      <formula>$X46="Gráfico 10"</formula>
    </cfRule>
    <cfRule type="expression" dxfId="1836" priority="1827">
      <formula>$X46="Gráfico 25"</formula>
    </cfRule>
    <cfRule type="expression" dxfId="1835" priority="1828">
      <formula>$X46="Gráfico 24"</formula>
    </cfRule>
    <cfRule type="expression" dxfId="1834" priority="1829">
      <formula>$X46="Gráfico 23"</formula>
    </cfRule>
    <cfRule type="expression" dxfId="1833" priority="1830">
      <formula>$X46="Gráfico 22"</formula>
    </cfRule>
    <cfRule type="expression" dxfId="1832" priority="1831">
      <formula>$X46="Gráfico 21"</formula>
    </cfRule>
    <cfRule type="expression" dxfId="1831" priority="1832">
      <formula>$X46="Gráfico 20"</formula>
    </cfRule>
    <cfRule type="expression" dxfId="1830" priority="1833">
      <formula>$X46="Gráfico 18"</formula>
    </cfRule>
    <cfRule type="expression" dxfId="1829" priority="1834">
      <formula>$X46="Gráfico 19"</formula>
    </cfRule>
    <cfRule type="expression" dxfId="1828" priority="1835">
      <formula>$X46="Gráfico 17"</formula>
    </cfRule>
    <cfRule type="expression" dxfId="1827" priority="1836">
      <formula>$X46="Gráfico 16"</formula>
    </cfRule>
    <cfRule type="expression" dxfId="1826" priority="1837">
      <formula>$X46="Gráfico 15"</formula>
    </cfRule>
    <cfRule type="expression" dxfId="1825" priority="1838">
      <formula>$X46="Gráfico 14"</formula>
    </cfRule>
    <cfRule type="expression" dxfId="1824" priority="1839">
      <formula>$X46="Gráfico 12"</formula>
    </cfRule>
    <cfRule type="expression" dxfId="1823" priority="1840">
      <formula>$X46="Gráfico 13"</formula>
    </cfRule>
    <cfRule type="expression" dxfId="1822" priority="1841">
      <formula>$X46="Gráfico 11"</formula>
    </cfRule>
    <cfRule type="expression" dxfId="1821" priority="1842">
      <formula>$X46="Gráfico 9"</formula>
    </cfRule>
    <cfRule type="expression" dxfId="1820" priority="1843">
      <formula>$X46="Gráfico 8"</formula>
    </cfRule>
    <cfRule type="expression" dxfId="1819" priority="1844">
      <formula>$X46="Gráfico 7"</formula>
    </cfRule>
    <cfRule type="expression" dxfId="1818" priority="1845">
      <formula>$X46="Gráfico 6"</formula>
    </cfRule>
    <cfRule type="expression" dxfId="1817" priority="1846">
      <formula>$X46="Gráfico 4"</formula>
    </cfRule>
    <cfRule type="expression" dxfId="1816" priority="1847">
      <formula>$X46="Gráfico 3"</formula>
    </cfRule>
    <cfRule type="expression" dxfId="1815" priority="1848">
      <formula>$X46="Gráfico 2"</formula>
    </cfRule>
    <cfRule type="expression" dxfId="1814" priority="1849">
      <formula>$X46="Gráfico 1"</formula>
    </cfRule>
    <cfRule type="expression" dxfId="1813" priority="1850">
      <formula>$X46="Gráfico 5"</formula>
    </cfRule>
  </conditionalFormatting>
  <conditionalFormatting sqref="Q47">
    <cfRule type="expression" dxfId="1812" priority="1777">
      <formula>$X47="Reporte 2"</formula>
    </cfRule>
    <cfRule type="expression" dxfId="1811" priority="1778">
      <formula>$X47="Reporte 1"</formula>
    </cfRule>
    <cfRule type="expression" dxfId="1810" priority="1779">
      <formula>$X47="Informe 10"</formula>
    </cfRule>
    <cfRule type="expression" dxfId="1809" priority="1780">
      <formula>$X47="Informe 9"</formula>
    </cfRule>
    <cfRule type="expression" dxfId="1808" priority="1781">
      <formula>$X47="Informe 8"</formula>
    </cfRule>
    <cfRule type="expression" dxfId="1807" priority="1782">
      <formula>$X47="Informe 7"</formula>
    </cfRule>
    <cfRule type="expression" dxfId="1806" priority="1783">
      <formula>$X47="Informe 6"</formula>
    </cfRule>
    <cfRule type="expression" dxfId="1805" priority="1784">
      <formula>$X47="Informe 5"</formula>
    </cfRule>
    <cfRule type="expression" dxfId="1804" priority="1785">
      <formula>$X47="Informe 4"</formula>
    </cfRule>
    <cfRule type="expression" dxfId="1803" priority="1786">
      <formula>$X47="Informe 3"</formula>
    </cfRule>
    <cfRule type="expression" dxfId="1802" priority="1787">
      <formula>$X47="Informe 2"</formula>
    </cfRule>
    <cfRule type="expression" dxfId="1801" priority="1788">
      <formula>$X47="Informe 1"</formula>
    </cfRule>
    <cfRule type="expression" dxfId="1800" priority="1789">
      <formula>$X47="Gráfico 10"</formula>
    </cfRule>
    <cfRule type="expression" dxfId="1799" priority="1790">
      <formula>$X47="Gráfico 25"</formula>
    </cfRule>
    <cfRule type="expression" dxfId="1798" priority="1791">
      <formula>$X47="Gráfico 24"</formula>
    </cfRule>
    <cfRule type="expression" dxfId="1797" priority="1792">
      <formula>$X47="Gráfico 23"</formula>
    </cfRule>
    <cfRule type="expression" dxfId="1796" priority="1793">
      <formula>$X47="Gráfico 22"</formula>
    </cfRule>
    <cfRule type="expression" dxfId="1795" priority="1794">
      <formula>$X47="Gráfico 21"</formula>
    </cfRule>
    <cfRule type="expression" dxfId="1794" priority="1795">
      <formula>$X47="Gráfico 20"</formula>
    </cfRule>
    <cfRule type="expression" dxfId="1793" priority="1796">
      <formula>$X47="Gráfico 18"</formula>
    </cfRule>
    <cfRule type="expression" dxfId="1792" priority="1797">
      <formula>$X47="Gráfico 19"</formula>
    </cfRule>
    <cfRule type="expression" dxfId="1791" priority="1798">
      <formula>$X47="Gráfico 17"</formula>
    </cfRule>
    <cfRule type="expression" dxfId="1790" priority="1799">
      <formula>$X47="Gráfico 16"</formula>
    </cfRule>
    <cfRule type="expression" dxfId="1789" priority="1800">
      <formula>$X47="Gráfico 15"</formula>
    </cfRule>
    <cfRule type="expression" dxfId="1788" priority="1801">
      <formula>$X47="Gráfico 14"</formula>
    </cfRule>
    <cfRule type="expression" dxfId="1787" priority="1802">
      <formula>$X47="Gráfico 12"</formula>
    </cfRule>
    <cfRule type="expression" dxfId="1786" priority="1803">
      <formula>$X47="Gráfico 13"</formula>
    </cfRule>
    <cfRule type="expression" dxfId="1785" priority="1804">
      <formula>$X47="Gráfico 11"</formula>
    </cfRule>
    <cfRule type="expression" dxfId="1784" priority="1805">
      <formula>$X47="Gráfico 9"</formula>
    </cfRule>
    <cfRule type="expression" dxfId="1783" priority="1806">
      <formula>$X47="Gráfico 8"</formula>
    </cfRule>
    <cfRule type="expression" dxfId="1782" priority="1807">
      <formula>$X47="Gráfico 7"</formula>
    </cfRule>
    <cfRule type="expression" dxfId="1781" priority="1808">
      <formula>$X47="Gráfico 6"</formula>
    </cfRule>
    <cfRule type="expression" dxfId="1780" priority="1809">
      <formula>$X47="Gráfico 4"</formula>
    </cfRule>
    <cfRule type="expression" dxfId="1779" priority="1810">
      <formula>$X47="Gráfico 3"</formula>
    </cfRule>
    <cfRule type="expression" dxfId="1778" priority="1811">
      <formula>$X47="Gráfico 2"</formula>
    </cfRule>
    <cfRule type="expression" dxfId="1777" priority="1812">
      <formula>$X47="Gráfico 1"</formula>
    </cfRule>
    <cfRule type="expression" dxfId="1776" priority="1813">
      <formula>$X47="Gráfico 5"</formula>
    </cfRule>
  </conditionalFormatting>
  <conditionalFormatting sqref="Q48">
    <cfRule type="expression" dxfId="1775" priority="1740">
      <formula>$X48="Reporte 2"</formula>
    </cfRule>
    <cfRule type="expression" dxfId="1774" priority="1741">
      <formula>$X48="Reporte 1"</formula>
    </cfRule>
    <cfRule type="expression" dxfId="1773" priority="1742">
      <formula>$X48="Informe 10"</formula>
    </cfRule>
    <cfRule type="expression" dxfId="1772" priority="1743">
      <formula>$X48="Informe 9"</formula>
    </cfRule>
    <cfRule type="expression" dxfId="1771" priority="1744">
      <formula>$X48="Informe 8"</formula>
    </cfRule>
    <cfRule type="expression" dxfId="1770" priority="1745">
      <formula>$X48="Informe 7"</formula>
    </cfRule>
    <cfRule type="expression" dxfId="1769" priority="1746">
      <formula>$X48="Informe 6"</formula>
    </cfRule>
    <cfRule type="expression" dxfId="1768" priority="1747">
      <formula>$X48="Informe 5"</formula>
    </cfRule>
    <cfRule type="expression" dxfId="1767" priority="1748">
      <formula>$X48="Informe 4"</formula>
    </cfRule>
    <cfRule type="expression" dxfId="1766" priority="1749">
      <formula>$X48="Informe 3"</formula>
    </cfRule>
    <cfRule type="expression" dxfId="1765" priority="1750">
      <formula>$X48="Informe 2"</formula>
    </cfRule>
    <cfRule type="expression" dxfId="1764" priority="1751">
      <formula>$X48="Informe 1"</formula>
    </cfRule>
    <cfRule type="expression" dxfId="1763" priority="1752">
      <formula>$X48="Gráfico 10"</formula>
    </cfRule>
    <cfRule type="expression" dxfId="1762" priority="1753">
      <formula>$X48="Gráfico 25"</formula>
    </cfRule>
    <cfRule type="expression" dxfId="1761" priority="1754">
      <formula>$X48="Gráfico 24"</formula>
    </cfRule>
    <cfRule type="expression" dxfId="1760" priority="1755">
      <formula>$X48="Gráfico 23"</formula>
    </cfRule>
    <cfRule type="expression" dxfId="1759" priority="1756">
      <formula>$X48="Gráfico 22"</formula>
    </cfRule>
    <cfRule type="expression" dxfId="1758" priority="1757">
      <formula>$X48="Gráfico 21"</formula>
    </cfRule>
    <cfRule type="expression" dxfId="1757" priority="1758">
      <formula>$X48="Gráfico 20"</formula>
    </cfRule>
    <cfRule type="expression" dxfId="1756" priority="1759">
      <formula>$X48="Gráfico 18"</formula>
    </cfRule>
    <cfRule type="expression" dxfId="1755" priority="1760">
      <formula>$X48="Gráfico 19"</formula>
    </cfRule>
    <cfRule type="expression" dxfId="1754" priority="1761">
      <formula>$X48="Gráfico 17"</formula>
    </cfRule>
    <cfRule type="expression" dxfId="1753" priority="1762">
      <formula>$X48="Gráfico 16"</formula>
    </cfRule>
    <cfRule type="expression" dxfId="1752" priority="1763">
      <formula>$X48="Gráfico 15"</formula>
    </cfRule>
    <cfRule type="expression" dxfId="1751" priority="1764">
      <formula>$X48="Gráfico 14"</formula>
    </cfRule>
    <cfRule type="expression" dxfId="1750" priority="1765">
      <formula>$X48="Gráfico 12"</formula>
    </cfRule>
    <cfRule type="expression" dxfId="1749" priority="1766">
      <formula>$X48="Gráfico 13"</formula>
    </cfRule>
    <cfRule type="expression" dxfId="1748" priority="1767">
      <formula>$X48="Gráfico 11"</formula>
    </cfRule>
    <cfRule type="expression" dxfId="1747" priority="1768">
      <formula>$X48="Gráfico 9"</formula>
    </cfRule>
    <cfRule type="expression" dxfId="1746" priority="1769">
      <formula>$X48="Gráfico 8"</formula>
    </cfRule>
    <cfRule type="expression" dxfId="1745" priority="1770">
      <formula>$X48="Gráfico 7"</formula>
    </cfRule>
    <cfRule type="expression" dxfId="1744" priority="1771">
      <formula>$X48="Gráfico 6"</formula>
    </cfRule>
    <cfRule type="expression" dxfId="1743" priority="1772">
      <formula>$X48="Gráfico 4"</formula>
    </cfRule>
    <cfRule type="expression" dxfId="1742" priority="1773">
      <formula>$X48="Gráfico 3"</formula>
    </cfRule>
    <cfRule type="expression" dxfId="1741" priority="1774">
      <formula>$X48="Gráfico 2"</formula>
    </cfRule>
    <cfRule type="expression" dxfId="1740" priority="1775">
      <formula>$X48="Gráfico 1"</formula>
    </cfRule>
    <cfRule type="expression" dxfId="1739" priority="1776">
      <formula>$X48="Gráfico 5"</formula>
    </cfRule>
  </conditionalFormatting>
  <conditionalFormatting sqref="Q49">
    <cfRule type="expression" dxfId="1738" priority="1703">
      <formula>$X49="Reporte 2"</formula>
    </cfRule>
    <cfRule type="expression" dxfId="1737" priority="1704">
      <formula>$X49="Reporte 1"</formula>
    </cfRule>
    <cfRule type="expression" dxfId="1736" priority="1705">
      <formula>$X49="Informe 10"</formula>
    </cfRule>
    <cfRule type="expression" dxfId="1735" priority="1706">
      <formula>$X49="Informe 9"</formula>
    </cfRule>
    <cfRule type="expression" dxfId="1734" priority="1707">
      <formula>$X49="Informe 8"</formula>
    </cfRule>
    <cfRule type="expression" dxfId="1733" priority="1708">
      <formula>$X49="Informe 7"</formula>
    </cfRule>
    <cfRule type="expression" dxfId="1732" priority="1709">
      <formula>$X49="Informe 6"</formula>
    </cfRule>
    <cfRule type="expression" dxfId="1731" priority="1710">
      <formula>$X49="Informe 5"</formula>
    </cfRule>
    <cfRule type="expression" dxfId="1730" priority="1711">
      <formula>$X49="Informe 4"</formula>
    </cfRule>
    <cfRule type="expression" dxfId="1729" priority="1712">
      <formula>$X49="Informe 3"</formula>
    </cfRule>
    <cfRule type="expression" dxfId="1728" priority="1713">
      <formula>$X49="Informe 2"</formula>
    </cfRule>
    <cfRule type="expression" dxfId="1727" priority="1714">
      <formula>$X49="Informe 1"</formula>
    </cfRule>
    <cfRule type="expression" dxfId="1726" priority="1715">
      <formula>$X49="Gráfico 10"</formula>
    </cfRule>
    <cfRule type="expression" dxfId="1725" priority="1716">
      <formula>$X49="Gráfico 25"</formula>
    </cfRule>
    <cfRule type="expression" dxfId="1724" priority="1717">
      <formula>$X49="Gráfico 24"</formula>
    </cfRule>
    <cfRule type="expression" dxfId="1723" priority="1718">
      <formula>$X49="Gráfico 23"</formula>
    </cfRule>
    <cfRule type="expression" dxfId="1722" priority="1719">
      <formula>$X49="Gráfico 22"</formula>
    </cfRule>
    <cfRule type="expression" dxfId="1721" priority="1720">
      <formula>$X49="Gráfico 21"</formula>
    </cfRule>
    <cfRule type="expression" dxfId="1720" priority="1721">
      <formula>$X49="Gráfico 20"</formula>
    </cfRule>
    <cfRule type="expression" dxfId="1719" priority="1722">
      <formula>$X49="Gráfico 18"</formula>
    </cfRule>
    <cfRule type="expression" dxfId="1718" priority="1723">
      <formula>$X49="Gráfico 19"</formula>
    </cfRule>
    <cfRule type="expression" dxfId="1717" priority="1724">
      <formula>$X49="Gráfico 17"</formula>
    </cfRule>
    <cfRule type="expression" dxfId="1716" priority="1725">
      <formula>$X49="Gráfico 16"</formula>
    </cfRule>
    <cfRule type="expression" dxfId="1715" priority="1726">
      <formula>$X49="Gráfico 15"</formula>
    </cfRule>
    <cfRule type="expression" dxfId="1714" priority="1727">
      <formula>$X49="Gráfico 14"</formula>
    </cfRule>
    <cfRule type="expression" dxfId="1713" priority="1728">
      <formula>$X49="Gráfico 12"</formula>
    </cfRule>
    <cfRule type="expression" dxfId="1712" priority="1729">
      <formula>$X49="Gráfico 13"</formula>
    </cfRule>
    <cfRule type="expression" dxfId="1711" priority="1730">
      <formula>$X49="Gráfico 11"</formula>
    </cfRule>
    <cfRule type="expression" dxfId="1710" priority="1731">
      <formula>$X49="Gráfico 9"</formula>
    </cfRule>
    <cfRule type="expression" dxfId="1709" priority="1732">
      <formula>$X49="Gráfico 8"</formula>
    </cfRule>
    <cfRule type="expression" dxfId="1708" priority="1733">
      <formula>$X49="Gráfico 7"</formula>
    </cfRule>
    <cfRule type="expression" dxfId="1707" priority="1734">
      <formula>$X49="Gráfico 6"</formula>
    </cfRule>
    <cfRule type="expression" dxfId="1706" priority="1735">
      <formula>$X49="Gráfico 4"</formula>
    </cfRule>
    <cfRule type="expression" dxfId="1705" priority="1736">
      <formula>$X49="Gráfico 3"</formula>
    </cfRule>
    <cfRule type="expression" dxfId="1704" priority="1737">
      <formula>$X49="Gráfico 2"</formula>
    </cfRule>
    <cfRule type="expression" dxfId="1703" priority="1738">
      <formula>$X49="Gráfico 1"</formula>
    </cfRule>
    <cfRule type="expression" dxfId="1702" priority="1739">
      <formula>$X49="Gráfico 5"</formula>
    </cfRule>
  </conditionalFormatting>
  <conditionalFormatting sqref="Q50">
    <cfRule type="expression" dxfId="1701" priority="1666">
      <formula>$X50="Reporte 2"</formula>
    </cfRule>
    <cfRule type="expression" dxfId="1700" priority="1667">
      <formula>$X50="Reporte 1"</formula>
    </cfRule>
    <cfRule type="expression" dxfId="1699" priority="1668">
      <formula>$X50="Informe 10"</formula>
    </cfRule>
    <cfRule type="expression" dxfId="1698" priority="1669">
      <formula>$X50="Informe 9"</formula>
    </cfRule>
    <cfRule type="expression" dxfId="1697" priority="1670">
      <formula>$X50="Informe 8"</formula>
    </cfRule>
    <cfRule type="expression" dxfId="1696" priority="1671">
      <formula>$X50="Informe 7"</formula>
    </cfRule>
    <cfRule type="expression" dxfId="1695" priority="1672">
      <formula>$X50="Informe 6"</formula>
    </cfRule>
    <cfRule type="expression" dxfId="1694" priority="1673">
      <formula>$X50="Informe 5"</formula>
    </cfRule>
    <cfRule type="expression" dxfId="1693" priority="1674">
      <formula>$X50="Informe 4"</formula>
    </cfRule>
    <cfRule type="expression" dxfId="1692" priority="1675">
      <formula>$X50="Informe 3"</formula>
    </cfRule>
    <cfRule type="expression" dxfId="1691" priority="1676">
      <formula>$X50="Informe 2"</formula>
    </cfRule>
    <cfRule type="expression" dxfId="1690" priority="1677">
      <formula>$X50="Informe 1"</formula>
    </cfRule>
    <cfRule type="expression" dxfId="1689" priority="1678">
      <formula>$X50="Gráfico 10"</formula>
    </cfRule>
    <cfRule type="expression" dxfId="1688" priority="1679">
      <formula>$X50="Gráfico 25"</formula>
    </cfRule>
    <cfRule type="expression" dxfId="1687" priority="1680">
      <formula>$X50="Gráfico 24"</formula>
    </cfRule>
    <cfRule type="expression" dxfId="1686" priority="1681">
      <formula>$X50="Gráfico 23"</formula>
    </cfRule>
    <cfRule type="expression" dxfId="1685" priority="1682">
      <formula>$X50="Gráfico 22"</formula>
    </cfRule>
    <cfRule type="expression" dxfId="1684" priority="1683">
      <formula>$X50="Gráfico 21"</formula>
    </cfRule>
    <cfRule type="expression" dxfId="1683" priority="1684">
      <formula>$X50="Gráfico 20"</formula>
    </cfRule>
    <cfRule type="expression" dxfId="1682" priority="1685">
      <formula>$X50="Gráfico 18"</formula>
    </cfRule>
    <cfRule type="expression" dxfId="1681" priority="1686">
      <formula>$X50="Gráfico 19"</formula>
    </cfRule>
    <cfRule type="expression" dxfId="1680" priority="1687">
      <formula>$X50="Gráfico 17"</formula>
    </cfRule>
    <cfRule type="expression" dxfId="1679" priority="1688">
      <formula>$X50="Gráfico 16"</formula>
    </cfRule>
    <cfRule type="expression" dxfId="1678" priority="1689">
      <formula>$X50="Gráfico 15"</formula>
    </cfRule>
    <cfRule type="expression" dxfId="1677" priority="1690">
      <formula>$X50="Gráfico 14"</formula>
    </cfRule>
    <cfRule type="expression" dxfId="1676" priority="1691">
      <formula>$X50="Gráfico 12"</formula>
    </cfRule>
    <cfRule type="expression" dxfId="1675" priority="1692">
      <formula>$X50="Gráfico 13"</formula>
    </cfRule>
    <cfRule type="expression" dxfId="1674" priority="1693">
      <formula>$X50="Gráfico 11"</formula>
    </cfRule>
    <cfRule type="expression" dxfId="1673" priority="1694">
      <formula>$X50="Gráfico 9"</formula>
    </cfRule>
    <cfRule type="expression" dxfId="1672" priority="1695">
      <formula>$X50="Gráfico 8"</formula>
    </cfRule>
    <cfRule type="expression" dxfId="1671" priority="1696">
      <formula>$X50="Gráfico 7"</formula>
    </cfRule>
    <cfRule type="expression" dxfId="1670" priority="1697">
      <formula>$X50="Gráfico 6"</formula>
    </cfRule>
    <cfRule type="expression" dxfId="1669" priority="1698">
      <formula>$X50="Gráfico 4"</formula>
    </cfRule>
    <cfRule type="expression" dxfId="1668" priority="1699">
      <formula>$X50="Gráfico 3"</formula>
    </cfRule>
    <cfRule type="expression" dxfId="1667" priority="1700">
      <formula>$X50="Gráfico 2"</formula>
    </cfRule>
    <cfRule type="expression" dxfId="1666" priority="1701">
      <formula>$X50="Gráfico 1"</formula>
    </cfRule>
    <cfRule type="expression" dxfId="1665" priority="1702">
      <formula>$X50="Gráfico 5"</formula>
    </cfRule>
  </conditionalFormatting>
  <conditionalFormatting sqref="Q51">
    <cfRule type="expression" dxfId="1664" priority="1629">
      <formula>$X51="Reporte 2"</formula>
    </cfRule>
    <cfRule type="expression" dxfId="1663" priority="1630">
      <formula>$X51="Reporte 1"</formula>
    </cfRule>
    <cfRule type="expression" dxfId="1662" priority="1631">
      <formula>$X51="Informe 10"</formula>
    </cfRule>
    <cfRule type="expression" dxfId="1661" priority="1632">
      <formula>$X51="Informe 9"</formula>
    </cfRule>
    <cfRule type="expression" dxfId="1660" priority="1633">
      <formula>$X51="Informe 8"</formula>
    </cfRule>
    <cfRule type="expression" dxfId="1659" priority="1634">
      <formula>$X51="Informe 7"</formula>
    </cfRule>
    <cfRule type="expression" dxfId="1658" priority="1635">
      <formula>$X51="Informe 6"</formula>
    </cfRule>
    <cfRule type="expression" dxfId="1657" priority="1636">
      <formula>$X51="Informe 5"</formula>
    </cfRule>
    <cfRule type="expression" dxfId="1656" priority="1637">
      <formula>$X51="Informe 4"</formula>
    </cfRule>
    <cfRule type="expression" dxfId="1655" priority="1638">
      <formula>$X51="Informe 3"</formula>
    </cfRule>
    <cfRule type="expression" dxfId="1654" priority="1639">
      <formula>$X51="Informe 2"</formula>
    </cfRule>
    <cfRule type="expression" dxfId="1653" priority="1640">
      <formula>$X51="Informe 1"</formula>
    </cfRule>
    <cfRule type="expression" dxfId="1652" priority="1641">
      <formula>$X51="Gráfico 10"</formula>
    </cfRule>
    <cfRule type="expression" dxfId="1651" priority="1642">
      <formula>$X51="Gráfico 25"</formula>
    </cfRule>
    <cfRule type="expression" dxfId="1650" priority="1643">
      <formula>$X51="Gráfico 24"</formula>
    </cfRule>
    <cfRule type="expression" dxfId="1649" priority="1644">
      <formula>$X51="Gráfico 23"</formula>
    </cfRule>
    <cfRule type="expression" dxfId="1648" priority="1645">
      <formula>$X51="Gráfico 22"</formula>
    </cfRule>
    <cfRule type="expression" dxfId="1647" priority="1646">
      <formula>$X51="Gráfico 21"</formula>
    </cfRule>
    <cfRule type="expression" dxfId="1646" priority="1647">
      <formula>$X51="Gráfico 20"</formula>
    </cfRule>
    <cfRule type="expression" dxfId="1645" priority="1648">
      <formula>$X51="Gráfico 18"</formula>
    </cfRule>
    <cfRule type="expression" dxfId="1644" priority="1649">
      <formula>$X51="Gráfico 19"</formula>
    </cfRule>
    <cfRule type="expression" dxfId="1643" priority="1650">
      <formula>$X51="Gráfico 17"</formula>
    </cfRule>
    <cfRule type="expression" dxfId="1642" priority="1651">
      <formula>$X51="Gráfico 16"</formula>
    </cfRule>
    <cfRule type="expression" dxfId="1641" priority="1652">
      <formula>$X51="Gráfico 15"</formula>
    </cfRule>
    <cfRule type="expression" dxfId="1640" priority="1653">
      <formula>$X51="Gráfico 14"</formula>
    </cfRule>
    <cfRule type="expression" dxfId="1639" priority="1654">
      <formula>$X51="Gráfico 12"</formula>
    </cfRule>
    <cfRule type="expression" dxfId="1638" priority="1655">
      <formula>$X51="Gráfico 13"</formula>
    </cfRule>
    <cfRule type="expression" dxfId="1637" priority="1656">
      <formula>$X51="Gráfico 11"</formula>
    </cfRule>
    <cfRule type="expression" dxfId="1636" priority="1657">
      <formula>$X51="Gráfico 9"</formula>
    </cfRule>
    <cfRule type="expression" dxfId="1635" priority="1658">
      <formula>$X51="Gráfico 8"</formula>
    </cfRule>
    <cfRule type="expression" dxfId="1634" priority="1659">
      <formula>$X51="Gráfico 7"</formula>
    </cfRule>
    <cfRule type="expression" dxfId="1633" priority="1660">
      <formula>$X51="Gráfico 6"</formula>
    </cfRule>
    <cfRule type="expression" dxfId="1632" priority="1661">
      <formula>$X51="Gráfico 4"</formula>
    </cfRule>
    <cfRule type="expression" dxfId="1631" priority="1662">
      <formula>$X51="Gráfico 3"</formula>
    </cfRule>
    <cfRule type="expression" dxfId="1630" priority="1663">
      <formula>$X51="Gráfico 2"</formula>
    </cfRule>
    <cfRule type="expression" dxfId="1629" priority="1664">
      <formula>$X51="Gráfico 1"</formula>
    </cfRule>
    <cfRule type="expression" dxfId="1628" priority="1665">
      <formula>$X51="Gráfico 5"</formula>
    </cfRule>
  </conditionalFormatting>
  <conditionalFormatting sqref="Q52">
    <cfRule type="expression" dxfId="1627" priority="1592">
      <formula>$X52="Reporte 2"</formula>
    </cfRule>
    <cfRule type="expression" dxfId="1626" priority="1593">
      <formula>$X52="Reporte 1"</formula>
    </cfRule>
    <cfRule type="expression" dxfId="1625" priority="1594">
      <formula>$X52="Informe 10"</formula>
    </cfRule>
    <cfRule type="expression" dxfId="1624" priority="1595">
      <formula>$X52="Informe 9"</formula>
    </cfRule>
    <cfRule type="expression" dxfId="1623" priority="1596">
      <formula>$X52="Informe 8"</formula>
    </cfRule>
    <cfRule type="expression" dxfId="1622" priority="1597">
      <formula>$X52="Informe 7"</formula>
    </cfRule>
    <cfRule type="expression" dxfId="1621" priority="1598">
      <formula>$X52="Informe 6"</formula>
    </cfRule>
    <cfRule type="expression" dxfId="1620" priority="1599">
      <formula>$X52="Informe 5"</formula>
    </cfRule>
    <cfRule type="expression" dxfId="1619" priority="1600">
      <formula>$X52="Informe 4"</formula>
    </cfRule>
    <cfRule type="expression" dxfId="1618" priority="1601">
      <formula>$X52="Informe 3"</formula>
    </cfRule>
    <cfRule type="expression" dxfId="1617" priority="1602">
      <formula>$X52="Informe 2"</formula>
    </cfRule>
    <cfRule type="expression" dxfId="1616" priority="1603">
      <formula>$X52="Informe 1"</formula>
    </cfRule>
    <cfRule type="expression" dxfId="1615" priority="1604">
      <formula>$X52="Gráfico 10"</formula>
    </cfRule>
    <cfRule type="expression" dxfId="1614" priority="1605">
      <formula>$X52="Gráfico 25"</formula>
    </cfRule>
    <cfRule type="expression" dxfId="1613" priority="1606">
      <formula>$X52="Gráfico 24"</formula>
    </cfRule>
    <cfRule type="expression" dxfId="1612" priority="1607">
      <formula>$X52="Gráfico 23"</formula>
    </cfRule>
    <cfRule type="expression" dxfId="1611" priority="1608">
      <formula>$X52="Gráfico 22"</formula>
    </cfRule>
    <cfRule type="expression" dxfId="1610" priority="1609">
      <formula>$X52="Gráfico 21"</formula>
    </cfRule>
    <cfRule type="expression" dxfId="1609" priority="1610">
      <formula>$X52="Gráfico 20"</formula>
    </cfRule>
    <cfRule type="expression" dxfId="1608" priority="1611">
      <formula>$X52="Gráfico 18"</formula>
    </cfRule>
    <cfRule type="expression" dxfId="1607" priority="1612">
      <formula>$X52="Gráfico 19"</formula>
    </cfRule>
    <cfRule type="expression" dxfId="1606" priority="1613">
      <formula>$X52="Gráfico 17"</formula>
    </cfRule>
    <cfRule type="expression" dxfId="1605" priority="1614">
      <formula>$X52="Gráfico 16"</formula>
    </cfRule>
    <cfRule type="expression" dxfId="1604" priority="1615">
      <formula>$X52="Gráfico 15"</formula>
    </cfRule>
    <cfRule type="expression" dxfId="1603" priority="1616">
      <formula>$X52="Gráfico 14"</formula>
    </cfRule>
    <cfRule type="expression" dxfId="1602" priority="1617">
      <formula>$X52="Gráfico 12"</formula>
    </cfRule>
    <cfRule type="expression" dxfId="1601" priority="1618">
      <formula>$X52="Gráfico 13"</formula>
    </cfRule>
    <cfRule type="expression" dxfId="1600" priority="1619">
      <formula>$X52="Gráfico 11"</formula>
    </cfRule>
    <cfRule type="expression" dxfId="1599" priority="1620">
      <formula>$X52="Gráfico 9"</formula>
    </cfRule>
    <cfRule type="expression" dxfId="1598" priority="1621">
      <formula>$X52="Gráfico 8"</formula>
    </cfRule>
    <cfRule type="expression" dxfId="1597" priority="1622">
      <formula>$X52="Gráfico 7"</formula>
    </cfRule>
    <cfRule type="expression" dxfId="1596" priority="1623">
      <formula>$X52="Gráfico 6"</formula>
    </cfRule>
    <cfRule type="expression" dxfId="1595" priority="1624">
      <formula>$X52="Gráfico 4"</formula>
    </cfRule>
    <cfRule type="expression" dxfId="1594" priority="1625">
      <formula>$X52="Gráfico 3"</formula>
    </cfRule>
    <cfRule type="expression" dxfId="1593" priority="1626">
      <formula>$X52="Gráfico 2"</formula>
    </cfRule>
    <cfRule type="expression" dxfId="1592" priority="1627">
      <formula>$X52="Gráfico 1"</formula>
    </cfRule>
    <cfRule type="expression" dxfId="1591" priority="1628">
      <formula>$X52="Gráfico 5"</formula>
    </cfRule>
  </conditionalFormatting>
  <conditionalFormatting sqref="Q53">
    <cfRule type="expression" dxfId="1590" priority="1555">
      <formula>$X53="Reporte 2"</formula>
    </cfRule>
    <cfRule type="expression" dxfId="1589" priority="1556">
      <formula>$X53="Reporte 1"</formula>
    </cfRule>
    <cfRule type="expression" dxfId="1588" priority="1557">
      <formula>$X53="Informe 10"</formula>
    </cfRule>
    <cfRule type="expression" dxfId="1587" priority="1558">
      <formula>$X53="Informe 9"</formula>
    </cfRule>
    <cfRule type="expression" dxfId="1586" priority="1559">
      <formula>$X53="Informe 8"</formula>
    </cfRule>
    <cfRule type="expression" dxfId="1585" priority="1560">
      <formula>$X53="Informe 7"</formula>
    </cfRule>
    <cfRule type="expression" dxfId="1584" priority="1561">
      <formula>$X53="Informe 6"</formula>
    </cfRule>
    <cfRule type="expression" dxfId="1583" priority="1562">
      <formula>$X53="Informe 5"</formula>
    </cfRule>
    <cfRule type="expression" dxfId="1582" priority="1563">
      <formula>$X53="Informe 4"</formula>
    </cfRule>
    <cfRule type="expression" dxfId="1581" priority="1564">
      <formula>$X53="Informe 3"</formula>
    </cfRule>
    <cfRule type="expression" dxfId="1580" priority="1565">
      <formula>$X53="Informe 2"</formula>
    </cfRule>
    <cfRule type="expression" dxfId="1579" priority="1566">
      <formula>$X53="Informe 1"</formula>
    </cfRule>
    <cfRule type="expression" dxfId="1578" priority="1567">
      <formula>$X53="Gráfico 10"</formula>
    </cfRule>
    <cfRule type="expression" dxfId="1577" priority="1568">
      <formula>$X53="Gráfico 25"</formula>
    </cfRule>
    <cfRule type="expression" dxfId="1576" priority="1569">
      <formula>$X53="Gráfico 24"</formula>
    </cfRule>
    <cfRule type="expression" dxfId="1575" priority="1570">
      <formula>$X53="Gráfico 23"</formula>
    </cfRule>
    <cfRule type="expression" dxfId="1574" priority="1571">
      <formula>$X53="Gráfico 22"</formula>
    </cfRule>
    <cfRule type="expression" dxfId="1573" priority="1572">
      <formula>$X53="Gráfico 21"</formula>
    </cfRule>
    <cfRule type="expression" dxfId="1572" priority="1573">
      <formula>$X53="Gráfico 20"</formula>
    </cfRule>
    <cfRule type="expression" dxfId="1571" priority="1574">
      <formula>$X53="Gráfico 18"</formula>
    </cfRule>
    <cfRule type="expression" dxfId="1570" priority="1575">
      <formula>$X53="Gráfico 19"</formula>
    </cfRule>
    <cfRule type="expression" dxfId="1569" priority="1576">
      <formula>$X53="Gráfico 17"</formula>
    </cfRule>
    <cfRule type="expression" dxfId="1568" priority="1577">
      <formula>$X53="Gráfico 16"</formula>
    </cfRule>
    <cfRule type="expression" dxfId="1567" priority="1578">
      <formula>$X53="Gráfico 15"</formula>
    </cfRule>
    <cfRule type="expression" dxfId="1566" priority="1579">
      <formula>$X53="Gráfico 14"</formula>
    </cfRule>
    <cfRule type="expression" dxfId="1565" priority="1580">
      <formula>$X53="Gráfico 12"</formula>
    </cfRule>
    <cfRule type="expression" dxfId="1564" priority="1581">
      <formula>$X53="Gráfico 13"</formula>
    </cfRule>
    <cfRule type="expression" dxfId="1563" priority="1582">
      <formula>$X53="Gráfico 11"</formula>
    </cfRule>
    <cfRule type="expression" dxfId="1562" priority="1583">
      <formula>$X53="Gráfico 9"</formula>
    </cfRule>
    <cfRule type="expression" dxfId="1561" priority="1584">
      <formula>$X53="Gráfico 8"</formula>
    </cfRule>
    <cfRule type="expression" dxfId="1560" priority="1585">
      <formula>$X53="Gráfico 7"</formula>
    </cfRule>
    <cfRule type="expression" dxfId="1559" priority="1586">
      <formula>$X53="Gráfico 6"</formula>
    </cfRule>
    <cfRule type="expression" dxfId="1558" priority="1587">
      <formula>$X53="Gráfico 4"</formula>
    </cfRule>
    <cfRule type="expression" dxfId="1557" priority="1588">
      <formula>$X53="Gráfico 3"</formula>
    </cfRule>
    <cfRule type="expression" dxfId="1556" priority="1589">
      <formula>$X53="Gráfico 2"</formula>
    </cfRule>
    <cfRule type="expression" dxfId="1555" priority="1590">
      <formula>$X53="Gráfico 1"</formula>
    </cfRule>
    <cfRule type="expression" dxfId="1554" priority="1591">
      <formula>$X53="Gráfico 5"</formula>
    </cfRule>
  </conditionalFormatting>
  <conditionalFormatting sqref="L4:M4 L5:L14 T4:T33 S5:S33 M5:N33 AK5:AK33 O4:Q33">
    <cfRule type="expression" dxfId="1553" priority="1518">
      <formula>$Y4="Reporte 2"</formula>
    </cfRule>
    <cfRule type="expression" dxfId="1552" priority="1519">
      <formula>$Y4="Reporte 1"</formula>
    </cfRule>
    <cfRule type="expression" dxfId="1551" priority="1520">
      <formula>$Y4="Informe 10"</formula>
    </cfRule>
    <cfRule type="expression" dxfId="1550" priority="1521">
      <formula>$Y4="Informe 9"</formula>
    </cfRule>
    <cfRule type="expression" dxfId="1549" priority="1522">
      <formula>$Y4="Informe 8"</formula>
    </cfRule>
    <cfRule type="expression" dxfId="1548" priority="1523">
      <formula>$Y4="Informe 7"</formula>
    </cfRule>
    <cfRule type="expression" dxfId="1547" priority="1524">
      <formula>$Y4="Informe 6"</formula>
    </cfRule>
    <cfRule type="expression" dxfId="1546" priority="1525">
      <formula>$Y4="Informe 5"</formula>
    </cfRule>
    <cfRule type="expression" dxfId="1545" priority="1526">
      <formula>$Y4="Informe 4"</formula>
    </cfRule>
    <cfRule type="expression" dxfId="1544" priority="1527">
      <formula>$Y4="Informe 3"</formula>
    </cfRule>
    <cfRule type="expression" dxfId="1543" priority="1528">
      <formula>$Y4="Informe 2"</formula>
    </cfRule>
    <cfRule type="expression" dxfId="1542" priority="1529">
      <formula>$Y4="Informe 1"</formula>
    </cfRule>
    <cfRule type="expression" dxfId="1541" priority="1530">
      <formula>$Y4="Gráfico 10"</formula>
    </cfRule>
    <cfRule type="expression" dxfId="1540" priority="1531">
      <formula>$Y4="Gráfico 25"</formula>
    </cfRule>
    <cfRule type="expression" dxfId="1539" priority="1532">
      <formula>$Y4="Gráfico 24"</formula>
    </cfRule>
    <cfRule type="expression" dxfId="1538" priority="1533">
      <formula>$Y4="Gráfico 23"</formula>
    </cfRule>
    <cfRule type="expression" dxfId="1537" priority="1534">
      <formula>$Y4="Gráfico 22"</formula>
    </cfRule>
    <cfRule type="expression" dxfId="1536" priority="1535">
      <formula>$Y4="Gráfico 21"</formula>
    </cfRule>
    <cfRule type="expression" dxfId="1535" priority="1536">
      <formula>$Y4="Gráfico 20"</formula>
    </cfRule>
    <cfRule type="expression" dxfId="1534" priority="1537">
      <formula>$Y4="Gráfico 18"</formula>
    </cfRule>
    <cfRule type="expression" dxfId="1533" priority="1538">
      <formula>$Y4="Gráfico 19"</formula>
    </cfRule>
    <cfRule type="expression" dxfId="1532" priority="1539">
      <formula>$Y4="Gráfico 17"</formula>
    </cfRule>
    <cfRule type="expression" dxfId="1531" priority="1540">
      <formula>$Y4="Gráfico 16"</formula>
    </cfRule>
    <cfRule type="expression" dxfId="1530" priority="1541">
      <formula>$Y4="Gráfico 15"</formula>
    </cfRule>
    <cfRule type="expression" dxfId="1529" priority="1542">
      <formula>$Y4="Gráfico 14"</formula>
    </cfRule>
    <cfRule type="expression" dxfId="1528" priority="1543">
      <formula>$Y4="Gráfico 12"</formula>
    </cfRule>
    <cfRule type="expression" dxfId="1527" priority="1544">
      <formula>$Y4="Gráfico 13"</formula>
    </cfRule>
    <cfRule type="expression" dxfId="1526" priority="1545">
      <formula>$Y4="Gráfico 11"</formula>
    </cfRule>
    <cfRule type="expression" dxfId="1525" priority="1546">
      <formula>$Y4="Gráfico 9"</formula>
    </cfRule>
    <cfRule type="expression" dxfId="1524" priority="1547">
      <formula>$Y4="Gráfico 8"</formula>
    </cfRule>
    <cfRule type="expression" dxfId="1523" priority="1548">
      <formula>$Y4="Gráfico 7"</formula>
    </cfRule>
    <cfRule type="expression" dxfId="1522" priority="1549">
      <formula>$Y4="Gráfico 6"</formula>
    </cfRule>
    <cfRule type="expression" dxfId="1521" priority="1550">
      <formula>$Y4="Gráfico 4"</formula>
    </cfRule>
    <cfRule type="expression" dxfId="1520" priority="1551">
      <formula>$Y4="Gráfico 3"</formula>
    </cfRule>
    <cfRule type="expression" dxfId="1519" priority="1552">
      <formula>$Y4="Gráfico 2"</formula>
    </cfRule>
    <cfRule type="expression" dxfId="1518" priority="1553">
      <formula>$Y4="Gráfico 1"</formula>
    </cfRule>
    <cfRule type="expression" dxfId="1517" priority="1554">
      <formula>$Y4="Gráfico 5"</formula>
    </cfRule>
  </conditionalFormatting>
  <conditionalFormatting sqref="R4:S4">
    <cfRule type="expression" dxfId="1516" priority="1481">
      <formula>$Y4="Reporte 2"</formula>
    </cfRule>
    <cfRule type="expression" dxfId="1515" priority="1482">
      <formula>$Y4="Reporte 1"</formula>
    </cfRule>
    <cfRule type="expression" dxfId="1514" priority="1483">
      <formula>$Y4="Informe 10"</formula>
    </cfRule>
    <cfRule type="expression" dxfId="1513" priority="1484">
      <formula>$Y4="Informe 9"</formula>
    </cfRule>
    <cfRule type="expression" dxfId="1512" priority="1485">
      <formula>$Y4="Informe 8"</formula>
    </cfRule>
    <cfRule type="expression" dxfId="1511" priority="1486">
      <formula>$Y4="Informe 7"</formula>
    </cfRule>
    <cfRule type="expression" dxfId="1510" priority="1487">
      <formula>$Y4="Informe 6"</formula>
    </cfRule>
    <cfRule type="expression" dxfId="1509" priority="1488">
      <formula>$Y4="Informe 5"</formula>
    </cfRule>
    <cfRule type="expression" dxfId="1508" priority="1489">
      <formula>$Y4="Informe 4"</formula>
    </cfRule>
    <cfRule type="expression" dxfId="1507" priority="1490">
      <formula>$Y4="Informe 3"</formula>
    </cfRule>
    <cfRule type="expression" dxfId="1506" priority="1491">
      <formula>$Y4="Informe 2"</formula>
    </cfRule>
    <cfRule type="expression" dxfId="1505" priority="1492">
      <formula>$Y4="Informe 1"</formula>
    </cfRule>
    <cfRule type="expression" dxfId="1504" priority="1493">
      <formula>$Y4="Gráfico 10"</formula>
    </cfRule>
    <cfRule type="expression" dxfId="1503" priority="1494">
      <formula>$Y4="Gráfico 25"</formula>
    </cfRule>
    <cfRule type="expression" dxfId="1502" priority="1495">
      <formula>$Y4="Gráfico 24"</formula>
    </cfRule>
    <cfRule type="expression" dxfId="1501" priority="1496">
      <formula>$Y4="Gráfico 23"</formula>
    </cfRule>
    <cfRule type="expression" dxfId="1500" priority="1497">
      <formula>$Y4="Gráfico 22"</formula>
    </cfRule>
    <cfRule type="expression" dxfId="1499" priority="1498">
      <formula>$Y4="Gráfico 21"</formula>
    </cfRule>
    <cfRule type="expression" dxfId="1498" priority="1499">
      <formula>$Y4="Gráfico 20"</formula>
    </cfRule>
    <cfRule type="expression" dxfId="1497" priority="1500">
      <formula>$Y4="Gráfico 18"</formula>
    </cfRule>
    <cfRule type="expression" dxfId="1496" priority="1501">
      <formula>$Y4="Gráfico 19"</formula>
    </cfRule>
    <cfRule type="expression" dxfId="1495" priority="1502">
      <formula>$Y4="Gráfico 17"</formula>
    </cfRule>
    <cfRule type="expression" dxfId="1494" priority="1503">
      <formula>$Y4="Gráfico 16"</formula>
    </cfRule>
    <cfRule type="expression" dxfId="1493" priority="1504">
      <formula>$Y4="Gráfico 15"</formula>
    </cfRule>
    <cfRule type="expression" dxfId="1492" priority="1505">
      <formula>$Y4="Gráfico 14"</formula>
    </cfRule>
    <cfRule type="expression" dxfId="1491" priority="1506">
      <formula>$Y4="Gráfico 12"</formula>
    </cfRule>
    <cfRule type="expression" dxfId="1490" priority="1507">
      <formula>$Y4="Gráfico 13"</formula>
    </cfRule>
    <cfRule type="expression" dxfId="1489" priority="1508">
      <formula>$Y4="Gráfico 11"</formula>
    </cfRule>
    <cfRule type="expression" dxfId="1488" priority="1509">
      <formula>$Y4="Gráfico 9"</formula>
    </cfRule>
    <cfRule type="expression" dxfId="1487" priority="1510">
      <formula>$Y4="Gráfico 8"</formula>
    </cfRule>
    <cfRule type="expression" dxfId="1486" priority="1511">
      <formula>$Y4="Gráfico 7"</formula>
    </cfRule>
    <cfRule type="expression" dxfId="1485" priority="1512">
      <formula>$Y4="Gráfico 6"</formula>
    </cfRule>
    <cfRule type="expression" dxfId="1484" priority="1513">
      <formula>$Y4="Gráfico 4"</formula>
    </cfRule>
    <cfRule type="expression" dxfId="1483" priority="1514">
      <formula>$Y4="Gráfico 3"</formula>
    </cfRule>
    <cfRule type="expression" dxfId="1482" priority="1515">
      <formula>$Y4="Gráfico 2"</formula>
    </cfRule>
    <cfRule type="expression" dxfId="1481" priority="1516">
      <formula>$Y4="Gráfico 1"</formula>
    </cfRule>
    <cfRule type="expression" dxfId="1480" priority="1517">
      <formula>$Y4="Gráfico 5"</formula>
    </cfRule>
  </conditionalFormatting>
  <conditionalFormatting sqref="AK4">
    <cfRule type="expression" dxfId="1479" priority="1444">
      <formula>$Y4="Reporte 2"</formula>
    </cfRule>
    <cfRule type="expression" dxfId="1478" priority="1445">
      <formula>$Y4="Reporte 1"</formula>
    </cfRule>
    <cfRule type="expression" dxfId="1477" priority="1446">
      <formula>$Y4="Informe 10"</formula>
    </cfRule>
    <cfRule type="expression" dxfId="1476" priority="1447">
      <formula>$Y4="Informe 9"</formula>
    </cfRule>
    <cfRule type="expression" dxfId="1475" priority="1448">
      <formula>$Y4="Informe 8"</formula>
    </cfRule>
    <cfRule type="expression" dxfId="1474" priority="1449">
      <formula>$Y4="Informe 7"</formula>
    </cfRule>
    <cfRule type="expression" dxfId="1473" priority="1450">
      <formula>$Y4="Informe 6"</formula>
    </cfRule>
    <cfRule type="expression" dxfId="1472" priority="1451">
      <formula>$Y4="Informe 5"</formula>
    </cfRule>
    <cfRule type="expression" dxfId="1471" priority="1452">
      <formula>$Y4="Informe 4"</formula>
    </cfRule>
    <cfRule type="expression" dxfId="1470" priority="1453">
      <formula>$Y4="Informe 3"</formula>
    </cfRule>
    <cfRule type="expression" dxfId="1469" priority="1454">
      <formula>$Y4="Informe 2"</formula>
    </cfRule>
    <cfRule type="expression" dxfId="1468" priority="1455">
      <formula>$Y4="Informe 1"</formula>
    </cfRule>
    <cfRule type="expression" dxfId="1467" priority="1456">
      <formula>$Y4="Gráfico 10"</formula>
    </cfRule>
    <cfRule type="expression" dxfId="1466" priority="1457">
      <formula>$Y4="Gráfico 25"</formula>
    </cfRule>
    <cfRule type="expression" dxfId="1465" priority="1458">
      <formula>$Y4="Gráfico 24"</formula>
    </cfRule>
    <cfRule type="expression" dxfId="1464" priority="1459">
      <formula>$Y4="Gráfico 23"</formula>
    </cfRule>
    <cfRule type="expression" dxfId="1463" priority="1460">
      <formula>$Y4="Gráfico 22"</formula>
    </cfRule>
    <cfRule type="expression" dxfId="1462" priority="1461">
      <formula>$Y4="Gráfico 21"</formula>
    </cfRule>
    <cfRule type="expression" dxfId="1461" priority="1462">
      <formula>$Y4="Gráfico 20"</formula>
    </cfRule>
    <cfRule type="expression" dxfId="1460" priority="1463">
      <formula>$Y4="Gráfico 18"</formula>
    </cfRule>
    <cfRule type="expression" dxfId="1459" priority="1464">
      <formula>$Y4="Gráfico 19"</formula>
    </cfRule>
    <cfRule type="expression" dxfId="1458" priority="1465">
      <formula>$Y4="Gráfico 17"</formula>
    </cfRule>
    <cfRule type="expression" dxfId="1457" priority="1466">
      <formula>$Y4="Gráfico 16"</formula>
    </cfRule>
    <cfRule type="expression" dxfId="1456" priority="1467">
      <formula>$Y4="Gráfico 15"</formula>
    </cfRule>
    <cfRule type="expression" dxfId="1455" priority="1468">
      <formula>$Y4="Gráfico 14"</formula>
    </cfRule>
    <cfRule type="expression" dxfId="1454" priority="1469">
      <formula>$Y4="Gráfico 12"</formula>
    </cfRule>
    <cfRule type="expression" dxfId="1453" priority="1470">
      <formula>$Y4="Gráfico 13"</formula>
    </cfRule>
    <cfRule type="expression" dxfId="1452" priority="1471">
      <formula>$Y4="Gráfico 11"</formula>
    </cfRule>
    <cfRule type="expression" dxfId="1451" priority="1472">
      <formula>$Y4="Gráfico 9"</formula>
    </cfRule>
    <cfRule type="expression" dxfId="1450" priority="1473">
      <formula>$Y4="Gráfico 8"</formula>
    </cfRule>
    <cfRule type="expression" dxfId="1449" priority="1474">
      <formula>$Y4="Gráfico 7"</formula>
    </cfRule>
    <cfRule type="expression" dxfId="1448" priority="1475">
      <formula>$Y4="Gráfico 6"</formula>
    </cfRule>
    <cfRule type="expression" dxfId="1447" priority="1476">
      <formula>$Y4="Gráfico 4"</formula>
    </cfRule>
    <cfRule type="expression" dxfId="1446" priority="1477">
      <formula>$Y4="Gráfico 3"</formula>
    </cfRule>
    <cfRule type="expression" dxfId="1445" priority="1478">
      <formula>$Y4="Gráfico 2"</formula>
    </cfRule>
    <cfRule type="expression" dxfId="1444" priority="1479">
      <formula>$Y4="Gráfico 1"</formula>
    </cfRule>
    <cfRule type="expression" dxfId="1443" priority="1480">
      <formula>$Y4="Gráfico 5"</formula>
    </cfRule>
  </conditionalFormatting>
  <conditionalFormatting sqref="L15:L25">
    <cfRule type="expression" dxfId="1442" priority="1407">
      <formula>$Y15="Reporte 2"</formula>
    </cfRule>
    <cfRule type="expression" dxfId="1441" priority="1408">
      <formula>$Y15="Reporte 1"</formula>
    </cfRule>
    <cfRule type="expression" dxfId="1440" priority="1409">
      <formula>$Y15="Informe 10"</formula>
    </cfRule>
    <cfRule type="expression" dxfId="1439" priority="1410">
      <formula>$Y15="Informe 9"</formula>
    </cfRule>
    <cfRule type="expression" dxfId="1438" priority="1411">
      <formula>$Y15="Informe 8"</formula>
    </cfRule>
    <cfRule type="expression" dxfId="1437" priority="1412">
      <formula>$Y15="Informe 7"</formula>
    </cfRule>
    <cfRule type="expression" dxfId="1436" priority="1413">
      <formula>$Y15="Informe 6"</formula>
    </cfRule>
    <cfRule type="expression" dxfId="1435" priority="1414">
      <formula>$Y15="Informe 5"</formula>
    </cfRule>
    <cfRule type="expression" dxfId="1434" priority="1415">
      <formula>$Y15="Informe 4"</formula>
    </cfRule>
    <cfRule type="expression" dxfId="1433" priority="1416">
      <formula>$Y15="Informe 3"</formula>
    </cfRule>
    <cfRule type="expression" dxfId="1432" priority="1417">
      <formula>$Y15="Informe 2"</formula>
    </cfRule>
    <cfRule type="expression" dxfId="1431" priority="1418">
      <formula>$Y15="Informe 1"</formula>
    </cfRule>
    <cfRule type="expression" dxfId="1430" priority="1419">
      <formula>$Y15="Gráfico 10"</formula>
    </cfRule>
    <cfRule type="expression" dxfId="1429" priority="1420">
      <formula>$Y15="Gráfico 25"</formula>
    </cfRule>
    <cfRule type="expression" dxfId="1428" priority="1421">
      <formula>$Y15="Gráfico 24"</formula>
    </cfRule>
    <cfRule type="expression" dxfId="1427" priority="1422">
      <formula>$Y15="Gráfico 23"</formula>
    </cfRule>
    <cfRule type="expression" dxfId="1426" priority="1423">
      <formula>$Y15="Gráfico 22"</formula>
    </cfRule>
    <cfRule type="expression" dxfId="1425" priority="1424">
      <formula>$Y15="Gráfico 21"</formula>
    </cfRule>
    <cfRule type="expression" dxfId="1424" priority="1425">
      <formula>$Y15="Gráfico 20"</formula>
    </cfRule>
    <cfRule type="expression" dxfId="1423" priority="1426">
      <formula>$Y15="Gráfico 18"</formula>
    </cfRule>
    <cfRule type="expression" dxfId="1422" priority="1427">
      <formula>$Y15="Gráfico 19"</formula>
    </cfRule>
    <cfRule type="expression" dxfId="1421" priority="1428">
      <formula>$Y15="Gráfico 17"</formula>
    </cfRule>
    <cfRule type="expression" dxfId="1420" priority="1429">
      <formula>$Y15="Gráfico 16"</formula>
    </cfRule>
    <cfRule type="expression" dxfId="1419" priority="1430">
      <formula>$Y15="Gráfico 15"</formula>
    </cfRule>
    <cfRule type="expression" dxfId="1418" priority="1431">
      <formula>$Y15="Gráfico 14"</formula>
    </cfRule>
    <cfRule type="expression" dxfId="1417" priority="1432">
      <formula>$Y15="Gráfico 12"</formula>
    </cfRule>
    <cfRule type="expression" dxfId="1416" priority="1433">
      <formula>$Y15="Gráfico 13"</formula>
    </cfRule>
    <cfRule type="expression" dxfId="1415" priority="1434">
      <formula>$Y15="Gráfico 11"</formula>
    </cfRule>
    <cfRule type="expression" dxfId="1414" priority="1435">
      <formula>$Y15="Gráfico 9"</formula>
    </cfRule>
    <cfRule type="expression" dxfId="1413" priority="1436">
      <formula>$Y15="Gráfico 8"</formula>
    </cfRule>
    <cfRule type="expression" dxfId="1412" priority="1437">
      <formula>$Y15="Gráfico 7"</formula>
    </cfRule>
    <cfRule type="expression" dxfId="1411" priority="1438">
      <formula>$Y15="Gráfico 6"</formula>
    </cfRule>
    <cfRule type="expression" dxfId="1410" priority="1439">
      <formula>$Y15="Gráfico 4"</formula>
    </cfRule>
    <cfRule type="expression" dxfId="1409" priority="1440">
      <formula>$Y15="Gráfico 3"</formula>
    </cfRule>
    <cfRule type="expression" dxfId="1408" priority="1441">
      <formula>$Y15="Gráfico 2"</formula>
    </cfRule>
    <cfRule type="expression" dxfId="1407" priority="1442">
      <formula>$Y15="Gráfico 1"</formula>
    </cfRule>
    <cfRule type="expression" dxfId="1406" priority="1443">
      <formula>$Y15="Gráfico 5"</formula>
    </cfRule>
  </conditionalFormatting>
  <conditionalFormatting sqref="L26">
    <cfRule type="expression" dxfId="1405" priority="1370">
      <formula>$Y26="Reporte 2"</formula>
    </cfRule>
    <cfRule type="expression" dxfId="1404" priority="1371">
      <formula>$Y26="Reporte 1"</formula>
    </cfRule>
    <cfRule type="expression" dxfId="1403" priority="1372">
      <formula>$Y26="Informe 10"</formula>
    </cfRule>
    <cfRule type="expression" dxfId="1402" priority="1373">
      <formula>$Y26="Informe 9"</formula>
    </cfRule>
    <cfRule type="expression" dxfId="1401" priority="1374">
      <formula>$Y26="Informe 8"</formula>
    </cfRule>
    <cfRule type="expression" dxfId="1400" priority="1375">
      <formula>$Y26="Informe 7"</formula>
    </cfRule>
    <cfRule type="expression" dxfId="1399" priority="1376">
      <formula>$Y26="Informe 6"</formula>
    </cfRule>
    <cfRule type="expression" dxfId="1398" priority="1377">
      <formula>$Y26="Informe 5"</formula>
    </cfRule>
    <cfRule type="expression" dxfId="1397" priority="1378">
      <formula>$Y26="Informe 4"</formula>
    </cfRule>
    <cfRule type="expression" dxfId="1396" priority="1379">
      <formula>$Y26="Informe 3"</formula>
    </cfRule>
    <cfRule type="expression" dxfId="1395" priority="1380">
      <formula>$Y26="Informe 2"</formula>
    </cfRule>
    <cfRule type="expression" dxfId="1394" priority="1381">
      <formula>$Y26="Informe 1"</formula>
    </cfRule>
    <cfRule type="expression" dxfId="1393" priority="1382">
      <formula>$Y26="Gráfico 10"</formula>
    </cfRule>
    <cfRule type="expression" dxfId="1392" priority="1383">
      <formula>$Y26="Gráfico 25"</formula>
    </cfRule>
    <cfRule type="expression" dxfId="1391" priority="1384">
      <formula>$Y26="Gráfico 24"</formula>
    </cfRule>
    <cfRule type="expression" dxfId="1390" priority="1385">
      <formula>$Y26="Gráfico 23"</formula>
    </cfRule>
    <cfRule type="expression" dxfId="1389" priority="1386">
      <formula>$Y26="Gráfico 22"</formula>
    </cfRule>
    <cfRule type="expression" dxfId="1388" priority="1387">
      <formula>$Y26="Gráfico 21"</formula>
    </cfRule>
    <cfRule type="expression" dxfId="1387" priority="1388">
      <formula>$Y26="Gráfico 20"</formula>
    </cfRule>
    <cfRule type="expression" dxfId="1386" priority="1389">
      <formula>$Y26="Gráfico 18"</formula>
    </cfRule>
    <cfRule type="expression" dxfId="1385" priority="1390">
      <formula>$Y26="Gráfico 19"</formula>
    </cfRule>
    <cfRule type="expression" dxfId="1384" priority="1391">
      <formula>$Y26="Gráfico 17"</formula>
    </cfRule>
    <cfRule type="expression" dxfId="1383" priority="1392">
      <formula>$Y26="Gráfico 16"</formula>
    </cfRule>
    <cfRule type="expression" dxfId="1382" priority="1393">
      <formula>$Y26="Gráfico 15"</formula>
    </cfRule>
    <cfRule type="expression" dxfId="1381" priority="1394">
      <formula>$Y26="Gráfico 14"</formula>
    </cfRule>
    <cfRule type="expression" dxfId="1380" priority="1395">
      <formula>$Y26="Gráfico 12"</formula>
    </cfRule>
    <cfRule type="expression" dxfId="1379" priority="1396">
      <formula>$Y26="Gráfico 13"</formula>
    </cfRule>
    <cfRule type="expression" dxfId="1378" priority="1397">
      <formula>$Y26="Gráfico 11"</formula>
    </cfRule>
    <cfRule type="expression" dxfId="1377" priority="1398">
      <formula>$Y26="Gráfico 9"</formula>
    </cfRule>
    <cfRule type="expression" dxfId="1376" priority="1399">
      <formula>$Y26="Gráfico 8"</formula>
    </cfRule>
    <cfRule type="expression" dxfId="1375" priority="1400">
      <formula>$Y26="Gráfico 7"</formula>
    </cfRule>
    <cfRule type="expression" dxfId="1374" priority="1401">
      <formula>$Y26="Gráfico 6"</formula>
    </cfRule>
    <cfRule type="expression" dxfId="1373" priority="1402">
      <formula>$Y26="Gráfico 4"</formula>
    </cfRule>
    <cfRule type="expression" dxfId="1372" priority="1403">
      <formula>$Y26="Gráfico 3"</formula>
    </cfRule>
    <cfRule type="expression" dxfId="1371" priority="1404">
      <formula>$Y26="Gráfico 2"</formula>
    </cfRule>
    <cfRule type="expression" dxfId="1370" priority="1405">
      <formula>$Y26="Gráfico 1"</formula>
    </cfRule>
    <cfRule type="expression" dxfId="1369" priority="1406">
      <formula>$Y26="Gráfico 5"</formula>
    </cfRule>
  </conditionalFormatting>
  <conditionalFormatting sqref="L27">
    <cfRule type="expression" dxfId="1368" priority="1333">
      <formula>$Y27="Reporte 2"</formula>
    </cfRule>
    <cfRule type="expression" dxfId="1367" priority="1334">
      <formula>$Y27="Reporte 1"</formula>
    </cfRule>
    <cfRule type="expression" dxfId="1366" priority="1335">
      <formula>$Y27="Informe 10"</formula>
    </cfRule>
    <cfRule type="expression" dxfId="1365" priority="1336">
      <formula>$Y27="Informe 9"</formula>
    </cfRule>
    <cfRule type="expression" dxfId="1364" priority="1337">
      <formula>$Y27="Informe 8"</formula>
    </cfRule>
    <cfRule type="expression" dxfId="1363" priority="1338">
      <formula>$Y27="Informe 7"</formula>
    </cfRule>
    <cfRule type="expression" dxfId="1362" priority="1339">
      <formula>$Y27="Informe 6"</formula>
    </cfRule>
    <cfRule type="expression" dxfId="1361" priority="1340">
      <formula>$Y27="Informe 5"</formula>
    </cfRule>
    <cfRule type="expression" dxfId="1360" priority="1341">
      <formula>$Y27="Informe 4"</formula>
    </cfRule>
    <cfRule type="expression" dxfId="1359" priority="1342">
      <formula>$Y27="Informe 3"</formula>
    </cfRule>
    <cfRule type="expression" dxfId="1358" priority="1343">
      <formula>$Y27="Informe 2"</formula>
    </cfRule>
    <cfRule type="expression" dxfId="1357" priority="1344">
      <formula>$Y27="Informe 1"</formula>
    </cfRule>
    <cfRule type="expression" dxfId="1356" priority="1345">
      <formula>$Y27="Gráfico 10"</formula>
    </cfRule>
    <cfRule type="expression" dxfId="1355" priority="1346">
      <formula>$Y27="Gráfico 25"</formula>
    </cfRule>
    <cfRule type="expression" dxfId="1354" priority="1347">
      <formula>$Y27="Gráfico 24"</formula>
    </cfRule>
    <cfRule type="expression" dxfId="1353" priority="1348">
      <formula>$Y27="Gráfico 23"</formula>
    </cfRule>
    <cfRule type="expression" dxfId="1352" priority="1349">
      <formula>$Y27="Gráfico 22"</formula>
    </cfRule>
    <cfRule type="expression" dxfId="1351" priority="1350">
      <formula>$Y27="Gráfico 21"</formula>
    </cfRule>
    <cfRule type="expression" dxfId="1350" priority="1351">
      <formula>$Y27="Gráfico 20"</formula>
    </cfRule>
    <cfRule type="expression" dxfId="1349" priority="1352">
      <formula>$Y27="Gráfico 18"</formula>
    </cfRule>
    <cfRule type="expression" dxfId="1348" priority="1353">
      <formula>$Y27="Gráfico 19"</formula>
    </cfRule>
    <cfRule type="expression" dxfId="1347" priority="1354">
      <formula>$Y27="Gráfico 17"</formula>
    </cfRule>
    <cfRule type="expression" dxfId="1346" priority="1355">
      <formula>$Y27="Gráfico 16"</formula>
    </cfRule>
    <cfRule type="expression" dxfId="1345" priority="1356">
      <formula>$Y27="Gráfico 15"</formula>
    </cfRule>
    <cfRule type="expression" dxfId="1344" priority="1357">
      <formula>$Y27="Gráfico 14"</formula>
    </cfRule>
    <cfRule type="expression" dxfId="1343" priority="1358">
      <formula>$Y27="Gráfico 12"</formula>
    </cfRule>
    <cfRule type="expression" dxfId="1342" priority="1359">
      <formula>$Y27="Gráfico 13"</formula>
    </cfRule>
    <cfRule type="expression" dxfId="1341" priority="1360">
      <formula>$Y27="Gráfico 11"</formula>
    </cfRule>
    <cfRule type="expression" dxfId="1340" priority="1361">
      <formula>$Y27="Gráfico 9"</formula>
    </cfRule>
    <cfRule type="expression" dxfId="1339" priority="1362">
      <formula>$Y27="Gráfico 8"</formula>
    </cfRule>
    <cfRule type="expression" dxfId="1338" priority="1363">
      <formula>$Y27="Gráfico 7"</formula>
    </cfRule>
    <cfRule type="expression" dxfId="1337" priority="1364">
      <formula>$Y27="Gráfico 6"</formula>
    </cfRule>
    <cfRule type="expression" dxfId="1336" priority="1365">
      <formula>$Y27="Gráfico 4"</formula>
    </cfRule>
    <cfRule type="expression" dxfId="1335" priority="1366">
      <formula>$Y27="Gráfico 3"</formula>
    </cfRule>
    <cfRule type="expression" dxfId="1334" priority="1367">
      <formula>$Y27="Gráfico 2"</formula>
    </cfRule>
    <cfRule type="expression" dxfId="1333" priority="1368">
      <formula>$Y27="Gráfico 1"</formula>
    </cfRule>
    <cfRule type="expression" dxfId="1332" priority="1369">
      <formula>$Y27="Gráfico 5"</formula>
    </cfRule>
  </conditionalFormatting>
  <conditionalFormatting sqref="L28">
    <cfRule type="expression" dxfId="1331" priority="1296">
      <formula>$Y28="Reporte 2"</formula>
    </cfRule>
    <cfRule type="expression" dxfId="1330" priority="1297">
      <formula>$Y28="Reporte 1"</formula>
    </cfRule>
    <cfRule type="expression" dxfId="1329" priority="1298">
      <formula>$Y28="Informe 10"</formula>
    </cfRule>
    <cfRule type="expression" dxfId="1328" priority="1299">
      <formula>$Y28="Informe 9"</formula>
    </cfRule>
    <cfRule type="expression" dxfId="1327" priority="1300">
      <formula>$Y28="Informe 8"</formula>
    </cfRule>
    <cfRule type="expression" dxfId="1326" priority="1301">
      <formula>$Y28="Informe 7"</formula>
    </cfRule>
    <cfRule type="expression" dxfId="1325" priority="1302">
      <formula>$Y28="Informe 6"</formula>
    </cfRule>
    <cfRule type="expression" dxfId="1324" priority="1303">
      <formula>$Y28="Informe 5"</formula>
    </cfRule>
    <cfRule type="expression" dxfId="1323" priority="1304">
      <formula>$Y28="Informe 4"</formula>
    </cfRule>
    <cfRule type="expression" dxfId="1322" priority="1305">
      <formula>$Y28="Informe 3"</formula>
    </cfRule>
    <cfRule type="expression" dxfId="1321" priority="1306">
      <formula>$Y28="Informe 2"</formula>
    </cfRule>
    <cfRule type="expression" dxfId="1320" priority="1307">
      <formula>$Y28="Informe 1"</formula>
    </cfRule>
    <cfRule type="expression" dxfId="1319" priority="1308">
      <formula>$Y28="Gráfico 10"</formula>
    </cfRule>
    <cfRule type="expression" dxfId="1318" priority="1309">
      <formula>$Y28="Gráfico 25"</formula>
    </cfRule>
    <cfRule type="expression" dxfId="1317" priority="1310">
      <formula>$Y28="Gráfico 24"</formula>
    </cfRule>
    <cfRule type="expression" dxfId="1316" priority="1311">
      <formula>$Y28="Gráfico 23"</formula>
    </cfRule>
    <cfRule type="expression" dxfId="1315" priority="1312">
      <formula>$Y28="Gráfico 22"</formula>
    </cfRule>
    <cfRule type="expression" dxfId="1314" priority="1313">
      <formula>$Y28="Gráfico 21"</formula>
    </cfRule>
    <cfRule type="expression" dxfId="1313" priority="1314">
      <formula>$Y28="Gráfico 20"</formula>
    </cfRule>
    <cfRule type="expression" dxfId="1312" priority="1315">
      <formula>$Y28="Gráfico 18"</formula>
    </cfRule>
    <cfRule type="expression" dxfId="1311" priority="1316">
      <formula>$Y28="Gráfico 19"</formula>
    </cfRule>
    <cfRule type="expression" dxfId="1310" priority="1317">
      <formula>$Y28="Gráfico 17"</formula>
    </cfRule>
    <cfRule type="expression" dxfId="1309" priority="1318">
      <formula>$Y28="Gráfico 16"</formula>
    </cfRule>
    <cfRule type="expression" dxfId="1308" priority="1319">
      <formula>$Y28="Gráfico 15"</formula>
    </cfRule>
    <cfRule type="expression" dxfId="1307" priority="1320">
      <formula>$Y28="Gráfico 14"</formula>
    </cfRule>
    <cfRule type="expression" dxfId="1306" priority="1321">
      <formula>$Y28="Gráfico 12"</formula>
    </cfRule>
    <cfRule type="expression" dxfId="1305" priority="1322">
      <formula>$Y28="Gráfico 13"</formula>
    </cfRule>
    <cfRule type="expression" dxfId="1304" priority="1323">
      <formula>$Y28="Gráfico 11"</formula>
    </cfRule>
    <cfRule type="expression" dxfId="1303" priority="1324">
      <formula>$Y28="Gráfico 9"</formula>
    </cfRule>
    <cfRule type="expression" dxfId="1302" priority="1325">
      <formula>$Y28="Gráfico 8"</formula>
    </cfRule>
    <cfRule type="expression" dxfId="1301" priority="1326">
      <formula>$Y28="Gráfico 7"</formula>
    </cfRule>
    <cfRule type="expression" dxfId="1300" priority="1327">
      <formula>$Y28="Gráfico 6"</formula>
    </cfRule>
    <cfRule type="expression" dxfId="1299" priority="1328">
      <formula>$Y28="Gráfico 4"</formula>
    </cfRule>
    <cfRule type="expression" dxfId="1298" priority="1329">
      <formula>$Y28="Gráfico 3"</formula>
    </cfRule>
    <cfRule type="expression" dxfId="1297" priority="1330">
      <formula>$Y28="Gráfico 2"</formula>
    </cfRule>
    <cfRule type="expression" dxfId="1296" priority="1331">
      <formula>$Y28="Gráfico 1"</formula>
    </cfRule>
    <cfRule type="expression" dxfId="1295" priority="1332">
      <formula>$Y28="Gráfico 5"</formula>
    </cfRule>
  </conditionalFormatting>
  <conditionalFormatting sqref="L29">
    <cfRule type="expression" dxfId="1294" priority="1259">
      <formula>$Y29="Reporte 2"</formula>
    </cfRule>
    <cfRule type="expression" dxfId="1293" priority="1260">
      <formula>$Y29="Reporte 1"</formula>
    </cfRule>
    <cfRule type="expression" dxfId="1292" priority="1261">
      <formula>$Y29="Informe 10"</formula>
    </cfRule>
    <cfRule type="expression" dxfId="1291" priority="1262">
      <formula>$Y29="Informe 9"</formula>
    </cfRule>
    <cfRule type="expression" dxfId="1290" priority="1263">
      <formula>$Y29="Informe 8"</formula>
    </cfRule>
    <cfRule type="expression" dxfId="1289" priority="1264">
      <formula>$Y29="Informe 7"</formula>
    </cfRule>
    <cfRule type="expression" dxfId="1288" priority="1265">
      <formula>$Y29="Informe 6"</formula>
    </cfRule>
    <cfRule type="expression" dxfId="1287" priority="1266">
      <formula>$Y29="Informe 5"</formula>
    </cfRule>
    <cfRule type="expression" dxfId="1286" priority="1267">
      <formula>$Y29="Informe 4"</formula>
    </cfRule>
    <cfRule type="expression" dxfId="1285" priority="1268">
      <formula>$Y29="Informe 3"</formula>
    </cfRule>
    <cfRule type="expression" dxfId="1284" priority="1269">
      <formula>$Y29="Informe 2"</formula>
    </cfRule>
    <cfRule type="expression" dxfId="1283" priority="1270">
      <formula>$Y29="Informe 1"</formula>
    </cfRule>
    <cfRule type="expression" dxfId="1282" priority="1271">
      <formula>$Y29="Gráfico 10"</formula>
    </cfRule>
    <cfRule type="expression" dxfId="1281" priority="1272">
      <formula>$Y29="Gráfico 25"</formula>
    </cfRule>
    <cfRule type="expression" dxfId="1280" priority="1273">
      <formula>$Y29="Gráfico 24"</formula>
    </cfRule>
    <cfRule type="expression" dxfId="1279" priority="1274">
      <formula>$Y29="Gráfico 23"</formula>
    </cfRule>
    <cfRule type="expression" dxfId="1278" priority="1275">
      <formula>$Y29="Gráfico 22"</formula>
    </cfRule>
    <cfRule type="expression" dxfId="1277" priority="1276">
      <formula>$Y29="Gráfico 21"</formula>
    </cfRule>
    <cfRule type="expression" dxfId="1276" priority="1277">
      <formula>$Y29="Gráfico 20"</formula>
    </cfRule>
    <cfRule type="expression" dxfId="1275" priority="1278">
      <formula>$Y29="Gráfico 18"</formula>
    </cfRule>
    <cfRule type="expression" dxfId="1274" priority="1279">
      <formula>$Y29="Gráfico 19"</formula>
    </cfRule>
    <cfRule type="expression" dxfId="1273" priority="1280">
      <formula>$Y29="Gráfico 17"</formula>
    </cfRule>
    <cfRule type="expression" dxfId="1272" priority="1281">
      <formula>$Y29="Gráfico 16"</formula>
    </cfRule>
    <cfRule type="expression" dxfId="1271" priority="1282">
      <formula>$Y29="Gráfico 15"</formula>
    </cfRule>
    <cfRule type="expression" dxfId="1270" priority="1283">
      <formula>$Y29="Gráfico 14"</formula>
    </cfRule>
    <cfRule type="expression" dxfId="1269" priority="1284">
      <formula>$Y29="Gráfico 12"</formula>
    </cfRule>
    <cfRule type="expression" dxfId="1268" priority="1285">
      <formula>$Y29="Gráfico 13"</formula>
    </cfRule>
    <cfRule type="expression" dxfId="1267" priority="1286">
      <formula>$Y29="Gráfico 11"</formula>
    </cfRule>
    <cfRule type="expression" dxfId="1266" priority="1287">
      <formula>$Y29="Gráfico 9"</formula>
    </cfRule>
    <cfRule type="expression" dxfId="1265" priority="1288">
      <formula>$Y29="Gráfico 8"</formula>
    </cfRule>
    <cfRule type="expression" dxfId="1264" priority="1289">
      <formula>$Y29="Gráfico 7"</formula>
    </cfRule>
    <cfRule type="expression" dxfId="1263" priority="1290">
      <formula>$Y29="Gráfico 6"</formula>
    </cfRule>
    <cfRule type="expression" dxfId="1262" priority="1291">
      <formula>$Y29="Gráfico 4"</formula>
    </cfRule>
    <cfRule type="expression" dxfId="1261" priority="1292">
      <formula>$Y29="Gráfico 3"</formula>
    </cfRule>
    <cfRule type="expression" dxfId="1260" priority="1293">
      <formula>$Y29="Gráfico 2"</formula>
    </cfRule>
    <cfRule type="expression" dxfId="1259" priority="1294">
      <formula>$Y29="Gráfico 1"</formula>
    </cfRule>
    <cfRule type="expression" dxfId="1258" priority="1295">
      <formula>$Y29="Gráfico 5"</formula>
    </cfRule>
  </conditionalFormatting>
  <conditionalFormatting sqref="L30">
    <cfRule type="expression" dxfId="1257" priority="1222">
      <formula>$Y30="Reporte 2"</formula>
    </cfRule>
    <cfRule type="expression" dxfId="1256" priority="1223">
      <formula>$Y30="Reporte 1"</formula>
    </cfRule>
    <cfRule type="expression" dxfId="1255" priority="1224">
      <formula>$Y30="Informe 10"</formula>
    </cfRule>
    <cfRule type="expression" dxfId="1254" priority="1225">
      <formula>$Y30="Informe 9"</formula>
    </cfRule>
    <cfRule type="expression" dxfId="1253" priority="1226">
      <formula>$Y30="Informe 8"</formula>
    </cfRule>
    <cfRule type="expression" dxfId="1252" priority="1227">
      <formula>$Y30="Informe 7"</formula>
    </cfRule>
    <cfRule type="expression" dxfId="1251" priority="1228">
      <formula>$Y30="Informe 6"</formula>
    </cfRule>
    <cfRule type="expression" dxfId="1250" priority="1229">
      <formula>$Y30="Informe 5"</formula>
    </cfRule>
    <cfRule type="expression" dxfId="1249" priority="1230">
      <formula>$Y30="Informe 4"</formula>
    </cfRule>
    <cfRule type="expression" dxfId="1248" priority="1231">
      <formula>$Y30="Informe 3"</formula>
    </cfRule>
    <cfRule type="expression" dxfId="1247" priority="1232">
      <formula>$Y30="Informe 2"</formula>
    </cfRule>
    <cfRule type="expression" dxfId="1246" priority="1233">
      <formula>$Y30="Informe 1"</formula>
    </cfRule>
    <cfRule type="expression" dxfId="1245" priority="1234">
      <formula>$Y30="Gráfico 10"</formula>
    </cfRule>
    <cfRule type="expression" dxfId="1244" priority="1235">
      <formula>$Y30="Gráfico 25"</formula>
    </cfRule>
    <cfRule type="expression" dxfId="1243" priority="1236">
      <formula>$Y30="Gráfico 24"</formula>
    </cfRule>
    <cfRule type="expression" dxfId="1242" priority="1237">
      <formula>$Y30="Gráfico 23"</formula>
    </cfRule>
    <cfRule type="expression" dxfId="1241" priority="1238">
      <formula>$Y30="Gráfico 22"</formula>
    </cfRule>
    <cfRule type="expression" dxfId="1240" priority="1239">
      <formula>$Y30="Gráfico 21"</formula>
    </cfRule>
    <cfRule type="expression" dxfId="1239" priority="1240">
      <formula>$Y30="Gráfico 20"</formula>
    </cfRule>
    <cfRule type="expression" dxfId="1238" priority="1241">
      <formula>$Y30="Gráfico 18"</formula>
    </cfRule>
    <cfRule type="expression" dxfId="1237" priority="1242">
      <formula>$Y30="Gráfico 19"</formula>
    </cfRule>
    <cfRule type="expression" dxfId="1236" priority="1243">
      <formula>$Y30="Gráfico 17"</formula>
    </cfRule>
    <cfRule type="expression" dxfId="1235" priority="1244">
      <formula>$Y30="Gráfico 16"</formula>
    </cfRule>
    <cfRule type="expression" dxfId="1234" priority="1245">
      <formula>$Y30="Gráfico 15"</formula>
    </cfRule>
    <cfRule type="expression" dxfId="1233" priority="1246">
      <formula>$Y30="Gráfico 14"</formula>
    </cfRule>
    <cfRule type="expression" dxfId="1232" priority="1247">
      <formula>$Y30="Gráfico 12"</formula>
    </cfRule>
    <cfRule type="expression" dxfId="1231" priority="1248">
      <formula>$Y30="Gráfico 13"</formula>
    </cfRule>
    <cfRule type="expression" dxfId="1230" priority="1249">
      <formula>$Y30="Gráfico 11"</formula>
    </cfRule>
    <cfRule type="expression" dxfId="1229" priority="1250">
      <formula>$Y30="Gráfico 9"</formula>
    </cfRule>
    <cfRule type="expression" dxfId="1228" priority="1251">
      <formula>$Y30="Gráfico 8"</formula>
    </cfRule>
    <cfRule type="expression" dxfId="1227" priority="1252">
      <formula>$Y30="Gráfico 7"</formula>
    </cfRule>
    <cfRule type="expression" dxfId="1226" priority="1253">
      <formula>$Y30="Gráfico 6"</formula>
    </cfRule>
    <cfRule type="expression" dxfId="1225" priority="1254">
      <formula>$Y30="Gráfico 4"</formula>
    </cfRule>
    <cfRule type="expression" dxfId="1224" priority="1255">
      <formula>$Y30="Gráfico 3"</formula>
    </cfRule>
    <cfRule type="expression" dxfId="1223" priority="1256">
      <formula>$Y30="Gráfico 2"</formula>
    </cfRule>
    <cfRule type="expression" dxfId="1222" priority="1257">
      <formula>$Y30="Gráfico 1"</formula>
    </cfRule>
    <cfRule type="expression" dxfId="1221" priority="1258">
      <formula>$Y30="Gráfico 5"</formula>
    </cfRule>
  </conditionalFormatting>
  <conditionalFormatting sqref="L31">
    <cfRule type="expression" dxfId="1220" priority="1185">
      <formula>$Y31="Reporte 2"</formula>
    </cfRule>
    <cfRule type="expression" dxfId="1219" priority="1186">
      <formula>$Y31="Reporte 1"</formula>
    </cfRule>
    <cfRule type="expression" dxfId="1218" priority="1187">
      <formula>$Y31="Informe 10"</formula>
    </cfRule>
    <cfRule type="expression" dxfId="1217" priority="1188">
      <formula>$Y31="Informe 9"</formula>
    </cfRule>
    <cfRule type="expression" dxfId="1216" priority="1189">
      <formula>$Y31="Informe 8"</formula>
    </cfRule>
    <cfRule type="expression" dxfId="1215" priority="1190">
      <formula>$Y31="Informe 7"</formula>
    </cfRule>
    <cfRule type="expression" dxfId="1214" priority="1191">
      <formula>$Y31="Informe 6"</formula>
    </cfRule>
    <cfRule type="expression" dxfId="1213" priority="1192">
      <formula>$Y31="Informe 5"</formula>
    </cfRule>
    <cfRule type="expression" dxfId="1212" priority="1193">
      <formula>$Y31="Informe 4"</formula>
    </cfRule>
    <cfRule type="expression" dxfId="1211" priority="1194">
      <formula>$Y31="Informe 3"</formula>
    </cfRule>
    <cfRule type="expression" dxfId="1210" priority="1195">
      <formula>$Y31="Informe 2"</formula>
    </cfRule>
    <cfRule type="expression" dxfId="1209" priority="1196">
      <formula>$Y31="Informe 1"</formula>
    </cfRule>
    <cfRule type="expression" dxfId="1208" priority="1197">
      <formula>$Y31="Gráfico 10"</formula>
    </cfRule>
    <cfRule type="expression" dxfId="1207" priority="1198">
      <formula>$Y31="Gráfico 25"</formula>
    </cfRule>
    <cfRule type="expression" dxfId="1206" priority="1199">
      <formula>$Y31="Gráfico 24"</formula>
    </cfRule>
    <cfRule type="expression" dxfId="1205" priority="1200">
      <formula>$Y31="Gráfico 23"</formula>
    </cfRule>
    <cfRule type="expression" dxfId="1204" priority="1201">
      <formula>$Y31="Gráfico 22"</formula>
    </cfRule>
    <cfRule type="expression" dxfId="1203" priority="1202">
      <formula>$Y31="Gráfico 21"</formula>
    </cfRule>
    <cfRule type="expression" dxfId="1202" priority="1203">
      <formula>$Y31="Gráfico 20"</formula>
    </cfRule>
    <cfRule type="expression" dxfId="1201" priority="1204">
      <formula>$Y31="Gráfico 18"</formula>
    </cfRule>
    <cfRule type="expression" dxfId="1200" priority="1205">
      <formula>$Y31="Gráfico 19"</formula>
    </cfRule>
    <cfRule type="expression" dxfId="1199" priority="1206">
      <formula>$Y31="Gráfico 17"</formula>
    </cfRule>
    <cfRule type="expression" dxfId="1198" priority="1207">
      <formula>$Y31="Gráfico 16"</formula>
    </cfRule>
    <cfRule type="expression" dxfId="1197" priority="1208">
      <formula>$Y31="Gráfico 15"</formula>
    </cfRule>
    <cfRule type="expression" dxfId="1196" priority="1209">
      <formula>$Y31="Gráfico 14"</formula>
    </cfRule>
    <cfRule type="expression" dxfId="1195" priority="1210">
      <formula>$Y31="Gráfico 12"</formula>
    </cfRule>
    <cfRule type="expression" dxfId="1194" priority="1211">
      <formula>$Y31="Gráfico 13"</formula>
    </cfRule>
    <cfRule type="expression" dxfId="1193" priority="1212">
      <formula>$Y31="Gráfico 11"</formula>
    </cfRule>
    <cfRule type="expression" dxfId="1192" priority="1213">
      <formula>$Y31="Gráfico 9"</formula>
    </cfRule>
    <cfRule type="expression" dxfId="1191" priority="1214">
      <formula>$Y31="Gráfico 8"</formula>
    </cfRule>
    <cfRule type="expression" dxfId="1190" priority="1215">
      <formula>$Y31="Gráfico 7"</formula>
    </cfRule>
    <cfRule type="expression" dxfId="1189" priority="1216">
      <formula>$Y31="Gráfico 6"</formula>
    </cfRule>
    <cfRule type="expression" dxfId="1188" priority="1217">
      <formula>$Y31="Gráfico 4"</formula>
    </cfRule>
    <cfRule type="expression" dxfId="1187" priority="1218">
      <formula>$Y31="Gráfico 3"</formula>
    </cfRule>
    <cfRule type="expression" dxfId="1186" priority="1219">
      <formula>$Y31="Gráfico 2"</formula>
    </cfRule>
    <cfRule type="expression" dxfId="1185" priority="1220">
      <formula>$Y31="Gráfico 1"</formula>
    </cfRule>
    <cfRule type="expression" dxfId="1184" priority="1221">
      <formula>$Y31="Gráfico 5"</formula>
    </cfRule>
  </conditionalFormatting>
  <conditionalFormatting sqref="L32">
    <cfRule type="expression" dxfId="1183" priority="1148">
      <formula>$Y32="Reporte 2"</formula>
    </cfRule>
    <cfRule type="expression" dxfId="1182" priority="1149">
      <formula>$Y32="Reporte 1"</formula>
    </cfRule>
    <cfRule type="expression" dxfId="1181" priority="1150">
      <formula>$Y32="Informe 10"</formula>
    </cfRule>
    <cfRule type="expression" dxfId="1180" priority="1151">
      <formula>$Y32="Informe 9"</formula>
    </cfRule>
    <cfRule type="expression" dxfId="1179" priority="1152">
      <formula>$Y32="Informe 8"</formula>
    </cfRule>
    <cfRule type="expression" dxfId="1178" priority="1153">
      <formula>$Y32="Informe 7"</formula>
    </cfRule>
    <cfRule type="expression" dxfId="1177" priority="1154">
      <formula>$Y32="Informe 6"</formula>
    </cfRule>
    <cfRule type="expression" dxfId="1176" priority="1155">
      <formula>$Y32="Informe 5"</formula>
    </cfRule>
    <cfRule type="expression" dxfId="1175" priority="1156">
      <formula>$Y32="Informe 4"</formula>
    </cfRule>
    <cfRule type="expression" dxfId="1174" priority="1157">
      <formula>$Y32="Informe 3"</formula>
    </cfRule>
    <cfRule type="expression" dxfId="1173" priority="1158">
      <formula>$Y32="Informe 2"</formula>
    </cfRule>
    <cfRule type="expression" dxfId="1172" priority="1159">
      <formula>$Y32="Informe 1"</formula>
    </cfRule>
    <cfRule type="expression" dxfId="1171" priority="1160">
      <formula>$Y32="Gráfico 10"</formula>
    </cfRule>
    <cfRule type="expression" dxfId="1170" priority="1161">
      <formula>$Y32="Gráfico 25"</formula>
    </cfRule>
    <cfRule type="expression" dxfId="1169" priority="1162">
      <formula>$Y32="Gráfico 24"</formula>
    </cfRule>
    <cfRule type="expression" dxfId="1168" priority="1163">
      <formula>$Y32="Gráfico 23"</formula>
    </cfRule>
    <cfRule type="expression" dxfId="1167" priority="1164">
      <formula>$Y32="Gráfico 22"</formula>
    </cfRule>
    <cfRule type="expression" dxfId="1166" priority="1165">
      <formula>$Y32="Gráfico 21"</formula>
    </cfRule>
    <cfRule type="expression" dxfId="1165" priority="1166">
      <formula>$Y32="Gráfico 20"</formula>
    </cfRule>
    <cfRule type="expression" dxfId="1164" priority="1167">
      <formula>$Y32="Gráfico 18"</formula>
    </cfRule>
    <cfRule type="expression" dxfId="1163" priority="1168">
      <formula>$Y32="Gráfico 19"</formula>
    </cfRule>
    <cfRule type="expression" dxfId="1162" priority="1169">
      <formula>$Y32="Gráfico 17"</formula>
    </cfRule>
    <cfRule type="expression" dxfId="1161" priority="1170">
      <formula>$Y32="Gráfico 16"</formula>
    </cfRule>
    <cfRule type="expression" dxfId="1160" priority="1171">
      <formula>$Y32="Gráfico 15"</formula>
    </cfRule>
    <cfRule type="expression" dxfId="1159" priority="1172">
      <formula>$Y32="Gráfico 14"</formula>
    </cfRule>
    <cfRule type="expression" dxfId="1158" priority="1173">
      <formula>$Y32="Gráfico 12"</formula>
    </cfRule>
    <cfRule type="expression" dxfId="1157" priority="1174">
      <formula>$Y32="Gráfico 13"</formula>
    </cfRule>
    <cfRule type="expression" dxfId="1156" priority="1175">
      <formula>$Y32="Gráfico 11"</formula>
    </cfRule>
    <cfRule type="expression" dxfId="1155" priority="1176">
      <formula>$Y32="Gráfico 9"</formula>
    </cfRule>
    <cfRule type="expression" dxfId="1154" priority="1177">
      <formula>$Y32="Gráfico 8"</formula>
    </cfRule>
    <cfRule type="expression" dxfId="1153" priority="1178">
      <formula>$Y32="Gráfico 7"</formula>
    </cfRule>
    <cfRule type="expression" dxfId="1152" priority="1179">
      <formula>$Y32="Gráfico 6"</formula>
    </cfRule>
    <cfRule type="expression" dxfId="1151" priority="1180">
      <formula>$Y32="Gráfico 4"</formula>
    </cfRule>
    <cfRule type="expression" dxfId="1150" priority="1181">
      <formula>$Y32="Gráfico 3"</formula>
    </cfRule>
    <cfRule type="expression" dxfId="1149" priority="1182">
      <formula>$Y32="Gráfico 2"</formula>
    </cfRule>
    <cfRule type="expression" dxfId="1148" priority="1183">
      <formula>$Y32="Gráfico 1"</formula>
    </cfRule>
    <cfRule type="expression" dxfId="1147" priority="1184">
      <formula>$Y32="Gráfico 5"</formula>
    </cfRule>
  </conditionalFormatting>
  <conditionalFormatting sqref="L33">
    <cfRule type="expression" dxfId="1146" priority="1111">
      <formula>$Y33="Reporte 2"</formula>
    </cfRule>
    <cfRule type="expression" dxfId="1145" priority="1112">
      <formula>$Y33="Reporte 1"</formula>
    </cfRule>
    <cfRule type="expression" dxfId="1144" priority="1113">
      <formula>$Y33="Informe 10"</formula>
    </cfRule>
    <cfRule type="expression" dxfId="1143" priority="1114">
      <formula>$Y33="Informe 9"</formula>
    </cfRule>
    <cfRule type="expression" dxfId="1142" priority="1115">
      <formula>$Y33="Informe 8"</formula>
    </cfRule>
    <cfRule type="expression" dxfId="1141" priority="1116">
      <formula>$Y33="Informe 7"</formula>
    </cfRule>
    <cfRule type="expression" dxfId="1140" priority="1117">
      <formula>$Y33="Informe 6"</formula>
    </cfRule>
    <cfRule type="expression" dxfId="1139" priority="1118">
      <formula>$Y33="Informe 5"</formula>
    </cfRule>
    <cfRule type="expression" dxfId="1138" priority="1119">
      <formula>$Y33="Informe 4"</formula>
    </cfRule>
    <cfRule type="expression" dxfId="1137" priority="1120">
      <formula>$Y33="Informe 3"</formula>
    </cfRule>
    <cfRule type="expression" dxfId="1136" priority="1121">
      <formula>$Y33="Informe 2"</formula>
    </cfRule>
    <cfRule type="expression" dxfId="1135" priority="1122">
      <formula>$Y33="Informe 1"</formula>
    </cfRule>
    <cfRule type="expression" dxfId="1134" priority="1123">
      <formula>$Y33="Gráfico 10"</formula>
    </cfRule>
    <cfRule type="expression" dxfId="1133" priority="1124">
      <formula>$Y33="Gráfico 25"</formula>
    </cfRule>
    <cfRule type="expression" dxfId="1132" priority="1125">
      <formula>$Y33="Gráfico 24"</formula>
    </cfRule>
    <cfRule type="expression" dxfId="1131" priority="1126">
      <formula>$Y33="Gráfico 23"</formula>
    </cfRule>
    <cfRule type="expression" dxfId="1130" priority="1127">
      <formula>$Y33="Gráfico 22"</formula>
    </cfRule>
    <cfRule type="expression" dxfId="1129" priority="1128">
      <formula>$Y33="Gráfico 21"</formula>
    </cfRule>
    <cfRule type="expression" dxfId="1128" priority="1129">
      <formula>$Y33="Gráfico 20"</formula>
    </cfRule>
    <cfRule type="expression" dxfId="1127" priority="1130">
      <formula>$Y33="Gráfico 18"</formula>
    </cfRule>
    <cfRule type="expression" dxfId="1126" priority="1131">
      <formula>$Y33="Gráfico 19"</formula>
    </cfRule>
    <cfRule type="expression" dxfId="1125" priority="1132">
      <formula>$Y33="Gráfico 17"</formula>
    </cfRule>
    <cfRule type="expression" dxfId="1124" priority="1133">
      <formula>$Y33="Gráfico 16"</formula>
    </cfRule>
    <cfRule type="expression" dxfId="1123" priority="1134">
      <formula>$Y33="Gráfico 15"</formula>
    </cfRule>
    <cfRule type="expression" dxfId="1122" priority="1135">
      <formula>$Y33="Gráfico 14"</formula>
    </cfRule>
    <cfRule type="expression" dxfId="1121" priority="1136">
      <formula>$Y33="Gráfico 12"</formula>
    </cfRule>
    <cfRule type="expression" dxfId="1120" priority="1137">
      <formula>$Y33="Gráfico 13"</formula>
    </cfRule>
    <cfRule type="expression" dxfId="1119" priority="1138">
      <formula>$Y33="Gráfico 11"</formula>
    </cfRule>
    <cfRule type="expression" dxfId="1118" priority="1139">
      <formula>$Y33="Gráfico 9"</formula>
    </cfRule>
    <cfRule type="expression" dxfId="1117" priority="1140">
      <formula>$Y33="Gráfico 8"</formula>
    </cfRule>
    <cfRule type="expression" dxfId="1116" priority="1141">
      <formula>$Y33="Gráfico 7"</formula>
    </cfRule>
    <cfRule type="expression" dxfId="1115" priority="1142">
      <formula>$Y33="Gráfico 6"</formula>
    </cfRule>
    <cfRule type="expression" dxfId="1114" priority="1143">
      <formula>$Y33="Gráfico 4"</formula>
    </cfRule>
    <cfRule type="expression" dxfId="1113" priority="1144">
      <formula>$Y33="Gráfico 3"</formula>
    </cfRule>
    <cfRule type="expression" dxfId="1112" priority="1145">
      <formula>$Y33="Gráfico 2"</formula>
    </cfRule>
    <cfRule type="expression" dxfId="1111" priority="1146">
      <formula>$Y33="Gráfico 1"</formula>
    </cfRule>
    <cfRule type="expression" dxfId="1110" priority="1147">
      <formula>$Y33="Gráfico 5"</formula>
    </cfRule>
  </conditionalFormatting>
  <conditionalFormatting sqref="R9">
    <cfRule type="expression" dxfId="1109" priority="926">
      <formula>$Y9="Reporte 2"</formula>
    </cfRule>
    <cfRule type="expression" dxfId="1108" priority="927">
      <formula>$Y9="Reporte 1"</formula>
    </cfRule>
    <cfRule type="expression" dxfId="1107" priority="928">
      <formula>$Y9="Informe 10"</formula>
    </cfRule>
    <cfRule type="expression" dxfId="1106" priority="929">
      <formula>$Y9="Informe 9"</formula>
    </cfRule>
    <cfRule type="expression" dxfId="1105" priority="930">
      <formula>$Y9="Informe 8"</formula>
    </cfRule>
    <cfRule type="expression" dxfId="1104" priority="931">
      <formula>$Y9="Informe 7"</formula>
    </cfRule>
    <cfRule type="expression" dxfId="1103" priority="932">
      <formula>$Y9="Informe 6"</formula>
    </cfRule>
    <cfRule type="expression" dxfId="1102" priority="933">
      <formula>$Y9="Informe 5"</formula>
    </cfRule>
    <cfRule type="expression" dxfId="1101" priority="934">
      <formula>$Y9="Informe 4"</formula>
    </cfRule>
    <cfRule type="expression" dxfId="1100" priority="935">
      <formula>$Y9="Informe 3"</formula>
    </cfRule>
    <cfRule type="expression" dxfId="1099" priority="936">
      <formula>$Y9="Informe 2"</formula>
    </cfRule>
    <cfRule type="expression" dxfId="1098" priority="937">
      <formula>$Y9="Informe 1"</formula>
    </cfRule>
    <cfRule type="expression" dxfId="1097" priority="938">
      <formula>$Y9="Gráfico 10"</formula>
    </cfRule>
    <cfRule type="expression" dxfId="1096" priority="939">
      <formula>$Y9="Gráfico 25"</formula>
    </cfRule>
    <cfRule type="expression" dxfId="1095" priority="940">
      <formula>$Y9="Gráfico 24"</formula>
    </cfRule>
    <cfRule type="expression" dxfId="1094" priority="941">
      <formula>$Y9="Gráfico 23"</formula>
    </cfRule>
    <cfRule type="expression" dxfId="1093" priority="942">
      <formula>$Y9="Gráfico 22"</formula>
    </cfRule>
    <cfRule type="expression" dxfId="1092" priority="943">
      <formula>$Y9="Gráfico 21"</formula>
    </cfRule>
    <cfRule type="expression" dxfId="1091" priority="944">
      <formula>$Y9="Gráfico 20"</formula>
    </cfRule>
    <cfRule type="expression" dxfId="1090" priority="945">
      <formula>$Y9="Gráfico 18"</formula>
    </cfRule>
    <cfRule type="expression" dxfId="1089" priority="946">
      <formula>$Y9="Gráfico 19"</formula>
    </cfRule>
    <cfRule type="expression" dxfId="1088" priority="947">
      <formula>$Y9="Gráfico 17"</formula>
    </cfRule>
    <cfRule type="expression" dxfId="1087" priority="948">
      <formula>$Y9="Gráfico 16"</formula>
    </cfRule>
    <cfRule type="expression" dxfId="1086" priority="949">
      <formula>$Y9="Gráfico 15"</formula>
    </cfRule>
    <cfRule type="expression" dxfId="1085" priority="950">
      <formula>$Y9="Gráfico 14"</formula>
    </cfRule>
    <cfRule type="expression" dxfId="1084" priority="951">
      <formula>$Y9="Gráfico 12"</formula>
    </cfRule>
    <cfRule type="expression" dxfId="1083" priority="952">
      <formula>$Y9="Gráfico 13"</formula>
    </cfRule>
    <cfRule type="expression" dxfId="1082" priority="953">
      <formula>$Y9="Gráfico 11"</formula>
    </cfRule>
    <cfRule type="expression" dxfId="1081" priority="954">
      <formula>$Y9="Gráfico 9"</formula>
    </cfRule>
    <cfRule type="expression" dxfId="1080" priority="955">
      <formula>$Y9="Gráfico 8"</formula>
    </cfRule>
    <cfRule type="expression" dxfId="1079" priority="956">
      <formula>$Y9="Gráfico 7"</formula>
    </cfRule>
    <cfRule type="expression" dxfId="1078" priority="957">
      <formula>$Y9="Gráfico 6"</formula>
    </cfRule>
    <cfRule type="expression" dxfId="1077" priority="958">
      <formula>$Y9="Gráfico 4"</formula>
    </cfRule>
    <cfRule type="expression" dxfId="1076" priority="959">
      <formula>$Y9="Gráfico 3"</formula>
    </cfRule>
    <cfRule type="expression" dxfId="1075" priority="960">
      <formula>$Y9="Gráfico 2"</formula>
    </cfRule>
    <cfRule type="expression" dxfId="1074" priority="961">
      <formula>$Y9="Gráfico 1"</formula>
    </cfRule>
    <cfRule type="expression" dxfId="1073" priority="962">
      <formula>$Y9="Gráfico 5"</formula>
    </cfRule>
  </conditionalFormatting>
  <conditionalFormatting sqref="R10">
    <cfRule type="expression" dxfId="1072" priority="889">
      <formula>$Y10="Reporte 2"</formula>
    </cfRule>
    <cfRule type="expression" dxfId="1071" priority="890">
      <formula>$Y10="Reporte 1"</formula>
    </cfRule>
    <cfRule type="expression" dxfId="1070" priority="891">
      <formula>$Y10="Informe 10"</formula>
    </cfRule>
    <cfRule type="expression" dxfId="1069" priority="892">
      <formula>$Y10="Informe 9"</formula>
    </cfRule>
    <cfRule type="expression" dxfId="1068" priority="893">
      <formula>$Y10="Informe 8"</formula>
    </cfRule>
    <cfRule type="expression" dxfId="1067" priority="894">
      <formula>$Y10="Informe 7"</formula>
    </cfRule>
    <cfRule type="expression" dxfId="1066" priority="895">
      <formula>$Y10="Informe 6"</formula>
    </cfRule>
    <cfRule type="expression" dxfId="1065" priority="896">
      <formula>$Y10="Informe 5"</formula>
    </cfRule>
    <cfRule type="expression" dxfId="1064" priority="897">
      <formula>$Y10="Informe 4"</formula>
    </cfRule>
    <cfRule type="expression" dxfId="1063" priority="898">
      <formula>$Y10="Informe 3"</formula>
    </cfRule>
    <cfRule type="expression" dxfId="1062" priority="899">
      <formula>$Y10="Informe 2"</formula>
    </cfRule>
    <cfRule type="expression" dxfId="1061" priority="900">
      <formula>$Y10="Informe 1"</formula>
    </cfRule>
    <cfRule type="expression" dxfId="1060" priority="901">
      <formula>$Y10="Gráfico 10"</formula>
    </cfRule>
    <cfRule type="expression" dxfId="1059" priority="902">
      <formula>$Y10="Gráfico 25"</formula>
    </cfRule>
    <cfRule type="expression" dxfId="1058" priority="903">
      <formula>$Y10="Gráfico 24"</formula>
    </cfRule>
    <cfRule type="expression" dxfId="1057" priority="904">
      <formula>$Y10="Gráfico 23"</formula>
    </cfRule>
    <cfRule type="expression" dxfId="1056" priority="905">
      <formula>$Y10="Gráfico 22"</formula>
    </cfRule>
    <cfRule type="expression" dxfId="1055" priority="906">
      <formula>$Y10="Gráfico 21"</formula>
    </cfRule>
    <cfRule type="expression" dxfId="1054" priority="907">
      <formula>$Y10="Gráfico 20"</formula>
    </cfRule>
    <cfRule type="expression" dxfId="1053" priority="908">
      <formula>$Y10="Gráfico 18"</formula>
    </cfRule>
    <cfRule type="expression" dxfId="1052" priority="909">
      <formula>$Y10="Gráfico 19"</formula>
    </cfRule>
    <cfRule type="expression" dxfId="1051" priority="910">
      <formula>$Y10="Gráfico 17"</formula>
    </cfRule>
    <cfRule type="expression" dxfId="1050" priority="911">
      <formula>$Y10="Gráfico 16"</formula>
    </cfRule>
    <cfRule type="expression" dxfId="1049" priority="912">
      <formula>$Y10="Gráfico 15"</formula>
    </cfRule>
    <cfRule type="expression" dxfId="1048" priority="913">
      <formula>$Y10="Gráfico 14"</formula>
    </cfRule>
    <cfRule type="expression" dxfId="1047" priority="914">
      <formula>$Y10="Gráfico 12"</formula>
    </cfRule>
    <cfRule type="expression" dxfId="1046" priority="915">
      <formula>$Y10="Gráfico 13"</formula>
    </cfRule>
    <cfRule type="expression" dxfId="1045" priority="916">
      <formula>$Y10="Gráfico 11"</formula>
    </cfRule>
    <cfRule type="expression" dxfId="1044" priority="917">
      <formula>$Y10="Gráfico 9"</formula>
    </cfRule>
    <cfRule type="expression" dxfId="1043" priority="918">
      <formula>$Y10="Gráfico 8"</formula>
    </cfRule>
    <cfRule type="expression" dxfId="1042" priority="919">
      <formula>$Y10="Gráfico 7"</formula>
    </cfRule>
    <cfRule type="expression" dxfId="1041" priority="920">
      <formula>$Y10="Gráfico 6"</formula>
    </cfRule>
    <cfRule type="expression" dxfId="1040" priority="921">
      <formula>$Y10="Gráfico 4"</formula>
    </cfRule>
    <cfRule type="expression" dxfId="1039" priority="922">
      <formula>$Y10="Gráfico 3"</formula>
    </cfRule>
    <cfRule type="expression" dxfId="1038" priority="923">
      <formula>$Y10="Gráfico 2"</formula>
    </cfRule>
    <cfRule type="expression" dxfId="1037" priority="924">
      <formula>$Y10="Gráfico 1"</formula>
    </cfRule>
    <cfRule type="expression" dxfId="1036" priority="925">
      <formula>$Y10="Gráfico 5"</formula>
    </cfRule>
  </conditionalFormatting>
  <conditionalFormatting sqref="R11">
    <cfRule type="expression" dxfId="1035" priority="852">
      <formula>$Y11="Reporte 2"</formula>
    </cfRule>
    <cfRule type="expression" dxfId="1034" priority="853">
      <formula>$Y11="Reporte 1"</formula>
    </cfRule>
    <cfRule type="expression" dxfId="1033" priority="854">
      <formula>$Y11="Informe 10"</formula>
    </cfRule>
    <cfRule type="expression" dxfId="1032" priority="855">
      <formula>$Y11="Informe 9"</formula>
    </cfRule>
    <cfRule type="expression" dxfId="1031" priority="856">
      <formula>$Y11="Informe 8"</formula>
    </cfRule>
    <cfRule type="expression" dxfId="1030" priority="857">
      <formula>$Y11="Informe 7"</formula>
    </cfRule>
    <cfRule type="expression" dxfId="1029" priority="858">
      <formula>$Y11="Informe 6"</formula>
    </cfRule>
    <cfRule type="expression" dxfId="1028" priority="859">
      <formula>$Y11="Informe 5"</formula>
    </cfRule>
    <cfRule type="expression" dxfId="1027" priority="860">
      <formula>$Y11="Informe 4"</formula>
    </cfRule>
    <cfRule type="expression" dxfId="1026" priority="861">
      <formula>$Y11="Informe 3"</formula>
    </cfRule>
    <cfRule type="expression" dxfId="1025" priority="862">
      <formula>$Y11="Informe 2"</formula>
    </cfRule>
    <cfRule type="expression" dxfId="1024" priority="863">
      <formula>$Y11="Informe 1"</formula>
    </cfRule>
    <cfRule type="expression" dxfId="1023" priority="864">
      <formula>$Y11="Gráfico 10"</formula>
    </cfRule>
    <cfRule type="expression" dxfId="1022" priority="865">
      <formula>$Y11="Gráfico 25"</formula>
    </cfRule>
    <cfRule type="expression" dxfId="1021" priority="866">
      <formula>$Y11="Gráfico 24"</formula>
    </cfRule>
    <cfRule type="expression" dxfId="1020" priority="867">
      <formula>$Y11="Gráfico 23"</formula>
    </cfRule>
    <cfRule type="expression" dxfId="1019" priority="868">
      <formula>$Y11="Gráfico 22"</formula>
    </cfRule>
    <cfRule type="expression" dxfId="1018" priority="869">
      <formula>$Y11="Gráfico 21"</formula>
    </cfRule>
    <cfRule type="expression" dxfId="1017" priority="870">
      <formula>$Y11="Gráfico 20"</formula>
    </cfRule>
    <cfRule type="expression" dxfId="1016" priority="871">
      <formula>$Y11="Gráfico 18"</formula>
    </cfRule>
    <cfRule type="expression" dxfId="1015" priority="872">
      <formula>$Y11="Gráfico 19"</formula>
    </cfRule>
    <cfRule type="expression" dxfId="1014" priority="873">
      <formula>$Y11="Gráfico 17"</formula>
    </cfRule>
    <cfRule type="expression" dxfId="1013" priority="874">
      <formula>$Y11="Gráfico 16"</formula>
    </cfRule>
    <cfRule type="expression" dxfId="1012" priority="875">
      <formula>$Y11="Gráfico 15"</formula>
    </cfRule>
    <cfRule type="expression" dxfId="1011" priority="876">
      <formula>$Y11="Gráfico 14"</formula>
    </cfRule>
    <cfRule type="expression" dxfId="1010" priority="877">
      <formula>$Y11="Gráfico 12"</formula>
    </cfRule>
    <cfRule type="expression" dxfId="1009" priority="878">
      <formula>$Y11="Gráfico 13"</formula>
    </cfRule>
    <cfRule type="expression" dxfId="1008" priority="879">
      <formula>$Y11="Gráfico 11"</formula>
    </cfRule>
    <cfRule type="expression" dxfId="1007" priority="880">
      <formula>$Y11="Gráfico 9"</formula>
    </cfRule>
    <cfRule type="expression" dxfId="1006" priority="881">
      <formula>$Y11="Gráfico 8"</formula>
    </cfRule>
    <cfRule type="expression" dxfId="1005" priority="882">
      <formula>$Y11="Gráfico 7"</formula>
    </cfRule>
    <cfRule type="expression" dxfId="1004" priority="883">
      <formula>$Y11="Gráfico 6"</formula>
    </cfRule>
    <cfRule type="expression" dxfId="1003" priority="884">
      <formula>$Y11="Gráfico 4"</formula>
    </cfRule>
    <cfRule type="expression" dxfId="1002" priority="885">
      <formula>$Y11="Gráfico 3"</formula>
    </cfRule>
    <cfRule type="expression" dxfId="1001" priority="886">
      <formula>$Y11="Gráfico 2"</formula>
    </cfRule>
    <cfRule type="expression" dxfId="1000" priority="887">
      <formula>$Y11="Gráfico 1"</formula>
    </cfRule>
    <cfRule type="expression" dxfId="999" priority="888">
      <formula>$Y11="Gráfico 5"</formula>
    </cfRule>
  </conditionalFormatting>
  <conditionalFormatting sqref="R12">
    <cfRule type="expression" dxfId="998" priority="815">
      <formula>$Y12="Reporte 2"</formula>
    </cfRule>
    <cfRule type="expression" dxfId="997" priority="816">
      <formula>$Y12="Reporte 1"</formula>
    </cfRule>
    <cfRule type="expression" dxfId="996" priority="817">
      <formula>$Y12="Informe 10"</formula>
    </cfRule>
    <cfRule type="expression" dxfId="995" priority="818">
      <formula>$Y12="Informe 9"</formula>
    </cfRule>
    <cfRule type="expression" dxfId="994" priority="819">
      <formula>$Y12="Informe 8"</formula>
    </cfRule>
    <cfRule type="expression" dxfId="993" priority="820">
      <formula>$Y12="Informe 7"</formula>
    </cfRule>
    <cfRule type="expression" dxfId="992" priority="821">
      <formula>$Y12="Informe 6"</formula>
    </cfRule>
    <cfRule type="expression" dxfId="991" priority="822">
      <formula>$Y12="Informe 5"</formula>
    </cfRule>
    <cfRule type="expression" dxfId="990" priority="823">
      <formula>$Y12="Informe 4"</formula>
    </cfRule>
    <cfRule type="expression" dxfId="989" priority="824">
      <formula>$Y12="Informe 3"</formula>
    </cfRule>
    <cfRule type="expression" dxfId="988" priority="825">
      <formula>$Y12="Informe 2"</formula>
    </cfRule>
    <cfRule type="expression" dxfId="987" priority="826">
      <formula>$Y12="Informe 1"</formula>
    </cfRule>
    <cfRule type="expression" dxfId="986" priority="827">
      <formula>$Y12="Gráfico 10"</formula>
    </cfRule>
    <cfRule type="expression" dxfId="985" priority="828">
      <formula>$Y12="Gráfico 25"</formula>
    </cfRule>
    <cfRule type="expression" dxfId="984" priority="829">
      <formula>$Y12="Gráfico 24"</formula>
    </cfRule>
    <cfRule type="expression" dxfId="983" priority="830">
      <formula>$Y12="Gráfico 23"</formula>
    </cfRule>
    <cfRule type="expression" dxfId="982" priority="831">
      <formula>$Y12="Gráfico 22"</formula>
    </cfRule>
    <cfRule type="expression" dxfId="981" priority="832">
      <formula>$Y12="Gráfico 21"</formula>
    </cfRule>
    <cfRule type="expression" dxfId="980" priority="833">
      <formula>$Y12="Gráfico 20"</formula>
    </cfRule>
    <cfRule type="expression" dxfId="979" priority="834">
      <formula>$Y12="Gráfico 18"</formula>
    </cfRule>
    <cfRule type="expression" dxfId="978" priority="835">
      <formula>$Y12="Gráfico 19"</formula>
    </cfRule>
    <cfRule type="expression" dxfId="977" priority="836">
      <formula>$Y12="Gráfico 17"</formula>
    </cfRule>
    <cfRule type="expression" dxfId="976" priority="837">
      <formula>$Y12="Gráfico 16"</formula>
    </cfRule>
    <cfRule type="expression" dxfId="975" priority="838">
      <formula>$Y12="Gráfico 15"</formula>
    </cfRule>
    <cfRule type="expression" dxfId="974" priority="839">
      <formula>$Y12="Gráfico 14"</formula>
    </cfRule>
    <cfRule type="expression" dxfId="973" priority="840">
      <formula>$Y12="Gráfico 12"</formula>
    </cfRule>
    <cfRule type="expression" dxfId="972" priority="841">
      <formula>$Y12="Gráfico 13"</formula>
    </cfRule>
    <cfRule type="expression" dxfId="971" priority="842">
      <formula>$Y12="Gráfico 11"</formula>
    </cfRule>
    <cfRule type="expression" dxfId="970" priority="843">
      <formula>$Y12="Gráfico 9"</formula>
    </cfRule>
    <cfRule type="expression" dxfId="969" priority="844">
      <formula>$Y12="Gráfico 8"</formula>
    </cfRule>
    <cfRule type="expression" dxfId="968" priority="845">
      <formula>$Y12="Gráfico 7"</formula>
    </cfRule>
    <cfRule type="expression" dxfId="967" priority="846">
      <formula>$Y12="Gráfico 6"</formula>
    </cfRule>
    <cfRule type="expression" dxfId="966" priority="847">
      <formula>$Y12="Gráfico 4"</formula>
    </cfRule>
    <cfRule type="expression" dxfId="965" priority="848">
      <formula>$Y12="Gráfico 3"</formula>
    </cfRule>
    <cfRule type="expression" dxfId="964" priority="849">
      <formula>$Y12="Gráfico 2"</formula>
    </cfRule>
    <cfRule type="expression" dxfId="963" priority="850">
      <formula>$Y12="Gráfico 1"</formula>
    </cfRule>
    <cfRule type="expression" dxfId="962" priority="851">
      <formula>$Y12="Gráfico 5"</formula>
    </cfRule>
  </conditionalFormatting>
  <conditionalFormatting sqref="R13">
    <cfRule type="expression" dxfId="961" priority="778">
      <formula>$Y13="Reporte 2"</formula>
    </cfRule>
    <cfRule type="expression" dxfId="960" priority="779">
      <formula>$Y13="Reporte 1"</formula>
    </cfRule>
    <cfRule type="expression" dxfId="959" priority="780">
      <formula>$Y13="Informe 10"</formula>
    </cfRule>
    <cfRule type="expression" dxfId="958" priority="781">
      <formula>$Y13="Informe 9"</formula>
    </cfRule>
    <cfRule type="expression" dxfId="957" priority="782">
      <formula>$Y13="Informe 8"</formula>
    </cfRule>
    <cfRule type="expression" dxfId="956" priority="783">
      <formula>$Y13="Informe 7"</formula>
    </cfRule>
    <cfRule type="expression" dxfId="955" priority="784">
      <formula>$Y13="Informe 6"</formula>
    </cfRule>
    <cfRule type="expression" dxfId="954" priority="785">
      <formula>$Y13="Informe 5"</formula>
    </cfRule>
    <cfRule type="expression" dxfId="953" priority="786">
      <formula>$Y13="Informe 4"</formula>
    </cfRule>
    <cfRule type="expression" dxfId="952" priority="787">
      <formula>$Y13="Informe 3"</formula>
    </cfRule>
    <cfRule type="expression" dxfId="951" priority="788">
      <formula>$Y13="Informe 2"</formula>
    </cfRule>
    <cfRule type="expression" dxfId="950" priority="789">
      <formula>$Y13="Informe 1"</formula>
    </cfRule>
    <cfRule type="expression" dxfId="949" priority="790">
      <formula>$Y13="Gráfico 10"</formula>
    </cfRule>
    <cfRule type="expression" dxfId="948" priority="791">
      <formula>$Y13="Gráfico 25"</formula>
    </cfRule>
    <cfRule type="expression" dxfId="947" priority="792">
      <formula>$Y13="Gráfico 24"</formula>
    </cfRule>
    <cfRule type="expression" dxfId="946" priority="793">
      <formula>$Y13="Gráfico 23"</formula>
    </cfRule>
    <cfRule type="expression" dxfId="945" priority="794">
      <formula>$Y13="Gráfico 22"</formula>
    </cfRule>
    <cfRule type="expression" dxfId="944" priority="795">
      <formula>$Y13="Gráfico 21"</formula>
    </cfRule>
    <cfRule type="expression" dxfId="943" priority="796">
      <formula>$Y13="Gráfico 20"</formula>
    </cfRule>
    <cfRule type="expression" dxfId="942" priority="797">
      <formula>$Y13="Gráfico 18"</formula>
    </cfRule>
    <cfRule type="expression" dxfId="941" priority="798">
      <formula>$Y13="Gráfico 19"</formula>
    </cfRule>
    <cfRule type="expression" dxfId="940" priority="799">
      <formula>$Y13="Gráfico 17"</formula>
    </cfRule>
    <cfRule type="expression" dxfId="939" priority="800">
      <formula>$Y13="Gráfico 16"</formula>
    </cfRule>
    <cfRule type="expression" dxfId="938" priority="801">
      <formula>$Y13="Gráfico 15"</formula>
    </cfRule>
    <cfRule type="expression" dxfId="937" priority="802">
      <formula>$Y13="Gráfico 14"</formula>
    </cfRule>
    <cfRule type="expression" dxfId="936" priority="803">
      <formula>$Y13="Gráfico 12"</formula>
    </cfRule>
    <cfRule type="expression" dxfId="935" priority="804">
      <formula>$Y13="Gráfico 13"</formula>
    </cfRule>
    <cfRule type="expression" dxfId="934" priority="805">
      <formula>$Y13="Gráfico 11"</formula>
    </cfRule>
    <cfRule type="expression" dxfId="933" priority="806">
      <formula>$Y13="Gráfico 9"</formula>
    </cfRule>
    <cfRule type="expression" dxfId="932" priority="807">
      <formula>$Y13="Gráfico 8"</formula>
    </cfRule>
    <cfRule type="expression" dxfId="931" priority="808">
      <formula>$Y13="Gráfico 7"</formula>
    </cfRule>
    <cfRule type="expression" dxfId="930" priority="809">
      <formula>$Y13="Gráfico 6"</formula>
    </cfRule>
    <cfRule type="expression" dxfId="929" priority="810">
      <formula>$Y13="Gráfico 4"</formula>
    </cfRule>
    <cfRule type="expression" dxfId="928" priority="811">
      <formula>$Y13="Gráfico 3"</formula>
    </cfRule>
    <cfRule type="expression" dxfId="927" priority="812">
      <formula>$Y13="Gráfico 2"</formula>
    </cfRule>
    <cfRule type="expression" dxfId="926" priority="813">
      <formula>$Y13="Gráfico 1"</formula>
    </cfRule>
    <cfRule type="expression" dxfId="925" priority="814">
      <formula>$Y13="Gráfico 5"</formula>
    </cfRule>
  </conditionalFormatting>
  <conditionalFormatting sqref="R14">
    <cfRule type="expression" dxfId="924" priority="741">
      <formula>$Y14="Reporte 2"</formula>
    </cfRule>
    <cfRule type="expression" dxfId="923" priority="742">
      <formula>$Y14="Reporte 1"</formula>
    </cfRule>
    <cfRule type="expression" dxfId="922" priority="743">
      <formula>$Y14="Informe 10"</formula>
    </cfRule>
    <cfRule type="expression" dxfId="921" priority="744">
      <formula>$Y14="Informe 9"</formula>
    </cfRule>
    <cfRule type="expression" dxfId="920" priority="745">
      <formula>$Y14="Informe 8"</formula>
    </cfRule>
    <cfRule type="expression" dxfId="919" priority="746">
      <formula>$Y14="Informe 7"</formula>
    </cfRule>
    <cfRule type="expression" dxfId="918" priority="747">
      <formula>$Y14="Informe 6"</formula>
    </cfRule>
    <cfRule type="expression" dxfId="917" priority="748">
      <formula>$Y14="Informe 5"</formula>
    </cfRule>
    <cfRule type="expression" dxfId="916" priority="749">
      <formula>$Y14="Informe 4"</formula>
    </cfRule>
    <cfRule type="expression" dxfId="915" priority="750">
      <formula>$Y14="Informe 3"</formula>
    </cfRule>
    <cfRule type="expression" dxfId="914" priority="751">
      <formula>$Y14="Informe 2"</formula>
    </cfRule>
    <cfRule type="expression" dxfId="913" priority="752">
      <formula>$Y14="Informe 1"</formula>
    </cfRule>
    <cfRule type="expression" dxfId="912" priority="753">
      <formula>$Y14="Gráfico 10"</formula>
    </cfRule>
    <cfRule type="expression" dxfId="911" priority="754">
      <formula>$Y14="Gráfico 25"</formula>
    </cfRule>
    <cfRule type="expression" dxfId="910" priority="755">
      <formula>$Y14="Gráfico 24"</formula>
    </cfRule>
    <cfRule type="expression" dxfId="909" priority="756">
      <formula>$Y14="Gráfico 23"</formula>
    </cfRule>
    <cfRule type="expression" dxfId="908" priority="757">
      <formula>$Y14="Gráfico 22"</formula>
    </cfRule>
    <cfRule type="expression" dxfId="907" priority="758">
      <formula>$Y14="Gráfico 21"</formula>
    </cfRule>
    <cfRule type="expression" dxfId="906" priority="759">
      <formula>$Y14="Gráfico 20"</formula>
    </cfRule>
    <cfRule type="expression" dxfId="905" priority="760">
      <formula>$Y14="Gráfico 18"</formula>
    </cfRule>
    <cfRule type="expression" dxfId="904" priority="761">
      <formula>$Y14="Gráfico 19"</formula>
    </cfRule>
    <cfRule type="expression" dxfId="903" priority="762">
      <formula>$Y14="Gráfico 17"</formula>
    </cfRule>
    <cfRule type="expression" dxfId="902" priority="763">
      <formula>$Y14="Gráfico 16"</formula>
    </cfRule>
    <cfRule type="expression" dxfId="901" priority="764">
      <formula>$Y14="Gráfico 15"</formula>
    </cfRule>
    <cfRule type="expression" dxfId="900" priority="765">
      <formula>$Y14="Gráfico 14"</formula>
    </cfRule>
    <cfRule type="expression" dxfId="899" priority="766">
      <formula>$Y14="Gráfico 12"</formula>
    </cfRule>
    <cfRule type="expression" dxfId="898" priority="767">
      <formula>$Y14="Gráfico 13"</formula>
    </cfRule>
    <cfRule type="expression" dxfId="897" priority="768">
      <formula>$Y14="Gráfico 11"</formula>
    </cfRule>
    <cfRule type="expression" dxfId="896" priority="769">
      <formula>$Y14="Gráfico 9"</formula>
    </cfRule>
    <cfRule type="expression" dxfId="895" priority="770">
      <formula>$Y14="Gráfico 8"</formula>
    </cfRule>
    <cfRule type="expression" dxfId="894" priority="771">
      <formula>$Y14="Gráfico 7"</formula>
    </cfRule>
    <cfRule type="expression" dxfId="893" priority="772">
      <formula>$Y14="Gráfico 6"</formula>
    </cfRule>
    <cfRule type="expression" dxfId="892" priority="773">
      <formula>$Y14="Gráfico 4"</formula>
    </cfRule>
    <cfRule type="expression" dxfId="891" priority="774">
      <formula>$Y14="Gráfico 3"</formula>
    </cfRule>
    <cfRule type="expression" dxfId="890" priority="775">
      <formula>$Y14="Gráfico 2"</formula>
    </cfRule>
    <cfRule type="expression" dxfId="889" priority="776">
      <formula>$Y14="Gráfico 1"</formula>
    </cfRule>
    <cfRule type="expression" dxfId="888" priority="777">
      <formula>$Y14="Gráfico 5"</formula>
    </cfRule>
  </conditionalFormatting>
  <conditionalFormatting sqref="R15">
    <cfRule type="expression" dxfId="887" priority="704">
      <formula>$Y15="Reporte 2"</formula>
    </cfRule>
    <cfRule type="expression" dxfId="886" priority="705">
      <formula>$Y15="Reporte 1"</formula>
    </cfRule>
    <cfRule type="expression" dxfId="885" priority="706">
      <formula>$Y15="Informe 10"</formula>
    </cfRule>
    <cfRule type="expression" dxfId="884" priority="707">
      <formula>$Y15="Informe 9"</formula>
    </cfRule>
    <cfRule type="expression" dxfId="883" priority="708">
      <formula>$Y15="Informe 8"</formula>
    </cfRule>
    <cfRule type="expression" dxfId="882" priority="709">
      <formula>$Y15="Informe 7"</formula>
    </cfRule>
    <cfRule type="expression" dxfId="881" priority="710">
      <formula>$Y15="Informe 6"</formula>
    </cfRule>
    <cfRule type="expression" dxfId="880" priority="711">
      <formula>$Y15="Informe 5"</formula>
    </cfRule>
    <cfRule type="expression" dxfId="879" priority="712">
      <formula>$Y15="Informe 4"</formula>
    </cfRule>
    <cfRule type="expression" dxfId="878" priority="713">
      <formula>$Y15="Informe 3"</formula>
    </cfRule>
    <cfRule type="expression" dxfId="877" priority="714">
      <formula>$Y15="Informe 2"</formula>
    </cfRule>
    <cfRule type="expression" dxfId="876" priority="715">
      <formula>$Y15="Informe 1"</formula>
    </cfRule>
    <cfRule type="expression" dxfId="875" priority="716">
      <formula>$Y15="Gráfico 10"</formula>
    </cfRule>
    <cfRule type="expression" dxfId="874" priority="717">
      <formula>$Y15="Gráfico 25"</formula>
    </cfRule>
    <cfRule type="expression" dxfId="873" priority="718">
      <formula>$Y15="Gráfico 24"</formula>
    </cfRule>
    <cfRule type="expression" dxfId="872" priority="719">
      <formula>$Y15="Gráfico 23"</formula>
    </cfRule>
    <cfRule type="expression" dxfId="871" priority="720">
      <formula>$Y15="Gráfico 22"</formula>
    </cfRule>
    <cfRule type="expression" dxfId="870" priority="721">
      <formula>$Y15="Gráfico 21"</formula>
    </cfRule>
    <cfRule type="expression" dxfId="869" priority="722">
      <formula>$Y15="Gráfico 20"</formula>
    </cfRule>
    <cfRule type="expression" dxfId="868" priority="723">
      <formula>$Y15="Gráfico 18"</formula>
    </cfRule>
    <cfRule type="expression" dxfId="867" priority="724">
      <formula>$Y15="Gráfico 19"</formula>
    </cfRule>
    <cfRule type="expression" dxfId="866" priority="725">
      <formula>$Y15="Gráfico 17"</formula>
    </cfRule>
    <cfRule type="expression" dxfId="865" priority="726">
      <formula>$Y15="Gráfico 16"</formula>
    </cfRule>
    <cfRule type="expression" dxfId="864" priority="727">
      <formula>$Y15="Gráfico 15"</formula>
    </cfRule>
    <cfRule type="expression" dxfId="863" priority="728">
      <formula>$Y15="Gráfico 14"</formula>
    </cfRule>
    <cfRule type="expression" dxfId="862" priority="729">
      <formula>$Y15="Gráfico 12"</formula>
    </cfRule>
    <cfRule type="expression" dxfId="861" priority="730">
      <formula>$Y15="Gráfico 13"</formula>
    </cfRule>
    <cfRule type="expression" dxfId="860" priority="731">
      <formula>$Y15="Gráfico 11"</formula>
    </cfRule>
    <cfRule type="expression" dxfId="859" priority="732">
      <formula>$Y15="Gráfico 9"</formula>
    </cfRule>
    <cfRule type="expression" dxfId="858" priority="733">
      <formula>$Y15="Gráfico 8"</formula>
    </cfRule>
    <cfRule type="expression" dxfId="857" priority="734">
      <formula>$Y15="Gráfico 7"</formula>
    </cfRule>
    <cfRule type="expression" dxfId="856" priority="735">
      <formula>$Y15="Gráfico 6"</formula>
    </cfRule>
    <cfRule type="expression" dxfId="855" priority="736">
      <formula>$Y15="Gráfico 4"</formula>
    </cfRule>
    <cfRule type="expression" dxfId="854" priority="737">
      <formula>$Y15="Gráfico 3"</formula>
    </cfRule>
    <cfRule type="expression" dxfId="853" priority="738">
      <formula>$Y15="Gráfico 2"</formula>
    </cfRule>
    <cfRule type="expression" dxfId="852" priority="739">
      <formula>$Y15="Gráfico 1"</formula>
    </cfRule>
    <cfRule type="expression" dxfId="851" priority="740">
      <formula>$Y15="Gráfico 5"</formula>
    </cfRule>
  </conditionalFormatting>
  <conditionalFormatting sqref="R16">
    <cfRule type="expression" dxfId="850" priority="667">
      <formula>$Y16="Reporte 2"</formula>
    </cfRule>
    <cfRule type="expression" dxfId="849" priority="668">
      <formula>$Y16="Reporte 1"</formula>
    </cfRule>
    <cfRule type="expression" dxfId="848" priority="669">
      <formula>$Y16="Informe 10"</formula>
    </cfRule>
    <cfRule type="expression" dxfId="847" priority="670">
      <formula>$Y16="Informe 9"</formula>
    </cfRule>
    <cfRule type="expression" dxfId="846" priority="671">
      <formula>$Y16="Informe 8"</formula>
    </cfRule>
    <cfRule type="expression" dxfId="845" priority="672">
      <formula>$Y16="Informe 7"</formula>
    </cfRule>
    <cfRule type="expression" dxfId="844" priority="673">
      <formula>$Y16="Informe 6"</formula>
    </cfRule>
    <cfRule type="expression" dxfId="843" priority="674">
      <formula>$Y16="Informe 5"</formula>
    </cfRule>
    <cfRule type="expression" dxfId="842" priority="675">
      <formula>$Y16="Informe 4"</formula>
    </cfRule>
    <cfRule type="expression" dxfId="841" priority="676">
      <formula>$Y16="Informe 3"</formula>
    </cfRule>
    <cfRule type="expression" dxfId="840" priority="677">
      <formula>$Y16="Informe 2"</formula>
    </cfRule>
    <cfRule type="expression" dxfId="839" priority="678">
      <formula>$Y16="Informe 1"</formula>
    </cfRule>
    <cfRule type="expression" dxfId="838" priority="679">
      <formula>$Y16="Gráfico 10"</formula>
    </cfRule>
    <cfRule type="expression" dxfId="837" priority="680">
      <formula>$Y16="Gráfico 25"</formula>
    </cfRule>
    <cfRule type="expression" dxfId="836" priority="681">
      <formula>$Y16="Gráfico 24"</formula>
    </cfRule>
    <cfRule type="expression" dxfId="835" priority="682">
      <formula>$Y16="Gráfico 23"</formula>
    </cfRule>
    <cfRule type="expression" dxfId="834" priority="683">
      <formula>$Y16="Gráfico 22"</formula>
    </cfRule>
    <cfRule type="expression" dxfId="833" priority="684">
      <formula>$Y16="Gráfico 21"</formula>
    </cfRule>
    <cfRule type="expression" dxfId="832" priority="685">
      <formula>$Y16="Gráfico 20"</formula>
    </cfRule>
    <cfRule type="expression" dxfId="831" priority="686">
      <formula>$Y16="Gráfico 18"</formula>
    </cfRule>
    <cfRule type="expression" dxfId="830" priority="687">
      <formula>$Y16="Gráfico 19"</formula>
    </cfRule>
    <cfRule type="expression" dxfId="829" priority="688">
      <formula>$Y16="Gráfico 17"</formula>
    </cfRule>
    <cfRule type="expression" dxfId="828" priority="689">
      <formula>$Y16="Gráfico 16"</formula>
    </cfRule>
    <cfRule type="expression" dxfId="827" priority="690">
      <formula>$Y16="Gráfico 15"</formula>
    </cfRule>
    <cfRule type="expression" dxfId="826" priority="691">
      <formula>$Y16="Gráfico 14"</formula>
    </cfRule>
    <cfRule type="expression" dxfId="825" priority="692">
      <formula>$Y16="Gráfico 12"</formula>
    </cfRule>
    <cfRule type="expression" dxfId="824" priority="693">
      <formula>$Y16="Gráfico 13"</formula>
    </cfRule>
    <cfRule type="expression" dxfId="823" priority="694">
      <formula>$Y16="Gráfico 11"</formula>
    </cfRule>
    <cfRule type="expression" dxfId="822" priority="695">
      <formula>$Y16="Gráfico 9"</formula>
    </cfRule>
    <cfRule type="expression" dxfId="821" priority="696">
      <formula>$Y16="Gráfico 8"</formula>
    </cfRule>
    <cfRule type="expression" dxfId="820" priority="697">
      <formula>$Y16="Gráfico 7"</formula>
    </cfRule>
    <cfRule type="expression" dxfId="819" priority="698">
      <formula>$Y16="Gráfico 6"</formula>
    </cfRule>
    <cfRule type="expression" dxfId="818" priority="699">
      <formula>$Y16="Gráfico 4"</formula>
    </cfRule>
    <cfRule type="expression" dxfId="817" priority="700">
      <formula>$Y16="Gráfico 3"</formula>
    </cfRule>
    <cfRule type="expression" dxfId="816" priority="701">
      <formula>$Y16="Gráfico 2"</formula>
    </cfRule>
    <cfRule type="expression" dxfId="815" priority="702">
      <formula>$Y16="Gráfico 1"</formula>
    </cfRule>
    <cfRule type="expression" dxfId="814" priority="703">
      <formula>$Y16="Gráfico 5"</formula>
    </cfRule>
  </conditionalFormatting>
  <conditionalFormatting sqref="R6">
    <cfRule type="expression" dxfId="813" priority="1037">
      <formula>$Y6="Reporte 2"</formula>
    </cfRule>
    <cfRule type="expression" dxfId="812" priority="1038">
      <formula>$Y6="Reporte 1"</formula>
    </cfRule>
    <cfRule type="expression" dxfId="811" priority="1039">
      <formula>$Y6="Informe 10"</formula>
    </cfRule>
    <cfRule type="expression" dxfId="810" priority="1040">
      <formula>$Y6="Informe 9"</formula>
    </cfRule>
    <cfRule type="expression" dxfId="809" priority="1041">
      <formula>$Y6="Informe 8"</formula>
    </cfRule>
    <cfRule type="expression" dxfId="808" priority="1042">
      <formula>$Y6="Informe 7"</formula>
    </cfRule>
    <cfRule type="expression" dxfId="807" priority="1043">
      <formula>$Y6="Informe 6"</formula>
    </cfRule>
    <cfRule type="expression" dxfId="806" priority="1044">
      <formula>$Y6="Informe 5"</formula>
    </cfRule>
    <cfRule type="expression" dxfId="805" priority="1045">
      <formula>$Y6="Informe 4"</formula>
    </cfRule>
    <cfRule type="expression" dxfId="804" priority="1046">
      <formula>$Y6="Informe 3"</formula>
    </cfRule>
    <cfRule type="expression" dxfId="803" priority="1047">
      <formula>$Y6="Informe 2"</formula>
    </cfRule>
    <cfRule type="expression" dxfId="802" priority="1048">
      <formula>$Y6="Informe 1"</formula>
    </cfRule>
    <cfRule type="expression" dxfId="801" priority="1049">
      <formula>$Y6="Gráfico 10"</formula>
    </cfRule>
    <cfRule type="expression" dxfId="800" priority="1050">
      <formula>$Y6="Gráfico 25"</formula>
    </cfRule>
    <cfRule type="expression" dxfId="799" priority="1051">
      <formula>$Y6="Gráfico 24"</formula>
    </cfRule>
    <cfRule type="expression" dxfId="798" priority="1052">
      <formula>$Y6="Gráfico 23"</formula>
    </cfRule>
    <cfRule type="expression" dxfId="797" priority="1053">
      <formula>$Y6="Gráfico 22"</formula>
    </cfRule>
    <cfRule type="expression" dxfId="796" priority="1054">
      <formula>$Y6="Gráfico 21"</formula>
    </cfRule>
    <cfRule type="expression" dxfId="795" priority="1055">
      <formula>$Y6="Gráfico 20"</formula>
    </cfRule>
    <cfRule type="expression" dxfId="794" priority="1056">
      <formula>$Y6="Gráfico 18"</formula>
    </cfRule>
    <cfRule type="expression" dxfId="793" priority="1057">
      <formula>$Y6="Gráfico 19"</formula>
    </cfRule>
    <cfRule type="expression" dxfId="792" priority="1058">
      <formula>$Y6="Gráfico 17"</formula>
    </cfRule>
    <cfRule type="expression" dxfId="791" priority="1059">
      <formula>$Y6="Gráfico 16"</formula>
    </cfRule>
    <cfRule type="expression" dxfId="790" priority="1060">
      <formula>$Y6="Gráfico 15"</formula>
    </cfRule>
    <cfRule type="expression" dxfId="789" priority="1061">
      <formula>$Y6="Gráfico 14"</formula>
    </cfRule>
    <cfRule type="expression" dxfId="788" priority="1062">
      <formula>$Y6="Gráfico 12"</formula>
    </cfRule>
    <cfRule type="expression" dxfId="787" priority="1063">
      <formula>$Y6="Gráfico 13"</formula>
    </cfRule>
    <cfRule type="expression" dxfId="786" priority="1064">
      <formula>$Y6="Gráfico 11"</formula>
    </cfRule>
    <cfRule type="expression" dxfId="785" priority="1065">
      <formula>$Y6="Gráfico 9"</formula>
    </cfRule>
    <cfRule type="expression" dxfId="784" priority="1066">
      <formula>$Y6="Gráfico 8"</formula>
    </cfRule>
    <cfRule type="expression" dxfId="783" priority="1067">
      <formula>$Y6="Gráfico 7"</formula>
    </cfRule>
    <cfRule type="expression" dxfId="782" priority="1068">
      <formula>$Y6="Gráfico 6"</formula>
    </cfRule>
    <cfRule type="expression" dxfId="781" priority="1069">
      <formula>$Y6="Gráfico 4"</formula>
    </cfRule>
    <cfRule type="expression" dxfId="780" priority="1070">
      <formula>$Y6="Gráfico 3"</formula>
    </cfRule>
    <cfRule type="expression" dxfId="779" priority="1071">
      <formula>$Y6="Gráfico 2"</formula>
    </cfRule>
    <cfRule type="expression" dxfId="778" priority="1072">
      <formula>$Y6="Gráfico 1"</formula>
    </cfRule>
    <cfRule type="expression" dxfId="777" priority="1073">
      <formula>$Y6="Gráfico 5"</formula>
    </cfRule>
  </conditionalFormatting>
  <conditionalFormatting sqref="R7">
    <cfRule type="expression" dxfId="776" priority="1000">
      <formula>$Y7="Reporte 2"</formula>
    </cfRule>
    <cfRule type="expression" dxfId="775" priority="1001">
      <formula>$Y7="Reporte 1"</formula>
    </cfRule>
    <cfRule type="expression" dxfId="774" priority="1002">
      <formula>$Y7="Informe 10"</formula>
    </cfRule>
    <cfRule type="expression" dxfId="773" priority="1003">
      <formula>$Y7="Informe 9"</formula>
    </cfRule>
    <cfRule type="expression" dxfId="772" priority="1004">
      <formula>$Y7="Informe 8"</formula>
    </cfRule>
    <cfRule type="expression" dxfId="771" priority="1005">
      <formula>$Y7="Informe 7"</formula>
    </cfRule>
    <cfRule type="expression" dxfId="770" priority="1006">
      <formula>$Y7="Informe 6"</formula>
    </cfRule>
    <cfRule type="expression" dxfId="769" priority="1007">
      <formula>$Y7="Informe 5"</formula>
    </cfRule>
    <cfRule type="expression" dxfId="768" priority="1008">
      <formula>$Y7="Informe 4"</formula>
    </cfRule>
    <cfRule type="expression" dxfId="767" priority="1009">
      <formula>$Y7="Informe 3"</formula>
    </cfRule>
    <cfRule type="expression" dxfId="766" priority="1010">
      <formula>$Y7="Informe 2"</formula>
    </cfRule>
    <cfRule type="expression" dxfId="765" priority="1011">
      <formula>$Y7="Informe 1"</formula>
    </cfRule>
    <cfRule type="expression" dxfId="764" priority="1012">
      <formula>$Y7="Gráfico 10"</formula>
    </cfRule>
    <cfRule type="expression" dxfId="763" priority="1013">
      <formula>$Y7="Gráfico 25"</formula>
    </cfRule>
    <cfRule type="expression" dxfId="762" priority="1014">
      <formula>$Y7="Gráfico 24"</formula>
    </cfRule>
    <cfRule type="expression" dxfId="761" priority="1015">
      <formula>$Y7="Gráfico 23"</formula>
    </cfRule>
    <cfRule type="expression" dxfId="760" priority="1016">
      <formula>$Y7="Gráfico 22"</formula>
    </cfRule>
    <cfRule type="expression" dxfId="759" priority="1017">
      <formula>$Y7="Gráfico 21"</formula>
    </cfRule>
    <cfRule type="expression" dxfId="758" priority="1018">
      <formula>$Y7="Gráfico 20"</formula>
    </cfRule>
    <cfRule type="expression" dxfId="757" priority="1019">
      <formula>$Y7="Gráfico 18"</formula>
    </cfRule>
    <cfRule type="expression" dxfId="756" priority="1020">
      <formula>$Y7="Gráfico 19"</formula>
    </cfRule>
    <cfRule type="expression" dxfId="755" priority="1021">
      <formula>$Y7="Gráfico 17"</formula>
    </cfRule>
    <cfRule type="expression" dxfId="754" priority="1022">
      <formula>$Y7="Gráfico 16"</formula>
    </cfRule>
    <cfRule type="expression" dxfId="753" priority="1023">
      <formula>$Y7="Gráfico 15"</formula>
    </cfRule>
    <cfRule type="expression" dxfId="752" priority="1024">
      <formula>$Y7="Gráfico 14"</formula>
    </cfRule>
    <cfRule type="expression" dxfId="751" priority="1025">
      <formula>$Y7="Gráfico 12"</formula>
    </cfRule>
    <cfRule type="expression" dxfId="750" priority="1026">
      <formula>$Y7="Gráfico 13"</formula>
    </cfRule>
    <cfRule type="expression" dxfId="749" priority="1027">
      <formula>$Y7="Gráfico 11"</formula>
    </cfRule>
    <cfRule type="expression" dxfId="748" priority="1028">
      <formula>$Y7="Gráfico 9"</formula>
    </cfRule>
    <cfRule type="expression" dxfId="747" priority="1029">
      <formula>$Y7="Gráfico 8"</formula>
    </cfRule>
    <cfRule type="expression" dxfId="746" priority="1030">
      <formula>$Y7="Gráfico 7"</formula>
    </cfRule>
    <cfRule type="expression" dxfId="745" priority="1031">
      <formula>$Y7="Gráfico 6"</formula>
    </cfRule>
    <cfRule type="expression" dxfId="744" priority="1032">
      <formula>$Y7="Gráfico 4"</formula>
    </cfRule>
    <cfRule type="expression" dxfId="743" priority="1033">
      <formula>$Y7="Gráfico 3"</formula>
    </cfRule>
    <cfRule type="expression" dxfId="742" priority="1034">
      <formula>$Y7="Gráfico 2"</formula>
    </cfRule>
    <cfRule type="expression" dxfId="741" priority="1035">
      <formula>$Y7="Gráfico 1"</formula>
    </cfRule>
    <cfRule type="expression" dxfId="740" priority="1036">
      <formula>$Y7="Gráfico 5"</formula>
    </cfRule>
  </conditionalFormatting>
  <conditionalFormatting sqref="R8">
    <cfRule type="expression" dxfId="739" priority="963">
      <formula>$Y8="Reporte 2"</formula>
    </cfRule>
    <cfRule type="expression" dxfId="738" priority="964">
      <formula>$Y8="Reporte 1"</formula>
    </cfRule>
    <cfRule type="expression" dxfId="737" priority="965">
      <formula>$Y8="Informe 10"</formula>
    </cfRule>
    <cfRule type="expression" dxfId="736" priority="966">
      <formula>$Y8="Informe 9"</formula>
    </cfRule>
    <cfRule type="expression" dxfId="735" priority="967">
      <formula>$Y8="Informe 8"</formula>
    </cfRule>
    <cfRule type="expression" dxfId="734" priority="968">
      <formula>$Y8="Informe 7"</formula>
    </cfRule>
    <cfRule type="expression" dxfId="733" priority="969">
      <formula>$Y8="Informe 6"</formula>
    </cfRule>
    <cfRule type="expression" dxfId="732" priority="970">
      <formula>$Y8="Informe 5"</formula>
    </cfRule>
    <cfRule type="expression" dxfId="731" priority="971">
      <formula>$Y8="Informe 4"</formula>
    </cfRule>
    <cfRule type="expression" dxfId="730" priority="972">
      <formula>$Y8="Informe 3"</formula>
    </cfRule>
    <cfRule type="expression" dxfId="729" priority="973">
      <formula>$Y8="Informe 2"</formula>
    </cfRule>
    <cfRule type="expression" dxfId="728" priority="974">
      <formula>$Y8="Informe 1"</formula>
    </cfRule>
    <cfRule type="expression" dxfId="727" priority="975">
      <formula>$Y8="Gráfico 10"</formula>
    </cfRule>
    <cfRule type="expression" dxfId="726" priority="976">
      <formula>$Y8="Gráfico 25"</formula>
    </cfRule>
    <cfRule type="expression" dxfId="725" priority="977">
      <formula>$Y8="Gráfico 24"</formula>
    </cfRule>
    <cfRule type="expression" dxfId="724" priority="978">
      <formula>$Y8="Gráfico 23"</formula>
    </cfRule>
    <cfRule type="expression" dxfId="723" priority="979">
      <formula>$Y8="Gráfico 22"</formula>
    </cfRule>
    <cfRule type="expression" dxfId="722" priority="980">
      <formula>$Y8="Gráfico 21"</formula>
    </cfRule>
    <cfRule type="expression" dxfId="721" priority="981">
      <formula>$Y8="Gráfico 20"</formula>
    </cfRule>
    <cfRule type="expression" dxfId="720" priority="982">
      <formula>$Y8="Gráfico 18"</formula>
    </cfRule>
    <cfRule type="expression" dxfId="719" priority="983">
      <formula>$Y8="Gráfico 19"</formula>
    </cfRule>
    <cfRule type="expression" dxfId="718" priority="984">
      <formula>$Y8="Gráfico 17"</formula>
    </cfRule>
    <cfRule type="expression" dxfId="717" priority="985">
      <formula>$Y8="Gráfico 16"</formula>
    </cfRule>
    <cfRule type="expression" dxfId="716" priority="986">
      <formula>$Y8="Gráfico 15"</formula>
    </cfRule>
    <cfRule type="expression" dxfId="715" priority="987">
      <formula>$Y8="Gráfico 14"</formula>
    </cfRule>
    <cfRule type="expression" dxfId="714" priority="988">
      <formula>$Y8="Gráfico 12"</formula>
    </cfRule>
    <cfRule type="expression" dxfId="713" priority="989">
      <formula>$Y8="Gráfico 13"</formula>
    </cfRule>
    <cfRule type="expression" dxfId="712" priority="990">
      <formula>$Y8="Gráfico 11"</formula>
    </cfRule>
    <cfRule type="expression" dxfId="711" priority="991">
      <formula>$Y8="Gráfico 9"</formula>
    </cfRule>
    <cfRule type="expression" dxfId="710" priority="992">
      <formula>$Y8="Gráfico 8"</formula>
    </cfRule>
    <cfRule type="expression" dxfId="709" priority="993">
      <formula>$Y8="Gráfico 7"</formula>
    </cfRule>
    <cfRule type="expression" dxfId="708" priority="994">
      <formula>$Y8="Gráfico 6"</formula>
    </cfRule>
    <cfRule type="expression" dxfId="707" priority="995">
      <formula>$Y8="Gráfico 4"</formula>
    </cfRule>
    <cfRule type="expression" dxfId="706" priority="996">
      <formula>$Y8="Gráfico 3"</formula>
    </cfRule>
    <cfRule type="expression" dxfId="705" priority="997">
      <formula>$Y8="Gráfico 2"</formula>
    </cfRule>
    <cfRule type="expression" dxfId="704" priority="998">
      <formula>$Y8="Gráfico 1"</formula>
    </cfRule>
    <cfRule type="expression" dxfId="703" priority="999">
      <formula>$Y8="Gráfico 5"</formula>
    </cfRule>
  </conditionalFormatting>
  <conditionalFormatting sqref="R5">
    <cfRule type="expression" dxfId="702" priority="1074">
      <formula>$Y5="Reporte 2"</formula>
    </cfRule>
    <cfRule type="expression" dxfId="701" priority="1075">
      <formula>$Y5="Reporte 1"</formula>
    </cfRule>
    <cfRule type="expression" dxfId="700" priority="1076">
      <formula>$Y5="Informe 10"</formula>
    </cfRule>
    <cfRule type="expression" dxfId="699" priority="1077">
      <formula>$Y5="Informe 9"</formula>
    </cfRule>
    <cfRule type="expression" dxfId="698" priority="1078">
      <formula>$Y5="Informe 8"</formula>
    </cfRule>
    <cfRule type="expression" dxfId="697" priority="1079">
      <formula>$Y5="Informe 7"</formula>
    </cfRule>
    <cfRule type="expression" dxfId="696" priority="1080">
      <formula>$Y5="Informe 6"</formula>
    </cfRule>
    <cfRule type="expression" dxfId="695" priority="1081">
      <formula>$Y5="Informe 5"</formula>
    </cfRule>
    <cfRule type="expression" dxfId="694" priority="1082">
      <formula>$Y5="Informe 4"</formula>
    </cfRule>
    <cfRule type="expression" dxfId="693" priority="1083">
      <formula>$Y5="Informe 3"</formula>
    </cfRule>
    <cfRule type="expression" dxfId="692" priority="1084">
      <formula>$Y5="Informe 2"</formula>
    </cfRule>
    <cfRule type="expression" dxfId="691" priority="1085">
      <formula>$Y5="Informe 1"</formula>
    </cfRule>
    <cfRule type="expression" dxfId="690" priority="1086">
      <formula>$Y5="Gráfico 10"</formula>
    </cfRule>
    <cfRule type="expression" dxfId="689" priority="1087">
      <formula>$Y5="Gráfico 25"</formula>
    </cfRule>
    <cfRule type="expression" dxfId="688" priority="1088">
      <formula>$Y5="Gráfico 24"</formula>
    </cfRule>
    <cfRule type="expression" dxfId="687" priority="1089">
      <formula>$Y5="Gráfico 23"</formula>
    </cfRule>
    <cfRule type="expression" dxfId="686" priority="1090">
      <formula>$Y5="Gráfico 22"</formula>
    </cfRule>
    <cfRule type="expression" dxfId="685" priority="1091">
      <formula>$Y5="Gráfico 21"</formula>
    </cfRule>
    <cfRule type="expression" dxfId="684" priority="1092">
      <formula>$Y5="Gráfico 20"</formula>
    </cfRule>
    <cfRule type="expression" dxfId="683" priority="1093">
      <formula>$Y5="Gráfico 18"</formula>
    </cfRule>
    <cfRule type="expression" dxfId="682" priority="1094">
      <formula>$Y5="Gráfico 19"</formula>
    </cfRule>
    <cfRule type="expression" dxfId="681" priority="1095">
      <formula>$Y5="Gráfico 17"</formula>
    </cfRule>
    <cfRule type="expression" dxfId="680" priority="1096">
      <formula>$Y5="Gráfico 16"</formula>
    </cfRule>
    <cfRule type="expression" dxfId="679" priority="1097">
      <formula>$Y5="Gráfico 15"</formula>
    </cfRule>
    <cfRule type="expression" dxfId="678" priority="1098">
      <formula>$Y5="Gráfico 14"</formula>
    </cfRule>
    <cfRule type="expression" dxfId="677" priority="1099">
      <formula>$Y5="Gráfico 12"</formula>
    </cfRule>
    <cfRule type="expression" dxfId="676" priority="1100">
      <formula>$Y5="Gráfico 13"</formula>
    </cfRule>
    <cfRule type="expression" dxfId="675" priority="1101">
      <formula>$Y5="Gráfico 11"</formula>
    </cfRule>
    <cfRule type="expression" dxfId="674" priority="1102">
      <formula>$Y5="Gráfico 9"</formula>
    </cfRule>
    <cfRule type="expression" dxfId="673" priority="1103">
      <formula>$Y5="Gráfico 8"</formula>
    </cfRule>
    <cfRule type="expression" dxfId="672" priority="1104">
      <formula>$Y5="Gráfico 7"</formula>
    </cfRule>
    <cfRule type="expression" dxfId="671" priority="1105">
      <formula>$Y5="Gráfico 6"</formula>
    </cfRule>
    <cfRule type="expression" dxfId="670" priority="1106">
      <formula>$Y5="Gráfico 4"</formula>
    </cfRule>
    <cfRule type="expression" dxfId="669" priority="1107">
      <formula>$Y5="Gráfico 3"</formula>
    </cfRule>
    <cfRule type="expression" dxfId="668" priority="1108">
      <formula>$Y5="Gráfico 2"</formula>
    </cfRule>
    <cfRule type="expression" dxfId="667" priority="1109">
      <formula>$Y5="Gráfico 1"</formula>
    </cfRule>
    <cfRule type="expression" dxfId="666" priority="1110">
      <formula>$Y5="Gráfico 5"</formula>
    </cfRule>
  </conditionalFormatting>
  <conditionalFormatting sqref="R17">
    <cfRule type="expression" dxfId="665" priority="630">
      <formula>$Y17="Reporte 2"</formula>
    </cfRule>
    <cfRule type="expression" dxfId="664" priority="631">
      <formula>$Y17="Reporte 1"</formula>
    </cfRule>
    <cfRule type="expression" dxfId="663" priority="632">
      <formula>$Y17="Informe 10"</formula>
    </cfRule>
    <cfRule type="expression" dxfId="662" priority="633">
      <formula>$Y17="Informe 9"</formula>
    </cfRule>
    <cfRule type="expression" dxfId="661" priority="634">
      <formula>$Y17="Informe 8"</formula>
    </cfRule>
    <cfRule type="expression" dxfId="660" priority="635">
      <formula>$Y17="Informe 7"</formula>
    </cfRule>
    <cfRule type="expression" dxfId="659" priority="636">
      <formula>$Y17="Informe 6"</formula>
    </cfRule>
    <cfRule type="expression" dxfId="658" priority="637">
      <formula>$Y17="Informe 5"</formula>
    </cfRule>
    <cfRule type="expression" dxfId="657" priority="638">
      <formula>$Y17="Informe 4"</formula>
    </cfRule>
    <cfRule type="expression" dxfId="656" priority="639">
      <formula>$Y17="Informe 3"</formula>
    </cfRule>
    <cfRule type="expression" dxfId="655" priority="640">
      <formula>$Y17="Informe 2"</formula>
    </cfRule>
    <cfRule type="expression" dxfId="654" priority="641">
      <formula>$Y17="Informe 1"</formula>
    </cfRule>
    <cfRule type="expression" dxfId="653" priority="642">
      <formula>$Y17="Gráfico 10"</formula>
    </cfRule>
    <cfRule type="expression" dxfId="652" priority="643">
      <formula>$Y17="Gráfico 25"</formula>
    </cfRule>
    <cfRule type="expression" dxfId="651" priority="644">
      <formula>$Y17="Gráfico 24"</formula>
    </cfRule>
    <cfRule type="expression" dxfId="650" priority="645">
      <formula>$Y17="Gráfico 23"</formula>
    </cfRule>
    <cfRule type="expression" dxfId="649" priority="646">
      <formula>$Y17="Gráfico 22"</formula>
    </cfRule>
    <cfRule type="expression" dxfId="648" priority="647">
      <formula>$Y17="Gráfico 21"</formula>
    </cfRule>
    <cfRule type="expression" dxfId="647" priority="648">
      <formula>$Y17="Gráfico 20"</formula>
    </cfRule>
    <cfRule type="expression" dxfId="646" priority="649">
      <formula>$Y17="Gráfico 18"</formula>
    </cfRule>
    <cfRule type="expression" dxfId="645" priority="650">
      <formula>$Y17="Gráfico 19"</formula>
    </cfRule>
    <cfRule type="expression" dxfId="644" priority="651">
      <formula>$Y17="Gráfico 17"</formula>
    </cfRule>
    <cfRule type="expression" dxfId="643" priority="652">
      <formula>$Y17="Gráfico 16"</formula>
    </cfRule>
    <cfRule type="expression" dxfId="642" priority="653">
      <formula>$Y17="Gráfico 15"</formula>
    </cfRule>
    <cfRule type="expression" dxfId="641" priority="654">
      <formula>$Y17="Gráfico 14"</formula>
    </cfRule>
    <cfRule type="expression" dxfId="640" priority="655">
      <formula>$Y17="Gráfico 12"</formula>
    </cfRule>
    <cfRule type="expression" dxfId="639" priority="656">
      <formula>$Y17="Gráfico 13"</formula>
    </cfRule>
    <cfRule type="expression" dxfId="638" priority="657">
      <formula>$Y17="Gráfico 11"</formula>
    </cfRule>
    <cfRule type="expression" dxfId="637" priority="658">
      <formula>$Y17="Gráfico 9"</formula>
    </cfRule>
    <cfRule type="expression" dxfId="636" priority="659">
      <formula>$Y17="Gráfico 8"</formula>
    </cfRule>
    <cfRule type="expression" dxfId="635" priority="660">
      <formula>$Y17="Gráfico 7"</formula>
    </cfRule>
    <cfRule type="expression" dxfId="634" priority="661">
      <formula>$Y17="Gráfico 6"</formula>
    </cfRule>
    <cfRule type="expression" dxfId="633" priority="662">
      <formula>$Y17="Gráfico 4"</formula>
    </cfRule>
    <cfRule type="expression" dxfId="632" priority="663">
      <formula>$Y17="Gráfico 3"</formula>
    </cfRule>
    <cfRule type="expression" dxfId="631" priority="664">
      <formula>$Y17="Gráfico 2"</formula>
    </cfRule>
    <cfRule type="expression" dxfId="630" priority="665">
      <formula>$Y17="Gráfico 1"</formula>
    </cfRule>
    <cfRule type="expression" dxfId="629" priority="666">
      <formula>$Y17="Gráfico 5"</formula>
    </cfRule>
  </conditionalFormatting>
  <conditionalFormatting sqref="R18">
    <cfRule type="expression" dxfId="628" priority="593">
      <formula>$Y18="Reporte 2"</formula>
    </cfRule>
    <cfRule type="expression" dxfId="627" priority="594">
      <formula>$Y18="Reporte 1"</formula>
    </cfRule>
    <cfRule type="expression" dxfId="626" priority="595">
      <formula>$Y18="Informe 10"</formula>
    </cfRule>
    <cfRule type="expression" dxfId="625" priority="596">
      <formula>$Y18="Informe 9"</formula>
    </cfRule>
    <cfRule type="expression" dxfId="624" priority="597">
      <formula>$Y18="Informe 8"</formula>
    </cfRule>
    <cfRule type="expression" dxfId="623" priority="598">
      <formula>$Y18="Informe 7"</formula>
    </cfRule>
    <cfRule type="expression" dxfId="622" priority="599">
      <formula>$Y18="Informe 6"</formula>
    </cfRule>
    <cfRule type="expression" dxfId="621" priority="600">
      <formula>$Y18="Informe 5"</formula>
    </cfRule>
    <cfRule type="expression" dxfId="620" priority="601">
      <formula>$Y18="Informe 4"</formula>
    </cfRule>
    <cfRule type="expression" dxfId="619" priority="602">
      <formula>$Y18="Informe 3"</formula>
    </cfRule>
    <cfRule type="expression" dxfId="618" priority="603">
      <formula>$Y18="Informe 2"</formula>
    </cfRule>
    <cfRule type="expression" dxfId="617" priority="604">
      <formula>$Y18="Informe 1"</formula>
    </cfRule>
    <cfRule type="expression" dxfId="616" priority="605">
      <formula>$Y18="Gráfico 10"</formula>
    </cfRule>
    <cfRule type="expression" dxfId="615" priority="606">
      <formula>$Y18="Gráfico 25"</formula>
    </cfRule>
    <cfRule type="expression" dxfId="614" priority="607">
      <formula>$Y18="Gráfico 24"</formula>
    </cfRule>
    <cfRule type="expression" dxfId="613" priority="608">
      <formula>$Y18="Gráfico 23"</formula>
    </cfRule>
    <cfRule type="expression" dxfId="612" priority="609">
      <formula>$Y18="Gráfico 22"</formula>
    </cfRule>
    <cfRule type="expression" dxfId="611" priority="610">
      <formula>$Y18="Gráfico 21"</formula>
    </cfRule>
    <cfRule type="expression" dxfId="610" priority="611">
      <formula>$Y18="Gráfico 20"</formula>
    </cfRule>
    <cfRule type="expression" dxfId="609" priority="612">
      <formula>$Y18="Gráfico 18"</formula>
    </cfRule>
    <cfRule type="expression" dxfId="608" priority="613">
      <formula>$Y18="Gráfico 19"</formula>
    </cfRule>
    <cfRule type="expression" dxfId="607" priority="614">
      <formula>$Y18="Gráfico 17"</formula>
    </cfRule>
    <cfRule type="expression" dxfId="606" priority="615">
      <formula>$Y18="Gráfico 16"</formula>
    </cfRule>
    <cfRule type="expression" dxfId="605" priority="616">
      <formula>$Y18="Gráfico 15"</formula>
    </cfRule>
    <cfRule type="expression" dxfId="604" priority="617">
      <formula>$Y18="Gráfico 14"</formula>
    </cfRule>
    <cfRule type="expression" dxfId="603" priority="618">
      <formula>$Y18="Gráfico 12"</formula>
    </cfRule>
    <cfRule type="expression" dxfId="602" priority="619">
      <formula>$Y18="Gráfico 13"</formula>
    </cfRule>
    <cfRule type="expression" dxfId="601" priority="620">
      <formula>$Y18="Gráfico 11"</formula>
    </cfRule>
    <cfRule type="expression" dxfId="600" priority="621">
      <formula>$Y18="Gráfico 9"</formula>
    </cfRule>
    <cfRule type="expression" dxfId="599" priority="622">
      <formula>$Y18="Gráfico 8"</formula>
    </cfRule>
    <cfRule type="expression" dxfId="598" priority="623">
      <formula>$Y18="Gráfico 7"</formula>
    </cfRule>
    <cfRule type="expression" dxfId="597" priority="624">
      <formula>$Y18="Gráfico 6"</formula>
    </cfRule>
    <cfRule type="expression" dxfId="596" priority="625">
      <formula>$Y18="Gráfico 4"</formula>
    </cfRule>
    <cfRule type="expression" dxfId="595" priority="626">
      <formula>$Y18="Gráfico 3"</formula>
    </cfRule>
    <cfRule type="expression" dxfId="594" priority="627">
      <formula>$Y18="Gráfico 2"</formula>
    </cfRule>
    <cfRule type="expression" dxfId="593" priority="628">
      <formula>$Y18="Gráfico 1"</formula>
    </cfRule>
    <cfRule type="expression" dxfId="592" priority="629">
      <formula>$Y18="Gráfico 5"</formula>
    </cfRule>
  </conditionalFormatting>
  <conditionalFormatting sqref="R19">
    <cfRule type="expression" dxfId="591" priority="556">
      <formula>$Y19="Reporte 2"</formula>
    </cfRule>
    <cfRule type="expression" dxfId="590" priority="557">
      <formula>$Y19="Reporte 1"</formula>
    </cfRule>
    <cfRule type="expression" dxfId="589" priority="558">
      <formula>$Y19="Informe 10"</formula>
    </cfRule>
    <cfRule type="expression" dxfId="588" priority="559">
      <formula>$Y19="Informe 9"</formula>
    </cfRule>
    <cfRule type="expression" dxfId="587" priority="560">
      <formula>$Y19="Informe 8"</formula>
    </cfRule>
    <cfRule type="expression" dxfId="586" priority="561">
      <formula>$Y19="Informe 7"</formula>
    </cfRule>
    <cfRule type="expression" dxfId="585" priority="562">
      <formula>$Y19="Informe 6"</formula>
    </cfRule>
    <cfRule type="expression" dxfId="584" priority="563">
      <formula>$Y19="Informe 5"</formula>
    </cfRule>
    <cfRule type="expression" dxfId="583" priority="564">
      <formula>$Y19="Informe 4"</formula>
    </cfRule>
    <cfRule type="expression" dxfId="582" priority="565">
      <formula>$Y19="Informe 3"</formula>
    </cfRule>
    <cfRule type="expression" dxfId="581" priority="566">
      <formula>$Y19="Informe 2"</formula>
    </cfRule>
    <cfRule type="expression" dxfId="580" priority="567">
      <formula>$Y19="Informe 1"</formula>
    </cfRule>
    <cfRule type="expression" dxfId="579" priority="568">
      <formula>$Y19="Gráfico 10"</formula>
    </cfRule>
    <cfRule type="expression" dxfId="578" priority="569">
      <formula>$Y19="Gráfico 25"</formula>
    </cfRule>
    <cfRule type="expression" dxfId="577" priority="570">
      <formula>$Y19="Gráfico 24"</formula>
    </cfRule>
    <cfRule type="expression" dxfId="576" priority="571">
      <formula>$Y19="Gráfico 23"</formula>
    </cfRule>
    <cfRule type="expression" dxfId="575" priority="572">
      <formula>$Y19="Gráfico 22"</formula>
    </cfRule>
    <cfRule type="expression" dxfId="574" priority="573">
      <formula>$Y19="Gráfico 21"</formula>
    </cfRule>
    <cfRule type="expression" dxfId="573" priority="574">
      <formula>$Y19="Gráfico 20"</formula>
    </cfRule>
    <cfRule type="expression" dxfId="572" priority="575">
      <formula>$Y19="Gráfico 18"</formula>
    </cfRule>
    <cfRule type="expression" dxfId="571" priority="576">
      <formula>$Y19="Gráfico 19"</formula>
    </cfRule>
    <cfRule type="expression" dxfId="570" priority="577">
      <formula>$Y19="Gráfico 17"</formula>
    </cfRule>
    <cfRule type="expression" dxfId="569" priority="578">
      <formula>$Y19="Gráfico 16"</formula>
    </cfRule>
    <cfRule type="expression" dxfId="568" priority="579">
      <formula>$Y19="Gráfico 15"</formula>
    </cfRule>
    <cfRule type="expression" dxfId="567" priority="580">
      <formula>$Y19="Gráfico 14"</formula>
    </cfRule>
    <cfRule type="expression" dxfId="566" priority="581">
      <formula>$Y19="Gráfico 12"</formula>
    </cfRule>
    <cfRule type="expression" dxfId="565" priority="582">
      <formula>$Y19="Gráfico 13"</formula>
    </cfRule>
    <cfRule type="expression" dxfId="564" priority="583">
      <formula>$Y19="Gráfico 11"</formula>
    </cfRule>
    <cfRule type="expression" dxfId="563" priority="584">
      <formula>$Y19="Gráfico 9"</formula>
    </cfRule>
    <cfRule type="expression" dxfId="562" priority="585">
      <formula>$Y19="Gráfico 8"</formula>
    </cfRule>
    <cfRule type="expression" dxfId="561" priority="586">
      <formula>$Y19="Gráfico 7"</formula>
    </cfRule>
    <cfRule type="expression" dxfId="560" priority="587">
      <formula>$Y19="Gráfico 6"</formula>
    </cfRule>
    <cfRule type="expression" dxfId="559" priority="588">
      <formula>$Y19="Gráfico 4"</formula>
    </cfRule>
    <cfRule type="expression" dxfId="558" priority="589">
      <formula>$Y19="Gráfico 3"</formula>
    </cfRule>
    <cfRule type="expression" dxfId="557" priority="590">
      <formula>$Y19="Gráfico 2"</formula>
    </cfRule>
    <cfRule type="expression" dxfId="556" priority="591">
      <formula>$Y19="Gráfico 1"</formula>
    </cfRule>
    <cfRule type="expression" dxfId="555" priority="592">
      <formula>$Y19="Gráfico 5"</formula>
    </cfRule>
  </conditionalFormatting>
  <conditionalFormatting sqref="R20">
    <cfRule type="expression" dxfId="554" priority="519">
      <formula>$Y20="Reporte 2"</formula>
    </cfRule>
    <cfRule type="expression" dxfId="553" priority="520">
      <formula>$Y20="Reporte 1"</formula>
    </cfRule>
    <cfRule type="expression" dxfId="552" priority="521">
      <formula>$Y20="Informe 10"</formula>
    </cfRule>
    <cfRule type="expression" dxfId="551" priority="522">
      <formula>$Y20="Informe 9"</formula>
    </cfRule>
    <cfRule type="expression" dxfId="550" priority="523">
      <formula>$Y20="Informe 8"</formula>
    </cfRule>
    <cfRule type="expression" dxfId="549" priority="524">
      <formula>$Y20="Informe 7"</formula>
    </cfRule>
    <cfRule type="expression" dxfId="548" priority="525">
      <formula>$Y20="Informe 6"</formula>
    </cfRule>
    <cfRule type="expression" dxfId="547" priority="526">
      <formula>$Y20="Informe 5"</formula>
    </cfRule>
    <cfRule type="expression" dxfId="546" priority="527">
      <formula>$Y20="Informe 4"</formula>
    </cfRule>
    <cfRule type="expression" dxfId="545" priority="528">
      <formula>$Y20="Informe 3"</formula>
    </cfRule>
    <cfRule type="expression" dxfId="544" priority="529">
      <formula>$Y20="Informe 2"</formula>
    </cfRule>
    <cfRule type="expression" dxfId="543" priority="530">
      <formula>$Y20="Informe 1"</formula>
    </cfRule>
    <cfRule type="expression" dxfId="542" priority="531">
      <formula>$Y20="Gráfico 10"</formula>
    </cfRule>
    <cfRule type="expression" dxfId="541" priority="532">
      <formula>$Y20="Gráfico 25"</formula>
    </cfRule>
    <cfRule type="expression" dxfId="540" priority="533">
      <formula>$Y20="Gráfico 24"</formula>
    </cfRule>
    <cfRule type="expression" dxfId="539" priority="534">
      <formula>$Y20="Gráfico 23"</formula>
    </cfRule>
    <cfRule type="expression" dxfId="538" priority="535">
      <formula>$Y20="Gráfico 22"</formula>
    </cfRule>
    <cfRule type="expression" dxfId="537" priority="536">
      <formula>$Y20="Gráfico 21"</formula>
    </cfRule>
    <cfRule type="expression" dxfId="536" priority="537">
      <formula>$Y20="Gráfico 20"</formula>
    </cfRule>
    <cfRule type="expression" dxfId="535" priority="538">
      <formula>$Y20="Gráfico 18"</formula>
    </cfRule>
    <cfRule type="expression" dxfId="534" priority="539">
      <formula>$Y20="Gráfico 19"</formula>
    </cfRule>
    <cfRule type="expression" dxfId="533" priority="540">
      <formula>$Y20="Gráfico 17"</formula>
    </cfRule>
    <cfRule type="expression" dxfId="532" priority="541">
      <formula>$Y20="Gráfico 16"</formula>
    </cfRule>
    <cfRule type="expression" dxfId="531" priority="542">
      <formula>$Y20="Gráfico 15"</formula>
    </cfRule>
    <cfRule type="expression" dxfId="530" priority="543">
      <formula>$Y20="Gráfico 14"</formula>
    </cfRule>
    <cfRule type="expression" dxfId="529" priority="544">
      <formula>$Y20="Gráfico 12"</formula>
    </cfRule>
    <cfRule type="expression" dxfId="528" priority="545">
      <formula>$Y20="Gráfico 13"</formula>
    </cfRule>
    <cfRule type="expression" dxfId="527" priority="546">
      <formula>$Y20="Gráfico 11"</formula>
    </cfRule>
    <cfRule type="expression" dxfId="526" priority="547">
      <formula>$Y20="Gráfico 9"</formula>
    </cfRule>
    <cfRule type="expression" dxfId="525" priority="548">
      <formula>$Y20="Gráfico 8"</formula>
    </cfRule>
    <cfRule type="expression" dxfId="524" priority="549">
      <formula>$Y20="Gráfico 7"</formula>
    </cfRule>
    <cfRule type="expression" dxfId="523" priority="550">
      <formula>$Y20="Gráfico 6"</formula>
    </cfRule>
    <cfRule type="expression" dxfId="522" priority="551">
      <formula>$Y20="Gráfico 4"</formula>
    </cfRule>
    <cfRule type="expression" dxfId="521" priority="552">
      <formula>$Y20="Gráfico 3"</formula>
    </cfRule>
    <cfRule type="expression" dxfId="520" priority="553">
      <formula>$Y20="Gráfico 2"</formula>
    </cfRule>
    <cfRule type="expression" dxfId="519" priority="554">
      <formula>$Y20="Gráfico 1"</formula>
    </cfRule>
    <cfRule type="expression" dxfId="518" priority="555">
      <formula>$Y20="Gráfico 5"</formula>
    </cfRule>
  </conditionalFormatting>
  <conditionalFormatting sqref="R21">
    <cfRule type="expression" dxfId="517" priority="482">
      <formula>$Y21="Reporte 2"</formula>
    </cfRule>
    <cfRule type="expression" dxfId="516" priority="483">
      <formula>$Y21="Reporte 1"</formula>
    </cfRule>
    <cfRule type="expression" dxfId="515" priority="484">
      <formula>$Y21="Informe 10"</formula>
    </cfRule>
    <cfRule type="expression" dxfId="514" priority="485">
      <formula>$Y21="Informe 9"</formula>
    </cfRule>
    <cfRule type="expression" dxfId="513" priority="486">
      <formula>$Y21="Informe 8"</formula>
    </cfRule>
    <cfRule type="expression" dxfId="512" priority="487">
      <formula>$Y21="Informe 7"</formula>
    </cfRule>
    <cfRule type="expression" dxfId="511" priority="488">
      <formula>$Y21="Informe 6"</formula>
    </cfRule>
    <cfRule type="expression" dxfId="510" priority="489">
      <formula>$Y21="Informe 5"</formula>
    </cfRule>
    <cfRule type="expression" dxfId="509" priority="490">
      <formula>$Y21="Informe 4"</formula>
    </cfRule>
    <cfRule type="expression" dxfId="508" priority="491">
      <formula>$Y21="Informe 3"</formula>
    </cfRule>
    <cfRule type="expression" dxfId="507" priority="492">
      <formula>$Y21="Informe 2"</formula>
    </cfRule>
    <cfRule type="expression" dxfId="506" priority="493">
      <formula>$Y21="Informe 1"</formula>
    </cfRule>
    <cfRule type="expression" dxfId="505" priority="494">
      <formula>$Y21="Gráfico 10"</formula>
    </cfRule>
    <cfRule type="expression" dxfId="504" priority="495">
      <formula>$Y21="Gráfico 25"</formula>
    </cfRule>
    <cfRule type="expression" dxfId="503" priority="496">
      <formula>$Y21="Gráfico 24"</formula>
    </cfRule>
    <cfRule type="expression" dxfId="502" priority="497">
      <formula>$Y21="Gráfico 23"</formula>
    </cfRule>
    <cfRule type="expression" dxfId="501" priority="498">
      <formula>$Y21="Gráfico 22"</formula>
    </cfRule>
    <cfRule type="expression" dxfId="500" priority="499">
      <formula>$Y21="Gráfico 21"</formula>
    </cfRule>
    <cfRule type="expression" dxfId="499" priority="500">
      <formula>$Y21="Gráfico 20"</formula>
    </cfRule>
    <cfRule type="expression" dxfId="498" priority="501">
      <formula>$Y21="Gráfico 18"</formula>
    </cfRule>
    <cfRule type="expression" dxfId="497" priority="502">
      <formula>$Y21="Gráfico 19"</formula>
    </cfRule>
    <cfRule type="expression" dxfId="496" priority="503">
      <formula>$Y21="Gráfico 17"</formula>
    </cfRule>
    <cfRule type="expression" dxfId="495" priority="504">
      <formula>$Y21="Gráfico 16"</formula>
    </cfRule>
    <cfRule type="expression" dxfId="494" priority="505">
      <formula>$Y21="Gráfico 15"</formula>
    </cfRule>
    <cfRule type="expression" dxfId="493" priority="506">
      <formula>$Y21="Gráfico 14"</formula>
    </cfRule>
    <cfRule type="expression" dxfId="492" priority="507">
      <formula>$Y21="Gráfico 12"</formula>
    </cfRule>
    <cfRule type="expression" dxfId="491" priority="508">
      <formula>$Y21="Gráfico 13"</formula>
    </cfRule>
    <cfRule type="expression" dxfId="490" priority="509">
      <formula>$Y21="Gráfico 11"</formula>
    </cfRule>
    <cfRule type="expression" dxfId="489" priority="510">
      <formula>$Y21="Gráfico 9"</formula>
    </cfRule>
    <cfRule type="expression" dxfId="488" priority="511">
      <formula>$Y21="Gráfico 8"</formula>
    </cfRule>
    <cfRule type="expression" dxfId="487" priority="512">
      <formula>$Y21="Gráfico 7"</formula>
    </cfRule>
    <cfRule type="expression" dxfId="486" priority="513">
      <formula>$Y21="Gráfico 6"</formula>
    </cfRule>
    <cfRule type="expression" dxfId="485" priority="514">
      <formula>$Y21="Gráfico 4"</formula>
    </cfRule>
    <cfRule type="expression" dxfId="484" priority="515">
      <formula>$Y21="Gráfico 3"</formula>
    </cfRule>
    <cfRule type="expression" dxfId="483" priority="516">
      <formula>$Y21="Gráfico 2"</formula>
    </cfRule>
    <cfRule type="expression" dxfId="482" priority="517">
      <formula>$Y21="Gráfico 1"</formula>
    </cfRule>
    <cfRule type="expression" dxfId="481" priority="518">
      <formula>$Y21="Gráfico 5"</formula>
    </cfRule>
  </conditionalFormatting>
  <conditionalFormatting sqref="R22">
    <cfRule type="expression" dxfId="480" priority="445">
      <formula>$Y22="Reporte 2"</formula>
    </cfRule>
    <cfRule type="expression" dxfId="479" priority="446">
      <formula>$Y22="Reporte 1"</formula>
    </cfRule>
    <cfRule type="expression" dxfId="478" priority="447">
      <formula>$Y22="Informe 10"</formula>
    </cfRule>
    <cfRule type="expression" dxfId="477" priority="448">
      <formula>$Y22="Informe 9"</formula>
    </cfRule>
    <cfRule type="expression" dxfId="476" priority="449">
      <formula>$Y22="Informe 8"</formula>
    </cfRule>
    <cfRule type="expression" dxfId="475" priority="450">
      <formula>$Y22="Informe 7"</formula>
    </cfRule>
    <cfRule type="expression" dxfId="474" priority="451">
      <formula>$Y22="Informe 6"</formula>
    </cfRule>
    <cfRule type="expression" dxfId="473" priority="452">
      <formula>$Y22="Informe 5"</formula>
    </cfRule>
    <cfRule type="expression" dxfId="472" priority="453">
      <formula>$Y22="Informe 4"</formula>
    </cfRule>
    <cfRule type="expression" dxfId="471" priority="454">
      <formula>$Y22="Informe 3"</formula>
    </cfRule>
    <cfRule type="expression" dxfId="470" priority="455">
      <formula>$Y22="Informe 2"</formula>
    </cfRule>
    <cfRule type="expression" dxfId="469" priority="456">
      <formula>$Y22="Informe 1"</formula>
    </cfRule>
    <cfRule type="expression" dxfId="468" priority="457">
      <formula>$Y22="Gráfico 10"</formula>
    </cfRule>
    <cfRule type="expression" dxfId="467" priority="458">
      <formula>$Y22="Gráfico 25"</formula>
    </cfRule>
    <cfRule type="expression" dxfId="466" priority="459">
      <formula>$Y22="Gráfico 24"</formula>
    </cfRule>
    <cfRule type="expression" dxfId="465" priority="460">
      <formula>$Y22="Gráfico 23"</formula>
    </cfRule>
    <cfRule type="expression" dxfId="464" priority="461">
      <formula>$Y22="Gráfico 22"</formula>
    </cfRule>
    <cfRule type="expression" dxfId="463" priority="462">
      <formula>$Y22="Gráfico 21"</formula>
    </cfRule>
    <cfRule type="expression" dxfId="462" priority="463">
      <formula>$Y22="Gráfico 20"</formula>
    </cfRule>
    <cfRule type="expression" dxfId="461" priority="464">
      <formula>$Y22="Gráfico 18"</formula>
    </cfRule>
    <cfRule type="expression" dxfId="460" priority="465">
      <formula>$Y22="Gráfico 19"</formula>
    </cfRule>
    <cfRule type="expression" dxfId="459" priority="466">
      <formula>$Y22="Gráfico 17"</formula>
    </cfRule>
    <cfRule type="expression" dxfId="458" priority="467">
      <formula>$Y22="Gráfico 16"</formula>
    </cfRule>
    <cfRule type="expression" dxfId="457" priority="468">
      <formula>$Y22="Gráfico 15"</formula>
    </cfRule>
    <cfRule type="expression" dxfId="456" priority="469">
      <formula>$Y22="Gráfico 14"</formula>
    </cfRule>
    <cfRule type="expression" dxfId="455" priority="470">
      <formula>$Y22="Gráfico 12"</formula>
    </cfRule>
    <cfRule type="expression" dxfId="454" priority="471">
      <formula>$Y22="Gráfico 13"</formula>
    </cfRule>
    <cfRule type="expression" dxfId="453" priority="472">
      <formula>$Y22="Gráfico 11"</formula>
    </cfRule>
    <cfRule type="expression" dxfId="452" priority="473">
      <formula>$Y22="Gráfico 9"</formula>
    </cfRule>
    <cfRule type="expression" dxfId="451" priority="474">
      <formula>$Y22="Gráfico 8"</formula>
    </cfRule>
    <cfRule type="expression" dxfId="450" priority="475">
      <formula>$Y22="Gráfico 7"</formula>
    </cfRule>
    <cfRule type="expression" dxfId="449" priority="476">
      <formula>$Y22="Gráfico 6"</formula>
    </cfRule>
    <cfRule type="expression" dxfId="448" priority="477">
      <formula>$Y22="Gráfico 4"</formula>
    </cfRule>
    <cfRule type="expression" dxfId="447" priority="478">
      <formula>$Y22="Gráfico 3"</formula>
    </cfRule>
    <cfRule type="expression" dxfId="446" priority="479">
      <formula>$Y22="Gráfico 2"</formula>
    </cfRule>
    <cfRule type="expression" dxfId="445" priority="480">
      <formula>$Y22="Gráfico 1"</formula>
    </cfRule>
    <cfRule type="expression" dxfId="444" priority="481">
      <formula>$Y22="Gráfico 5"</formula>
    </cfRule>
  </conditionalFormatting>
  <conditionalFormatting sqref="R23">
    <cfRule type="expression" dxfId="443" priority="408">
      <formula>$Y23="Reporte 2"</formula>
    </cfRule>
    <cfRule type="expression" dxfId="442" priority="409">
      <formula>$Y23="Reporte 1"</formula>
    </cfRule>
    <cfRule type="expression" dxfId="441" priority="410">
      <formula>$Y23="Informe 10"</formula>
    </cfRule>
    <cfRule type="expression" dxfId="440" priority="411">
      <formula>$Y23="Informe 9"</formula>
    </cfRule>
    <cfRule type="expression" dxfId="439" priority="412">
      <formula>$Y23="Informe 8"</formula>
    </cfRule>
    <cfRule type="expression" dxfId="438" priority="413">
      <formula>$Y23="Informe 7"</formula>
    </cfRule>
    <cfRule type="expression" dxfId="437" priority="414">
      <formula>$Y23="Informe 6"</formula>
    </cfRule>
    <cfRule type="expression" dxfId="436" priority="415">
      <formula>$Y23="Informe 5"</formula>
    </cfRule>
    <cfRule type="expression" dxfId="435" priority="416">
      <formula>$Y23="Informe 4"</formula>
    </cfRule>
    <cfRule type="expression" dxfId="434" priority="417">
      <formula>$Y23="Informe 3"</formula>
    </cfRule>
    <cfRule type="expression" dxfId="433" priority="418">
      <formula>$Y23="Informe 2"</formula>
    </cfRule>
    <cfRule type="expression" dxfId="432" priority="419">
      <formula>$Y23="Informe 1"</formula>
    </cfRule>
    <cfRule type="expression" dxfId="431" priority="420">
      <formula>$Y23="Gráfico 10"</formula>
    </cfRule>
    <cfRule type="expression" dxfId="430" priority="421">
      <formula>$Y23="Gráfico 25"</formula>
    </cfRule>
    <cfRule type="expression" dxfId="429" priority="422">
      <formula>$Y23="Gráfico 24"</formula>
    </cfRule>
    <cfRule type="expression" dxfId="428" priority="423">
      <formula>$Y23="Gráfico 23"</formula>
    </cfRule>
    <cfRule type="expression" dxfId="427" priority="424">
      <formula>$Y23="Gráfico 22"</formula>
    </cfRule>
    <cfRule type="expression" dxfId="426" priority="425">
      <formula>$Y23="Gráfico 21"</formula>
    </cfRule>
    <cfRule type="expression" dxfId="425" priority="426">
      <formula>$Y23="Gráfico 20"</formula>
    </cfRule>
    <cfRule type="expression" dxfId="424" priority="427">
      <formula>$Y23="Gráfico 18"</formula>
    </cfRule>
    <cfRule type="expression" dxfId="423" priority="428">
      <formula>$Y23="Gráfico 19"</formula>
    </cfRule>
    <cfRule type="expression" dxfId="422" priority="429">
      <formula>$Y23="Gráfico 17"</formula>
    </cfRule>
    <cfRule type="expression" dxfId="421" priority="430">
      <formula>$Y23="Gráfico 16"</formula>
    </cfRule>
    <cfRule type="expression" dxfId="420" priority="431">
      <formula>$Y23="Gráfico 15"</formula>
    </cfRule>
    <cfRule type="expression" dxfId="419" priority="432">
      <formula>$Y23="Gráfico 14"</formula>
    </cfRule>
    <cfRule type="expression" dxfId="418" priority="433">
      <formula>$Y23="Gráfico 12"</formula>
    </cfRule>
    <cfRule type="expression" dxfId="417" priority="434">
      <formula>$Y23="Gráfico 13"</formula>
    </cfRule>
    <cfRule type="expression" dxfId="416" priority="435">
      <formula>$Y23="Gráfico 11"</formula>
    </cfRule>
    <cfRule type="expression" dxfId="415" priority="436">
      <formula>$Y23="Gráfico 9"</formula>
    </cfRule>
    <cfRule type="expression" dxfId="414" priority="437">
      <formula>$Y23="Gráfico 8"</formula>
    </cfRule>
    <cfRule type="expression" dxfId="413" priority="438">
      <formula>$Y23="Gráfico 7"</formula>
    </cfRule>
    <cfRule type="expression" dxfId="412" priority="439">
      <formula>$Y23="Gráfico 6"</formula>
    </cfRule>
    <cfRule type="expression" dxfId="411" priority="440">
      <formula>$Y23="Gráfico 4"</formula>
    </cfRule>
    <cfRule type="expression" dxfId="410" priority="441">
      <formula>$Y23="Gráfico 3"</formula>
    </cfRule>
    <cfRule type="expression" dxfId="409" priority="442">
      <formula>$Y23="Gráfico 2"</formula>
    </cfRule>
    <cfRule type="expression" dxfId="408" priority="443">
      <formula>$Y23="Gráfico 1"</formula>
    </cfRule>
    <cfRule type="expression" dxfId="407" priority="444">
      <formula>$Y23="Gráfico 5"</formula>
    </cfRule>
  </conditionalFormatting>
  <conditionalFormatting sqref="R24">
    <cfRule type="expression" dxfId="406" priority="371">
      <formula>$Y24="Reporte 2"</formula>
    </cfRule>
    <cfRule type="expression" dxfId="405" priority="372">
      <formula>$Y24="Reporte 1"</formula>
    </cfRule>
    <cfRule type="expression" dxfId="404" priority="373">
      <formula>$Y24="Informe 10"</formula>
    </cfRule>
    <cfRule type="expression" dxfId="403" priority="374">
      <formula>$Y24="Informe 9"</formula>
    </cfRule>
    <cfRule type="expression" dxfId="402" priority="375">
      <formula>$Y24="Informe 8"</formula>
    </cfRule>
    <cfRule type="expression" dxfId="401" priority="376">
      <formula>$Y24="Informe 7"</formula>
    </cfRule>
    <cfRule type="expression" dxfId="400" priority="377">
      <formula>$Y24="Informe 6"</formula>
    </cfRule>
    <cfRule type="expression" dxfId="399" priority="378">
      <formula>$Y24="Informe 5"</formula>
    </cfRule>
    <cfRule type="expression" dxfId="398" priority="379">
      <formula>$Y24="Informe 4"</formula>
    </cfRule>
    <cfRule type="expression" dxfId="397" priority="380">
      <formula>$Y24="Informe 3"</formula>
    </cfRule>
    <cfRule type="expression" dxfId="396" priority="381">
      <formula>$Y24="Informe 2"</formula>
    </cfRule>
    <cfRule type="expression" dxfId="395" priority="382">
      <formula>$Y24="Informe 1"</formula>
    </cfRule>
    <cfRule type="expression" dxfId="394" priority="383">
      <formula>$Y24="Gráfico 10"</formula>
    </cfRule>
    <cfRule type="expression" dxfId="393" priority="384">
      <formula>$Y24="Gráfico 25"</formula>
    </cfRule>
    <cfRule type="expression" dxfId="392" priority="385">
      <formula>$Y24="Gráfico 24"</formula>
    </cfRule>
    <cfRule type="expression" dxfId="391" priority="386">
      <formula>$Y24="Gráfico 23"</formula>
    </cfRule>
    <cfRule type="expression" dxfId="390" priority="387">
      <formula>$Y24="Gráfico 22"</formula>
    </cfRule>
    <cfRule type="expression" dxfId="389" priority="388">
      <formula>$Y24="Gráfico 21"</formula>
    </cfRule>
    <cfRule type="expression" dxfId="388" priority="389">
      <formula>$Y24="Gráfico 20"</formula>
    </cfRule>
    <cfRule type="expression" dxfId="387" priority="390">
      <formula>$Y24="Gráfico 18"</formula>
    </cfRule>
    <cfRule type="expression" dxfId="386" priority="391">
      <formula>$Y24="Gráfico 19"</formula>
    </cfRule>
    <cfRule type="expression" dxfId="385" priority="392">
      <formula>$Y24="Gráfico 17"</formula>
    </cfRule>
    <cfRule type="expression" dxfId="384" priority="393">
      <formula>$Y24="Gráfico 16"</formula>
    </cfRule>
    <cfRule type="expression" dxfId="383" priority="394">
      <formula>$Y24="Gráfico 15"</formula>
    </cfRule>
    <cfRule type="expression" dxfId="382" priority="395">
      <formula>$Y24="Gráfico 14"</formula>
    </cfRule>
    <cfRule type="expression" dxfId="381" priority="396">
      <formula>$Y24="Gráfico 12"</formula>
    </cfRule>
    <cfRule type="expression" dxfId="380" priority="397">
      <formula>$Y24="Gráfico 13"</formula>
    </cfRule>
    <cfRule type="expression" dxfId="379" priority="398">
      <formula>$Y24="Gráfico 11"</formula>
    </cfRule>
    <cfRule type="expression" dxfId="378" priority="399">
      <formula>$Y24="Gráfico 9"</formula>
    </cfRule>
    <cfRule type="expression" dxfId="377" priority="400">
      <formula>$Y24="Gráfico 8"</formula>
    </cfRule>
    <cfRule type="expression" dxfId="376" priority="401">
      <formula>$Y24="Gráfico 7"</formula>
    </cfRule>
    <cfRule type="expression" dxfId="375" priority="402">
      <formula>$Y24="Gráfico 6"</formula>
    </cfRule>
    <cfRule type="expression" dxfId="374" priority="403">
      <formula>$Y24="Gráfico 4"</formula>
    </cfRule>
    <cfRule type="expression" dxfId="373" priority="404">
      <formula>$Y24="Gráfico 3"</formula>
    </cfRule>
    <cfRule type="expression" dxfId="372" priority="405">
      <formula>$Y24="Gráfico 2"</formula>
    </cfRule>
    <cfRule type="expression" dxfId="371" priority="406">
      <formula>$Y24="Gráfico 1"</formula>
    </cfRule>
    <cfRule type="expression" dxfId="370" priority="407">
      <formula>$Y24="Gráfico 5"</formula>
    </cfRule>
  </conditionalFormatting>
  <conditionalFormatting sqref="R25">
    <cfRule type="expression" dxfId="369" priority="334">
      <formula>$Y25="Reporte 2"</formula>
    </cfRule>
    <cfRule type="expression" dxfId="368" priority="335">
      <formula>$Y25="Reporte 1"</formula>
    </cfRule>
    <cfRule type="expression" dxfId="367" priority="336">
      <formula>$Y25="Informe 10"</formula>
    </cfRule>
    <cfRule type="expression" dxfId="366" priority="337">
      <formula>$Y25="Informe 9"</formula>
    </cfRule>
    <cfRule type="expression" dxfId="365" priority="338">
      <formula>$Y25="Informe 8"</formula>
    </cfRule>
    <cfRule type="expression" dxfId="364" priority="339">
      <formula>$Y25="Informe 7"</formula>
    </cfRule>
    <cfRule type="expression" dxfId="363" priority="340">
      <formula>$Y25="Informe 6"</formula>
    </cfRule>
    <cfRule type="expression" dxfId="362" priority="341">
      <formula>$Y25="Informe 5"</formula>
    </cfRule>
    <cfRule type="expression" dxfId="361" priority="342">
      <formula>$Y25="Informe 4"</formula>
    </cfRule>
    <cfRule type="expression" dxfId="360" priority="343">
      <formula>$Y25="Informe 3"</formula>
    </cfRule>
    <cfRule type="expression" dxfId="359" priority="344">
      <formula>$Y25="Informe 2"</formula>
    </cfRule>
    <cfRule type="expression" dxfId="358" priority="345">
      <formula>$Y25="Informe 1"</formula>
    </cfRule>
    <cfRule type="expression" dxfId="357" priority="346">
      <formula>$Y25="Gráfico 10"</formula>
    </cfRule>
    <cfRule type="expression" dxfId="356" priority="347">
      <formula>$Y25="Gráfico 25"</formula>
    </cfRule>
    <cfRule type="expression" dxfId="355" priority="348">
      <formula>$Y25="Gráfico 24"</formula>
    </cfRule>
    <cfRule type="expression" dxfId="354" priority="349">
      <formula>$Y25="Gráfico 23"</formula>
    </cfRule>
    <cfRule type="expression" dxfId="353" priority="350">
      <formula>$Y25="Gráfico 22"</formula>
    </cfRule>
    <cfRule type="expression" dxfId="352" priority="351">
      <formula>$Y25="Gráfico 21"</formula>
    </cfRule>
    <cfRule type="expression" dxfId="351" priority="352">
      <formula>$Y25="Gráfico 20"</formula>
    </cfRule>
    <cfRule type="expression" dxfId="350" priority="353">
      <formula>$Y25="Gráfico 18"</formula>
    </cfRule>
    <cfRule type="expression" dxfId="349" priority="354">
      <formula>$Y25="Gráfico 19"</formula>
    </cfRule>
    <cfRule type="expression" dxfId="348" priority="355">
      <formula>$Y25="Gráfico 17"</formula>
    </cfRule>
    <cfRule type="expression" dxfId="347" priority="356">
      <formula>$Y25="Gráfico 16"</formula>
    </cfRule>
    <cfRule type="expression" dxfId="346" priority="357">
      <formula>$Y25="Gráfico 15"</formula>
    </cfRule>
    <cfRule type="expression" dxfId="345" priority="358">
      <formula>$Y25="Gráfico 14"</formula>
    </cfRule>
    <cfRule type="expression" dxfId="344" priority="359">
      <formula>$Y25="Gráfico 12"</formula>
    </cfRule>
    <cfRule type="expression" dxfId="343" priority="360">
      <formula>$Y25="Gráfico 13"</formula>
    </cfRule>
    <cfRule type="expression" dxfId="342" priority="361">
      <formula>$Y25="Gráfico 11"</formula>
    </cfRule>
    <cfRule type="expression" dxfId="341" priority="362">
      <formula>$Y25="Gráfico 9"</formula>
    </cfRule>
    <cfRule type="expression" dxfId="340" priority="363">
      <formula>$Y25="Gráfico 8"</formula>
    </cfRule>
    <cfRule type="expression" dxfId="339" priority="364">
      <formula>$Y25="Gráfico 7"</formula>
    </cfRule>
    <cfRule type="expression" dxfId="338" priority="365">
      <formula>$Y25="Gráfico 6"</formula>
    </cfRule>
    <cfRule type="expression" dxfId="337" priority="366">
      <formula>$Y25="Gráfico 4"</formula>
    </cfRule>
    <cfRule type="expression" dxfId="336" priority="367">
      <formula>$Y25="Gráfico 3"</formula>
    </cfRule>
    <cfRule type="expression" dxfId="335" priority="368">
      <formula>$Y25="Gráfico 2"</formula>
    </cfRule>
    <cfRule type="expression" dxfId="334" priority="369">
      <formula>$Y25="Gráfico 1"</formula>
    </cfRule>
    <cfRule type="expression" dxfId="333" priority="370">
      <formula>$Y25="Gráfico 5"</formula>
    </cfRule>
  </conditionalFormatting>
  <conditionalFormatting sqref="R26">
    <cfRule type="expression" dxfId="332" priority="297">
      <formula>$Y26="Reporte 2"</formula>
    </cfRule>
    <cfRule type="expression" dxfId="331" priority="298">
      <formula>$Y26="Reporte 1"</formula>
    </cfRule>
    <cfRule type="expression" dxfId="330" priority="299">
      <formula>$Y26="Informe 10"</formula>
    </cfRule>
    <cfRule type="expression" dxfId="329" priority="300">
      <formula>$Y26="Informe 9"</formula>
    </cfRule>
    <cfRule type="expression" dxfId="328" priority="301">
      <formula>$Y26="Informe 8"</formula>
    </cfRule>
    <cfRule type="expression" dxfId="327" priority="302">
      <formula>$Y26="Informe 7"</formula>
    </cfRule>
    <cfRule type="expression" dxfId="326" priority="303">
      <formula>$Y26="Informe 6"</formula>
    </cfRule>
    <cfRule type="expression" dxfId="325" priority="304">
      <formula>$Y26="Informe 5"</formula>
    </cfRule>
    <cfRule type="expression" dxfId="324" priority="305">
      <formula>$Y26="Informe 4"</formula>
    </cfRule>
    <cfRule type="expression" dxfId="323" priority="306">
      <formula>$Y26="Informe 3"</formula>
    </cfRule>
    <cfRule type="expression" dxfId="322" priority="307">
      <formula>$Y26="Informe 2"</formula>
    </cfRule>
    <cfRule type="expression" dxfId="321" priority="308">
      <formula>$Y26="Informe 1"</formula>
    </cfRule>
    <cfRule type="expression" dxfId="320" priority="309">
      <formula>$Y26="Gráfico 10"</formula>
    </cfRule>
    <cfRule type="expression" dxfId="319" priority="310">
      <formula>$Y26="Gráfico 25"</formula>
    </cfRule>
    <cfRule type="expression" dxfId="318" priority="311">
      <formula>$Y26="Gráfico 24"</formula>
    </cfRule>
    <cfRule type="expression" dxfId="317" priority="312">
      <formula>$Y26="Gráfico 23"</formula>
    </cfRule>
    <cfRule type="expression" dxfId="316" priority="313">
      <formula>$Y26="Gráfico 22"</formula>
    </cfRule>
    <cfRule type="expression" dxfId="315" priority="314">
      <formula>$Y26="Gráfico 21"</formula>
    </cfRule>
    <cfRule type="expression" dxfId="314" priority="315">
      <formula>$Y26="Gráfico 20"</formula>
    </cfRule>
    <cfRule type="expression" dxfId="313" priority="316">
      <formula>$Y26="Gráfico 18"</formula>
    </cfRule>
    <cfRule type="expression" dxfId="312" priority="317">
      <formula>$Y26="Gráfico 19"</formula>
    </cfRule>
    <cfRule type="expression" dxfId="311" priority="318">
      <formula>$Y26="Gráfico 17"</formula>
    </cfRule>
    <cfRule type="expression" dxfId="310" priority="319">
      <formula>$Y26="Gráfico 16"</formula>
    </cfRule>
    <cfRule type="expression" dxfId="309" priority="320">
      <formula>$Y26="Gráfico 15"</formula>
    </cfRule>
    <cfRule type="expression" dxfId="308" priority="321">
      <formula>$Y26="Gráfico 14"</formula>
    </cfRule>
    <cfRule type="expression" dxfId="307" priority="322">
      <formula>$Y26="Gráfico 12"</formula>
    </cfRule>
    <cfRule type="expression" dxfId="306" priority="323">
      <formula>$Y26="Gráfico 13"</formula>
    </cfRule>
    <cfRule type="expression" dxfId="305" priority="324">
      <formula>$Y26="Gráfico 11"</formula>
    </cfRule>
    <cfRule type="expression" dxfId="304" priority="325">
      <formula>$Y26="Gráfico 9"</formula>
    </cfRule>
    <cfRule type="expression" dxfId="303" priority="326">
      <formula>$Y26="Gráfico 8"</formula>
    </cfRule>
    <cfRule type="expression" dxfId="302" priority="327">
      <formula>$Y26="Gráfico 7"</formula>
    </cfRule>
    <cfRule type="expression" dxfId="301" priority="328">
      <formula>$Y26="Gráfico 6"</formula>
    </cfRule>
    <cfRule type="expression" dxfId="300" priority="329">
      <formula>$Y26="Gráfico 4"</formula>
    </cfRule>
    <cfRule type="expression" dxfId="299" priority="330">
      <formula>$Y26="Gráfico 3"</formula>
    </cfRule>
    <cfRule type="expression" dxfId="298" priority="331">
      <formula>$Y26="Gráfico 2"</formula>
    </cfRule>
    <cfRule type="expression" dxfId="297" priority="332">
      <formula>$Y26="Gráfico 1"</formula>
    </cfRule>
    <cfRule type="expression" dxfId="296" priority="333">
      <formula>$Y26="Gráfico 5"</formula>
    </cfRule>
  </conditionalFormatting>
  <conditionalFormatting sqref="R27">
    <cfRule type="expression" dxfId="295" priority="260">
      <formula>$Y27="Reporte 2"</formula>
    </cfRule>
    <cfRule type="expression" dxfId="294" priority="261">
      <formula>$Y27="Reporte 1"</formula>
    </cfRule>
    <cfRule type="expression" dxfId="293" priority="262">
      <formula>$Y27="Informe 10"</formula>
    </cfRule>
    <cfRule type="expression" dxfId="292" priority="263">
      <formula>$Y27="Informe 9"</formula>
    </cfRule>
    <cfRule type="expression" dxfId="291" priority="264">
      <formula>$Y27="Informe 8"</formula>
    </cfRule>
    <cfRule type="expression" dxfId="290" priority="265">
      <formula>$Y27="Informe 7"</formula>
    </cfRule>
    <cfRule type="expression" dxfId="289" priority="266">
      <formula>$Y27="Informe 6"</formula>
    </cfRule>
    <cfRule type="expression" dxfId="288" priority="267">
      <formula>$Y27="Informe 5"</formula>
    </cfRule>
    <cfRule type="expression" dxfId="287" priority="268">
      <formula>$Y27="Informe 4"</formula>
    </cfRule>
    <cfRule type="expression" dxfId="286" priority="269">
      <formula>$Y27="Informe 3"</formula>
    </cfRule>
    <cfRule type="expression" dxfId="285" priority="270">
      <formula>$Y27="Informe 2"</formula>
    </cfRule>
    <cfRule type="expression" dxfId="284" priority="271">
      <formula>$Y27="Informe 1"</formula>
    </cfRule>
    <cfRule type="expression" dxfId="283" priority="272">
      <formula>$Y27="Gráfico 10"</formula>
    </cfRule>
    <cfRule type="expression" dxfId="282" priority="273">
      <formula>$Y27="Gráfico 25"</formula>
    </cfRule>
    <cfRule type="expression" dxfId="281" priority="274">
      <formula>$Y27="Gráfico 24"</formula>
    </cfRule>
    <cfRule type="expression" dxfId="280" priority="275">
      <formula>$Y27="Gráfico 23"</formula>
    </cfRule>
    <cfRule type="expression" dxfId="279" priority="276">
      <formula>$Y27="Gráfico 22"</formula>
    </cfRule>
    <cfRule type="expression" dxfId="278" priority="277">
      <formula>$Y27="Gráfico 21"</formula>
    </cfRule>
    <cfRule type="expression" dxfId="277" priority="278">
      <formula>$Y27="Gráfico 20"</formula>
    </cfRule>
    <cfRule type="expression" dxfId="276" priority="279">
      <formula>$Y27="Gráfico 18"</formula>
    </cfRule>
    <cfRule type="expression" dxfId="275" priority="280">
      <formula>$Y27="Gráfico 19"</formula>
    </cfRule>
    <cfRule type="expression" dxfId="274" priority="281">
      <formula>$Y27="Gráfico 17"</formula>
    </cfRule>
    <cfRule type="expression" dxfId="273" priority="282">
      <formula>$Y27="Gráfico 16"</formula>
    </cfRule>
    <cfRule type="expression" dxfId="272" priority="283">
      <formula>$Y27="Gráfico 15"</formula>
    </cfRule>
    <cfRule type="expression" dxfId="271" priority="284">
      <formula>$Y27="Gráfico 14"</formula>
    </cfRule>
    <cfRule type="expression" dxfId="270" priority="285">
      <formula>$Y27="Gráfico 12"</formula>
    </cfRule>
    <cfRule type="expression" dxfId="269" priority="286">
      <formula>$Y27="Gráfico 13"</formula>
    </cfRule>
    <cfRule type="expression" dxfId="268" priority="287">
      <formula>$Y27="Gráfico 11"</formula>
    </cfRule>
    <cfRule type="expression" dxfId="267" priority="288">
      <formula>$Y27="Gráfico 9"</formula>
    </cfRule>
    <cfRule type="expression" dxfId="266" priority="289">
      <formula>$Y27="Gráfico 8"</formula>
    </cfRule>
    <cfRule type="expression" dxfId="265" priority="290">
      <formula>$Y27="Gráfico 7"</formula>
    </cfRule>
    <cfRule type="expression" dxfId="264" priority="291">
      <formula>$Y27="Gráfico 6"</formula>
    </cfRule>
    <cfRule type="expression" dxfId="263" priority="292">
      <formula>$Y27="Gráfico 4"</formula>
    </cfRule>
    <cfRule type="expression" dxfId="262" priority="293">
      <formula>$Y27="Gráfico 3"</formula>
    </cfRule>
    <cfRule type="expression" dxfId="261" priority="294">
      <formula>$Y27="Gráfico 2"</formula>
    </cfRule>
    <cfRule type="expression" dxfId="260" priority="295">
      <formula>$Y27="Gráfico 1"</formula>
    </cfRule>
    <cfRule type="expression" dxfId="259" priority="296">
      <formula>$Y27="Gráfico 5"</formula>
    </cfRule>
  </conditionalFormatting>
  <conditionalFormatting sqref="R28">
    <cfRule type="expression" dxfId="258" priority="223">
      <formula>$Y28="Reporte 2"</formula>
    </cfRule>
    <cfRule type="expression" dxfId="257" priority="224">
      <formula>$Y28="Reporte 1"</formula>
    </cfRule>
    <cfRule type="expression" dxfId="256" priority="225">
      <formula>$Y28="Informe 10"</formula>
    </cfRule>
    <cfRule type="expression" dxfId="255" priority="226">
      <formula>$Y28="Informe 9"</formula>
    </cfRule>
    <cfRule type="expression" dxfId="254" priority="227">
      <formula>$Y28="Informe 8"</formula>
    </cfRule>
    <cfRule type="expression" dxfId="253" priority="228">
      <formula>$Y28="Informe 7"</formula>
    </cfRule>
    <cfRule type="expression" dxfId="252" priority="229">
      <formula>$Y28="Informe 6"</formula>
    </cfRule>
    <cfRule type="expression" dxfId="251" priority="230">
      <formula>$Y28="Informe 5"</formula>
    </cfRule>
    <cfRule type="expression" dxfId="250" priority="231">
      <formula>$Y28="Informe 4"</formula>
    </cfRule>
    <cfRule type="expression" dxfId="249" priority="232">
      <formula>$Y28="Informe 3"</formula>
    </cfRule>
    <cfRule type="expression" dxfId="248" priority="233">
      <formula>$Y28="Informe 2"</formula>
    </cfRule>
    <cfRule type="expression" dxfId="247" priority="234">
      <formula>$Y28="Informe 1"</formula>
    </cfRule>
    <cfRule type="expression" dxfId="246" priority="235">
      <formula>$Y28="Gráfico 10"</formula>
    </cfRule>
    <cfRule type="expression" dxfId="245" priority="236">
      <formula>$Y28="Gráfico 25"</formula>
    </cfRule>
    <cfRule type="expression" dxfId="244" priority="237">
      <formula>$Y28="Gráfico 24"</formula>
    </cfRule>
    <cfRule type="expression" dxfId="243" priority="238">
      <formula>$Y28="Gráfico 23"</formula>
    </cfRule>
    <cfRule type="expression" dxfId="242" priority="239">
      <formula>$Y28="Gráfico 22"</formula>
    </cfRule>
    <cfRule type="expression" dxfId="241" priority="240">
      <formula>$Y28="Gráfico 21"</formula>
    </cfRule>
    <cfRule type="expression" dxfId="240" priority="241">
      <formula>$Y28="Gráfico 20"</formula>
    </cfRule>
    <cfRule type="expression" dxfId="239" priority="242">
      <formula>$Y28="Gráfico 18"</formula>
    </cfRule>
    <cfRule type="expression" dxfId="238" priority="243">
      <formula>$Y28="Gráfico 19"</formula>
    </cfRule>
    <cfRule type="expression" dxfId="237" priority="244">
      <formula>$Y28="Gráfico 17"</formula>
    </cfRule>
    <cfRule type="expression" dxfId="236" priority="245">
      <formula>$Y28="Gráfico 16"</formula>
    </cfRule>
    <cfRule type="expression" dxfId="235" priority="246">
      <formula>$Y28="Gráfico 15"</formula>
    </cfRule>
    <cfRule type="expression" dxfId="234" priority="247">
      <formula>$Y28="Gráfico 14"</formula>
    </cfRule>
    <cfRule type="expression" dxfId="233" priority="248">
      <formula>$Y28="Gráfico 12"</formula>
    </cfRule>
    <cfRule type="expression" dxfId="232" priority="249">
      <formula>$Y28="Gráfico 13"</formula>
    </cfRule>
    <cfRule type="expression" dxfId="231" priority="250">
      <formula>$Y28="Gráfico 11"</formula>
    </cfRule>
    <cfRule type="expression" dxfId="230" priority="251">
      <formula>$Y28="Gráfico 9"</formula>
    </cfRule>
    <cfRule type="expression" dxfId="229" priority="252">
      <formula>$Y28="Gráfico 8"</formula>
    </cfRule>
    <cfRule type="expression" dxfId="228" priority="253">
      <formula>$Y28="Gráfico 7"</formula>
    </cfRule>
    <cfRule type="expression" dxfId="227" priority="254">
      <formula>$Y28="Gráfico 6"</formula>
    </cfRule>
    <cfRule type="expression" dxfId="226" priority="255">
      <formula>$Y28="Gráfico 4"</formula>
    </cfRule>
    <cfRule type="expression" dxfId="225" priority="256">
      <formula>$Y28="Gráfico 3"</formula>
    </cfRule>
    <cfRule type="expression" dxfId="224" priority="257">
      <formula>$Y28="Gráfico 2"</formula>
    </cfRule>
    <cfRule type="expression" dxfId="223" priority="258">
      <formula>$Y28="Gráfico 1"</formula>
    </cfRule>
    <cfRule type="expression" dxfId="222" priority="259">
      <formula>$Y28="Gráfico 5"</formula>
    </cfRule>
  </conditionalFormatting>
  <conditionalFormatting sqref="R29">
    <cfRule type="expression" dxfId="221" priority="186">
      <formula>$Y29="Reporte 2"</formula>
    </cfRule>
    <cfRule type="expression" dxfId="220" priority="187">
      <formula>$Y29="Reporte 1"</formula>
    </cfRule>
    <cfRule type="expression" dxfId="219" priority="188">
      <formula>$Y29="Informe 10"</formula>
    </cfRule>
    <cfRule type="expression" dxfId="218" priority="189">
      <formula>$Y29="Informe 9"</formula>
    </cfRule>
    <cfRule type="expression" dxfId="217" priority="190">
      <formula>$Y29="Informe 8"</formula>
    </cfRule>
    <cfRule type="expression" dxfId="216" priority="191">
      <formula>$Y29="Informe 7"</formula>
    </cfRule>
    <cfRule type="expression" dxfId="215" priority="192">
      <formula>$Y29="Informe 6"</formula>
    </cfRule>
    <cfRule type="expression" dxfId="214" priority="193">
      <formula>$Y29="Informe 5"</formula>
    </cfRule>
    <cfRule type="expression" dxfId="213" priority="194">
      <formula>$Y29="Informe 4"</formula>
    </cfRule>
    <cfRule type="expression" dxfId="212" priority="195">
      <formula>$Y29="Informe 3"</formula>
    </cfRule>
    <cfRule type="expression" dxfId="211" priority="196">
      <formula>$Y29="Informe 2"</formula>
    </cfRule>
    <cfRule type="expression" dxfId="210" priority="197">
      <formula>$Y29="Informe 1"</formula>
    </cfRule>
    <cfRule type="expression" dxfId="209" priority="198">
      <formula>$Y29="Gráfico 10"</formula>
    </cfRule>
    <cfRule type="expression" dxfId="208" priority="199">
      <formula>$Y29="Gráfico 25"</formula>
    </cfRule>
    <cfRule type="expression" dxfId="207" priority="200">
      <formula>$Y29="Gráfico 24"</formula>
    </cfRule>
    <cfRule type="expression" dxfId="206" priority="201">
      <formula>$Y29="Gráfico 23"</formula>
    </cfRule>
    <cfRule type="expression" dxfId="205" priority="202">
      <formula>$Y29="Gráfico 22"</formula>
    </cfRule>
    <cfRule type="expression" dxfId="204" priority="203">
      <formula>$Y29="Gráfico 21"</formula>
    </cfRule>
    <cfRule type="expression" dxfId="203" priority="204">
      <formula>$Y29="Gráfico 20"</formula>
    </cfRule>
    <cfRule type="expression" dxfId="202" priority="205">
      <formula>$Y29="Gráfico 18"</formula>
    </cfRule>
    <cfRule type="expression" dxfId="201" priority="206">
      <formula>$Y29="Gráfico 19"</formula>
    </cfRule>
    <cfRule type="expression" dxfId="200" priority="207">
      <formula>$Y29="Gráfico 17"</formula>
    </cfRule>
    <cfRule type="expression" dxfId="199" priority="208">
      <formula>$Y29="Gráfico 16"</formula>
    </cfRule>
    <cfRule type="expression" dxfId="198" priority="209">
      <formula>$Y29="Gráfico 15"</formula>
    </cfRule>
    <cfRule type="expression" dxfId="197" priority="210">
      <formula>$Y29="Gráfico 14"</formula>
    </cfRule>
    <cfRule type="expression" dxfId="196" priority="211">
      <formula>$Y29="Gráfico 12"</formula>
    </cfRule>
    <cfRule type="expression" dxfId="195" priority="212">
      <formula>$Y29="Gráfico 13"</formula>
    </cfRule>
    <cfRule type="expression" dxfId="194" priority="213">
      <formula>$Y29="Gráfico 11"</formula>
    </cfRule>
    <cfRule type="expression" dxfId="193" priority="214">
      <formula>$Y29="Gráfico 9"</formula>
    </cfRule>
    <cfRule type="expression" dxfId="192" priority="215">
      <formula>$Y29="Gráfico 8"</formula>
    </cfRule>
    <cfRule type="expression" dxfId="191" priority="216">
      <formula>$Y29="Gráfico 7"</formula>
    </cfRule>
    <cfRule type="expression" dxfId="190" priority="217">
      <formula>$Y29="Gráfico 6"</formula>
    </cfRule>
    <cfRule type="expression" dxfId="189" priority="218">
      <formula>$Y29="Gráfico 4"</formula>
    </cfRule>
    <cfRule type="expression" dxfId="188" priority="219">
      <formula>$Y29="Gráfico 3"</formula>
    </cfRule>
    <cfRule type="expression" dxfId="187" priority="220">
      <formula>$Y29="Gráfico 2"</formula>
    </cfRule>
    <cfRule type="expression" dxfId="186" priority="221">
      <formula>$Y29="Gráfico 1"</formula>
    </cfRule>
    <cfRule type="expression" dxfId="185" priority="222">
      <formula>$Y29="Gráfico 5"</formula>
    </cfRule>
  </conditionalFormatting>
  <conditionalFormatting sqref="R30">
    <cfRule type="expression" dxfId="184" priority="149">
      <formula>$Y30="Reporte 2"</formula>
    </cfRule>
    <cfRule type="expression" dxfId="183" priority="150">
      <formula>$Y30="Reporte 1"</formula>
    </cfRule>
    <cfRule type="expression" dxfId="182" priority="151">
      <formula>$Y30="Informe 10"</formula>
    </cfRule>
    <cfRule type="expression" dxfId="181" priority="152">
      <formula>$Y30="Informe 9"</formula>
    </cfRule>
    <cfRule type="expression" dxfId="180" priority="153">
      <formula>$Y30="Informe 8"</formula>
    </cfRule>
    <cfRule type="expression" dxfId="179" priority="154">
      <formula>$Y30="Informe 7"</formula>
    </cfRule>
    <cfRule type="expression" dxfId="178" priority="155">
      <formula>$Y30="Informe 6"</formula>
    </cfRule>
    <cfRule type="expression" dxfId="177" priority="156">
      <formula>$Y30="Informe 5"</formula>
    </cfRule>
    <cfRule type="expression" dxfId="176" priority="157">
      <formula>$Y30="Informe 4"</formula>
    </cfRule>
    <cfRule type="expression" dxfId="175" priority="158">
      <formula>$Y30="Informe 3"</formula>
    </cfRule>
    <cfRule type="expression" dxfId="174" priority="159">
      <formula>$Y30="Informe 2"</formula>
    </cfRule>
    <cfRule type="expression" dxfId="173" priority="160">
      <formula>$Y30="Informe 1"</formula>
    </cfRule>
    <cfRule type="expression" dxfId="172" priority="161">
      <formula>$Y30="Gráfico 10"</formula>
    </cfRule>
    <cfRule type="expression" dxfId="171" priority="162">
      <formula>$Y30="Gráfico 25"</formula>
    </cfRule>
    <cfRule type="expression" dxfId="170" priority="163">
      <formula>$Y30="Gráfico 24"</formula>
    </cfRule>
    <cfRule type="expression" dxfId="169" priority="164">
      <formula>$Y30="Gráfico 23"</formula>
    </cfRule>
    <cfRule type="expression" dxfId="168" priority="165">
      <formula>$Y30="Gráfico 22"</formula>
    </cfRule>
    <cfRule type="expression" dxfId="167" priority="166">
      <formula>$Y30="Gráfico 21"</formula>
    </cfRule>
    <cfRule type="expression" dxfId="166" priority="167">
      <formula>$Y30="Gráfico 20"</formula>
    </cfRule>
    <cfRule type="expression" dxfId="165" priority="168">
      <formula>$Y30="Gráfico 18"</formula>
    </cfRule>
    <cfRule type="expression" dxfId="164" priority="169">
      <formula>$Y30="Gráfico 19"</formula>
    </cfRule>
    <cfRule type="expression" dxfId="163" priority="170">
      <formula>$Y30="Gráfico 17"</formula>
    </cfRule>
    <cfRule type="expression" dxfId="162" priority="171">
      <formula>$Y30="Gráfico 16"</formula>
    </cfRule>
    <cfRule type="expression" dxfId="161" priority="172">
      <formula>$Y30="Gráfico 15"</formula>
    </cfRule>
    <cfRule type="expression" dxfId="160" priority="173">
      <formula>$Y30="Gráfico 14"</formula>
    </cfRule>
    <cfRule type="expression" dxfId="159" priority="174">
      <formula>$Y30="Gráfico 12"</formula>
    </cfRule>
    <cfRule type="expression" dxfId="158" priority="175">
      <formula>$Y30="Gráfico 13"</formula>
    </cfRule>
    <cfRule type="expression" dxfId="157" priority="176">
      <formula>$Y30="Gráfico 11"</formula>
    </cfRule>
    <cfRule type="expression" dxfId="156" priority="177">
      <formula>$Y30="Gráfico 9"</formula>
    </cfRule>
    <cfRule type="expression" dxfId="155" priority="178">
      <formula>$Y30="Gráfico 8"</formula>
    </cfRule>
    <cfRule type="expression" dxfId="154" priority="179">
      <formula>$Y30="Gráfico 7"</formula>
    </cfRule>
    <cfRule type="expression" dxfId="153" priority="180">
      <formula>$Y30="Gráfico 6"</formula>
    </cfRule>
    <cfRule type="expression" dxfId="152" priority="181">
      <formula>$Y30="Gráfico 4"</formula>
    </cfRule>
    <cfRule type="expression" dxfId="151" priority="182">
      <formula>$Y30="Gráfico 3"</formula>
    </cfRule>
    <cfRule type="expression" dxfId="150" priority="183">
      <formula>$Y30="Gráfico 2"</formula>
    </cfRule>
    <cfRule type="expression" dxfId="149" priority="184">
      <formula>$Y30="Gráfico 1"</formula>
    </cfRule>
    <cfRule type="expression" dxfId="148" priority="185">
      <formula>$Y30="Gráfico 5"</formula>
    </cfRule>
  </conditionalFormatting>
  <conditionalFormatting sqref="R31">
    <cfRule type="expression" dxfId="147" priority="112">
      <formula>$Y31="Reporte 2"</formula>
    </cfRule>
    <cfRule type="expression" dxfId="146" priority="113">
      <formula>$Y31="Reporte 1"</formula>
    </cfRule>
    <cfRule type="expression" dxfId="145" priority="114">
      <formula>$Y31="Informe 10"</formula>
    </cfRule>
    <cfRule type="expression" dxfId="144" priority="115">
      <formula>$Y31="Informe 9"</formula>
    </cfRule>
    <cfRule type="expression" dxfId="143" priority="116">
      <formula>$Y31="Informe 8"</formula>
    </cfRule>
    <cfRule type="expression" dxfId="142" priority="117">
      <formula>$Y31="Informe 7"</formula>
    </cfRule>
    <cfRule type="expression" dxfId="141" priority="118">
      <formula>$Y31="Informe 6"</formula>
    </cfRule>
    <cfRule type="expression" dxfId="140" priority="119">
      <formula>$Y31="Informe 5"</formula>
    </cfRule>
    <cfRule type="expression" dxfId="139" priority="120">
      <formula>$Y31="Informe 4"</formula>
    </cfRule>
    <cfRule type="expression" dxfId="138" priority="121">
      <formula>$Y31="Informe 3"</formula>
    </cfRule>
    <cfRule type="expression" dxfId="137" priority="122">
      <formula>$Y31="Informe 2"</formula>
    </cfRule>
    <cfRule type="expression" dxfId="136" priority="123">
      <formula>$Y31="Informe 1"</formula>
    </cfRule>
    <cfRule type="expression" dxfId="135" priority="124">
      <formula>$Y31="Gráfico 10"</formula>
    </cfRule>
    <cfRule type="expression" dxfId="134" priority="125">
      <formula>$Y31="Gráfico 25"</formula>
    </cfRule>
    <cfRule type="expression" dxfId="133" priority="126">
      <formula>$Y31="Gráfico 24"</formula>
    </cfRule>
    <cfRule type="expression" dxfId="132" priority="127">
      <formula>$Y31="Gráfico 23"</formula>
    </cfRule>
    <cfRule type="expression" dxfId="131" priority="128">
      <formula>$Y31="Gráfico 22"</formula>
    </cfRule>
    <cfRule type="expression" dxfId="130" priority="129">
      <formula>$Y31="Gráfico 21"</formula>
    </cfRule>
    <cfRule type="expression" dxfId="129" priority="130">
      <formula>$Y31="Gráfico 20"</formula>
    </cfRule>
    <cfRule type="expression" dxfId="128" priority="131">
      <formula>$Y31="Gráfico 18"</formula>
    </cfRule>
    <cfRule type="expression" dxfId="127" priority="132">
      <formula>$Y31="Gráfico 19"</formula>
    </cfRule>
    <cfRule type="expression" dxfId="126" priority="133">
      <formula>$Y31="Gráfico 17"</formula>
    </cfRule>
    <cfRule type="expression" dxfId="125" priority="134">
      <formula>$Y31="Gráfico 16"</formula>
    </cfRule>
    <cfRule type="expression" dxfId="124" priority="135">
      <formula>$Y31="Gráfico 15"</formula>
    </cfRule>
    <cfRule type="expression" dxfId="123" priority="136">
      <formula>$Y31="Gráfico 14"</formula>
    </cfRule>
    <cfRule type="expression" dxfId="122" priority="137">
      <formula>$Y31="Gráfico 12"</formula>
    </cfRule>
    <cfRule type="expression" dxfId="121" priority="138">
      <formula>$Y31="Gráfico 13"</formula>
    </cfRule>
    <cfRule type="expression" dxfId="120" priority="139">
      <formula>$Y31="Gráfico 11"</formula>
    </cfRule>
    <cfRule type="expression" dxfId="119" priority="140">
      <formula>$Y31="Gráfico 9"</formula>
    </cfRule>
    <cfRule type="expression" dxfId="118" priority="141">
      <formula>$Y31="Gráfico 8"</formula>
    </cfRule>
    <cfRule type="expression" dxfId="117" priority="142">
      <formula>$Y31="Gráfico 7"</formula>
    </cfRule>
    <cfRule type="expression" dxfId="116" priority="143">
      <formula>$Y31="Gráfico 6"</formula>
    </cfRule>
    <cfRule type="expression" dxfId="115" priority="144">
      <formula>$Y31="Gráfico 4"</formula>
    </cfRule>
    <cfRule type="expression" dxfId="114" priority="145">
      <formula>$Y31="Gráfico 3"</formula>
    </cfRule>
    <cfRule type="expression" dxfId="113" priority="146">
      <formula>$Y31="Gráfico 2"</formula>
    </cfRule>
    <cfRule type="expression" dxfId="112" priority="147">
      <formula>$Y31="Gráfico 1"</formula>
    </cfRule>
    <cfRule type="expression" dxfId="111" priority="148">
      <formula>$Y31="Gráfico 5"</formula>
    </cfRule>
  </conditionalFormatting>
  <conditionalFormatting sqref="R32">
    <cfRule type="expression" dxfId="110" priority="75">
      <formula>$Y32="Reporte 2"</formula>
    </cfRule>
    <cfRule type="expression" dxfId="109" priority="76">
      <formula>$Y32="Reporte 1"</formula>
    </cfRule>
    <cfRule type="expression" dxfId="108" priority="77">
      <formula>$Y32="Informe 10"</formula>
    </cfRule>
    <cfRule type="expression" dxfId="107" priority="78">
      <formula>$Y32="Informe 9"</formula>
    </cfRule>
    <cfRule type="expression" dxfId="106" priority="79">
      <formula>$Y32="Informe 8"</formula>
    </cfRule>
    <cfRule type="expression" dxfId="105" priority="80">
      <formula>$Y32="Informe 7"</formula>
    </cfRule>
    <cfRule type="expression" dxfId="104" priority="81">
      <formula>$Y32="Informe 6"</formula>
    </cfRule>
    <cfRule type="expression" dxfId="103" priority="82">
      <formula>$Y32="Informe 5"</formula>
    </cfRule>
    <cfRule type="expression" dxfId="102" priority="83">
      <formula>$Y32="Informe 4"</formula>
    </cfRule>
    <cfRule type="expression" dxfId="101" priority="84">
      <formula>$Y32="Informe 3"</formula>
    </cfRule>
    <cfRule type="expression" dxfId="100" priority="85">
      <formula>$Y32="Informe 2"</formula>
    </cfRule>
    <cfRule type="expression" dxfId="99" priority="86">
      <formula>$Y32="Informe 1"</formula>
    </cfRule>
    <cfRule type="expression" dxfId="98" priority="87">
      <formula>$Y32="Gráfico 10"</formula>
    </cfRule>
    <cfRule type="expression" dxfId="97" priority="88">
      <formula>$Y32="Gráfico 25"</formula>
    </cfRule>
    <cfRule type="expression" dxfId="96" priority="89">
      <formula>$Y32="Gráfico 24"</formula>
    </cfRule>
    <cfRule type="expression" dxfId="95" priority="90">
      <formula>$Y32="Gráfico 23"</formula>
    </cfRule>
    <cfRule type="expression" dxfId="94" priority="91">
      <formula>$Y32="Gráfico 22"</formula>
    </cfRule>
    <cfRule type="expression" dxfId="93" priority="92">
      <formula>$Y32="Gráfico 21"</formula>
    </cfRule>
    <cfRule type="expression" dxfId="92" priority="93">
      <formula>$Y32="Gráfico 20"</formula>
    </cfRule>
    <cfRule type="expression" dxfId="91" priority="94">
      <formula>$Y32="Gráfico 18"</formula>
    </cfRule>
    <cfRule type="expression" dxfId="90" priority="95">
      <formula>$Y32="Gráfico 19"</formula>
    </cfRule>
    <cfRule type="expression" dxfId="89" priority="96">
      <formula>$Y32="Gráfico 17"</formula>
    </cfRule>
    <cfRule type="expression" dxfId="88" priority="97">
      <formula>$Y32="Gráfico 16"</formula>
    </cfRule>
    <cfRule type="expression" dxfId="87" priority="98">
      <formula>$Y32="Gráfico 15"</formula>
    </cfRule>
    <cfRule type="expression" dxfId="86" priority="99">
      <formula>$Y32="Gráfico 14"</formula>
    </cfRule>
    <cfRule type="expression" dxfId="85" priority="100">
      <formula>$Y32="Gráfico 12"</formula>
    </cfRule>
    <cfRule type="expression" dxfId="84" priority="101">
      <formula>$Y32="Gráfico 13"</formula>
    </cfRule>
    <cfRule type="expression" dxfId="83" priority="102">
      <formula>$Y32="Gráfico 11"</formula>
    </cfRule>
    <cfRule type="expression" dxfId="82" priority="103">
      <formula>$Y32="Gráfico 9"</formula>
    </cfRule>
    <cfRule type="expression" dxfId="81" priority="104">
      <formula>$Y32="Gráfico 8"</formula>
    </cfRule>
    <cfRule type="expression" dxfId="80" priority="105">
      <formula>$Y32="Gráfico 7"</formula>
    </cfRule>
    <cfRule type="expression" dxfId="79" priority="106">
      <formula>$Y32="Gráfico 6"</formula>
    </cfRule>
    <cfRule type="expression" dxfId="78" priority="107">
      <formula>$Y32="Gráfico 4"</formula>
    </cfRule>
    <cfRule type="expression" dxfId="77" priority="108">
      <formula>$Y32="Gráfico 3"</formula>
    </cfRule>
    <cfRule type="expression" dxfId="76" priority="109">
      <formula>$Y32="Gráfico 2"</formula>
    </cfRule>
    <cfRule type="expression" dxfId="75" priority="110">
      <formula>$Y32="Gráfico 1"</formula>
    </cfRule>
    <cfRule type="expression" dxfId="74" priority="111">
      <formula>$Y32="Gráfico 5"</formula>
    </cfRule>
  </conditionalFormatting>
  <conditionalFormatting sqref="R33">
    <cfRule type="expression" dxfId="73" priority="38">
      <formula>$Y33="Reporte 2"</formula>
    </cfRule>
    <cfRule type="expression" dxfId="72" priority="39">
      <formula>$Y33="Reporte 1"</formula>
    </cfRule>
    <cfRule type="expression" dxfId="71" priority="40">
      <formula>$Y33="Informe 10"</formula>
    </cfRule>
    <cfRule type="expression" dxfId="70" priority="41">
      <formula>$Y33="Informe 9"</formula>
    </cfRule>
    <cfRule type="expression" dxfId="69" priority="42">
      <formula>$Y33="Informe 8"</formula>
    </cfRule>
    <cfRule type="expression" dxfId="68" priority="43">
      <formula>$Y33="Informe 7"</formula>
    </cfRule>
    <cfRule type="expression" dxfId="67" priority="44">
      <formula>$Y33="Informe 6"</formula>
    </cfRule>
    <cfRule type="expression" dxfId="66" priority="45">
      <formula>$Y33="Informe 5"</formula>
    </cfRule>
    <cfRule type="expression" dxfId="65" priority="46">
      <formula>$Y33="Informe 4"</formula>
    </cfRule>
    <cfRule type="expression" dxfId="64" priority="47">
      <formula>$Y33="Informe 3"</formula>
    </cfRule>
    <cfRule type="expression" dxfId="63" priority="48">
      <formula>$Y33="Informe 2"</formula>
    </cfRule>
    <cfRule type="expression" dxfId="62" priority="49">
      <formula>$Y33="Informe 1"</formula>
    </cfRule>
    <cfRule type="expression" dxfId="61" priority="50">
      <formula>$Y33="Gráfico 10"</formula>
    </cfRule>
    <cfRule type="expression" dxfId="60" priority="51">
      <formula>$Y33="Gráfico 25"</formula>
    </cfRule>
    <cfRule type="expression" dxfId="59" priority="52">
      <formula>$Y33="Gráfico 24"</formula>
    </cfRule>
    <cfRule type="expression" dxfId="58" priority="53">
      <formula>$Y33="Gráfico 23"</formula>
    </cfRule>
    <cfRule type="expression" dxfId="57" priority="54">
      <formula>$Y33="Gráfico 22"</formula>
    </cfRule>
    <cfRule type="expression" dxfId="56" priority="55">
      <formula>$Y33="Gráfico 21"</formula>
    </cfRule>
    <cfRule type="expression" dxfId="55" priority="56">
      <formula>$Y33="Gráfico 20"</formula>
    </cfRule>
    <cfRule type="expression" dxfId="54" priority="57">
      <formula>$Y33="Gráfico 18"</formula>
    </cfRule>
    <cfRule type="expression" dxfId="53" priority="58">
      <formula>$Y33="Gráfico 19"</formula>
    </cfRule>
    <cfRule type="expression" dxfId="52" priority="59">
      <formula>$Y33="Gráfico 17"</formula>
    </cfRule>
    <cfRule type="expression" dxfId="51" priority="60">
      <formula>$Y33="Gráfico 16"</formula>
    </cfRule>
    <cfRule type="expression" dxfId="50" priority="61">
      <formula>$Y33="Gráfico 15"</formula>
    </cfRule>
    <cfRule type="expression" dxfId="49" priority="62">
      <formula>$Y33="Gráfico 14"</formula>
    </cfRule>
    <cfRule type="expression" dxfId="48" priority="63">
      <formula>$Y33="Gráfico 12"</formula>
    </cfRule>
    <cfRule type="expression" dxfId="47" priority="64">
      <formula>$Y33="Gráfico 13"</formula>
    </cfRule>
    <cfRule type="expression" dxfId="46" priority="65">
      <formula>$Y33="Gráfico 11"</formula>
    </cfRule>
    <cfRule type="expression" dxfId="45" priority="66">
      <formula>$Y33="Gráfico 9"</formula>
    </cfRule>
    <cfRule type="expression" dxfId="44" priority="67">
      <formula>$Y33="Gráfico 8"</formula>
    </cfRule>
    <cfRule type="expression" dxfId="43" priority="68">
      <formula>$Y33="Gráfico 7"</formula>
    </cfRule>
    <cfRule type="expression" dxfId="42" priority="69">
      <formula>$Y33="Gráfico 6"</formula>
    </cfRule>
    <cfRule type="expression" dxfId="41" priority="70">
      <formula>$Y33="Gráfico 4"</formula>
    </cfRule>
    <cfRule type="expression" dxfId="40" priority="71">
      <formula>$Y33="Gráfico 3"</formula>
    </cfRule>
    <cfRule type="expression" dxfId="39" priority="72">
      <formula>$Y33="Gráfico 2"</formula>
    </cfRule>
    <cfRule type="expression" dxfId="38" priority="73">
      <formula>$Y33="Gráfico 1"</formula>
    </cfRule>
    <cfRule type="expression" dxfId="37" priority="74">
      <formula>$Y33="Gráfico 5"</formula>
    </cfRule>
  </conditionalFormatting>
  <conditionalFormatting sqref="N4">
    <cfRule type="expression" dxfId="36" priority="1">
      <formula>$Y4="Reporte 2"</formula>
    </cfRule>
    <cfRule type="expression" dxfId="35" priority="2">
      <formula>$Y4="Reporte 1"</formula>
    </cfRule>
    <cfRule type="expression" dxfId="34" priority="3">
      <formula>$Y4="Informe 10"</formula>
    </cfRule>
    <cfRule type="expression" dxfId="33" priority="4">
      <formula>$Y4="Informe 9"</formula>
    </cfRule>
    <cfRule type="expression" dxfId="32" priority="5">
      <formula>$Y4="Informe 8"</formula>
    </cfRule>
    <cfRule type="expression" dxfId="31" priority="6">
      <formula>$Y4="Informe 7"</formula>
    </cfRule>
    <cfRule type="expression" dxfId="30" priority="7">
      <formula>$Y4="Informe 6"</formula>
    </cfRule>
    <cfRule type="expression" dxfId="29" priority="8">
      <formula>$Y4="Informe 5"</formula>
    </cfRule>
    <cfRule type="expression" dxfId="28" priority="9">
      <formula>$Y4="Informe 4"</formula>
    </cfRule>
    <cfRule type="expression" dxfId="27" priority="10">
      <formula>$Y4="Informe 3"</formula>
    </cfRule>
    <cfRule type="expression" dxfId="26" priority="11">
      <formula>$Y4="Informe 2"</formula>
    </cfRule>
    <cfRule type="expression" dxfId="25" priority="12">
      <formula>$Y4="Informe 1"</formula>
    </cfRule>
    <cfRule type="expression" dxfId="24" priority="13">
      <formula>$Y4="Gráfico 10"</formula>
    </cfRule>
    <cfRule type="expression" dxfId="23" priority="14">
      <formula>$Y4="Gráfico 25"</formula>
    </cfRule>
    <cfRule type="expression" dxfId="22" priority="15">
      <formula>$Y4="Gráfico 24"</formula>
    </cfRule>
    <cfRule type="expression" dxfId="21" priority="16">
      <formula>$Y4="Gráfico 23"</formula>
    </cfRule>
    <cfRule type="expression" dxfId="20" priority="17">
      <formula>$Y4="Gráfico 22"</formula>
    </cfRule>
    <cfRule type="expression" dxfId="19" priority="18">
      <formula>$Y4="Gráfico 21"</formula>
    </cfRule>
    <cfRule type="expression" dxfId="18" priority="19">
      <formula>$Y4="Gráfico 20"</formula>
    </cfRule>
    <cfRule type="expression" dxfId="17" priority="20">
      <formula>$Y4="Gráfico 18"</formula>
    </cfRule>
    <cfRule type="expression" dxfId="16" priority="21">
      <formula>$Y4="Gráfico 19"</formula>
    </cfRule>
    <cfRule type="expression" dxfId="15" priority="22">
      <formula>$Y4="Gráfico 17"</formula>
    </cfRule>
    <cfRule type="expression" dxfId="14" priority="23">
      <formula>$Y4="Gráfico 16"</formula>
    </cfRule>
    <cfRule type="expression" dxfId="13" priority="24">
      <formula>$Y4="Gráfico 15"</formula>
    </cfRule>
    <cfRule type="expression" dxfId="12" priority="25">
      <formula>$Y4="Gráfico 14"</formula>
    </cfRule>
    <cfRule type="expression" dxfId="11" priority="26">
      <formula>$Y4="Gráfico 12"</formula>
    </cfRule>
    <cfRule type="expression" dxfId="10" priority="27">
      <formula>$Y4="Gráfico 13"</formula>
    </cfRule>
    <cfRule type="expression" dxfId="9" priority="28">
      <formula>$Y4="Gráfico 11"</formula>
    </cfRule>
    <cfRule type="expression" dxfId="8" priority="29">
      <formula>$Y4="Gráfico 9"</formula>
    </cfRule>
    <cfRule type="expression" dxfId="7" priority="30">
      <formula>$Y4="Gráfico 8"</formula>
    </cfRule>
    <cfRule type="expression" dxfId="6" priority="31">
      <formula>$Y4="Gráfico 7"</formula>
    </cfRule>
    <cfRule type="expression" dxfId="5" priority="32">
      <formula>$Y4="Gráfico 6"</formula>
    </cfRule>
    <cfRule type="expression" dxfId="4" priority="33">
      <formula>$Y4="Gráfico 4"</formula>
    </cfRule>
    <cfRule type="expression" dxfId="3" priority="34">
      <formula>$Y4="Gráfico 3"</formula>
    </cfRule>
    <cfRule type="expression" dxfId="2" priority="35">
      <formula>$Y4="Gráfico 2"</formula>
    </cfRule>
    <cfRule type="expression" dxfId="1" priority="36">
      <formula>$Y4="Gráfico 1"</formula>
    </cfRule>
    <cfRule type="expression" dxfId="0" priority="37">
      <formula>$Y4="Gráfico 5"</formula>
    </cfRule>
  </conditionalFormatting>
  <dataValidations count="4">
    <dataValidation type="list" allowBlank="1" showInputMessage="1" showErrorMessage="1" sqref="I23:I25 I27 I30 I12:I14" xr:uid="{F8BC6852-E336-4226-B321-977D654BC539}">
      <formula1>Filtro_Procesamiento</formula1>
    </dataValidation>
    <dataValidation type="list" allowBlank="1" showInputMessage="1" showErrorMessage="1" sqref="I20:I22 I26 I29 I9:I11" xr:uid="{B14569B2-894F-4B54-9FD4-05B5255BD7FA}">
      <formula1>Filtro_Pais</formula1>
    </dataValidation>
    <dataValidation type="list" allowBlank="1" showInputMessage="1" showErrorMessage="1" sqref="I15:I17 I4:I6" xr:uid="{EDA03CAE-BE07-4F05-96EC-C8DD9183F2CD}">
      <formula1>Filtro_Producto</formula1>
    </dataValidation>
    <dataValidation type="list" allowBlank="1" showInputMessage="1" showErrorMessage="1" sqref="I7:I8 I18:I19 I31 I28" xr:uid="{2CDF4104-1FF7-4F17-AF2F-2AE38AE07A01}">
      <formula1>Filtro_Categoria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Resumen_Precio_exportaciones_an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2021-11-04T19:18:37Z</dcterms:created>
  <dcterms:modified xsi:type="dcterms:W3CDTF">2021-11-04T23:42:08Z</dcterms:modified>
</cp:coreProperties>
</file>