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D:\Efrain_Duarte\GUT_mio\Mapa_Fase_2\Dashboard\"/>
    </mc:Choice>
  </mc:AlternateContent>
  <xr:revisionPtr revIDLastSave="0" documentId="13_ncr:1_{8C2587AB-16D7-4EE5-865B-5C2EDE1F7DEC}" xr6:coauthVersionLast="45" xr6:coauthVersionMax="45" xr10:uidLastSave="{00000000-0000-0000-0000-000000000000}"/>
  <bookViews>
    <workbookView showSheetTabs="0" xWindow="-108" yWindow="-108" windowWidth="23256" windowHeight="12576" xr2:uid="{CE1637F5-BE7B-499C-887E-5622D2EBA8FF}"/>
  </bookViews>
  <sheets>
    <sheet name="Matriz" sheetId="1" r:id="rId1"/>
    <sheet name="terr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4" i="2" l="1"/>
  <c r="W13" i="2"/>
  <c r="W12" i="2"/>
  <c r="W11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V11" i="2" s="1"/>
  <c r="I21" i="1" l="1"/>
  <c r="I20" i="1"/>
  <c r="H20" i="1"/>
  <c r="G20" i="1"/>
  <c r="F20" i="1"/>
  <c r="E20" i="1"/>
  <c r="D20" i="1"/>
  <c r="I19" i="1"/>
  <c r="I18" i="1"/>
  <c r="I17" i="1"/>
  <c r="I16" i="1"/>
  <c r="E15" i="1"/>
  <c r="F15" i="1"/>
  <c r="G15" i="1"/>
  <c r="H15" i="1"/>
  <c r="I15" i="1"/>
  <c r="J15" i="1"/>
  <c r="D15" i="1"/>
  <c r="C19" i="1"/>
  <c r="C18" i="1"/>
  <c r="C17" i="1"/>
  <c r="C16" i="1"/>
  <c r="H57" i="2"/>
  <c r="K35" i="2"/>
  <c r="W24" i="2"/>
  <c r="W23" i="2"/>
  <c r="L23" i="2"/>
  <c r="W22" i="2"/>
  <c r="L22" i="2"/>
  <c r="W21" i="2"/>
  <c r="L21" i="2"/>
  <c r="L20" i="2"/>
  <c r="L19" i="2"/>
  <c r="L18" i="2"/>
  <c r="H18" i="2"/>
  <c r="L17" i="2"/>
  <c r="L16" i="2"/>
  <c r="W15" i="2"/>
  <c r="X11" i="2" s="1"/>
  <c r="L15" i="2"/>
  <c r="V14" i="2"/>
  <c r="L14" i="2"/>
  <c r="H14" i="2"/>
  <c r="V13" i="2"/>
  <c r="L13" i="2"/>
  <c r="V12" i="2"/>
  <c r="L12" i="2"/>
  <c r="H12" i="2"/>
  <c r="L11" i="2"/>
  <c r="H11" i="2"/>
  <c r="L10" i="2"/>
  <c r="H10" i="2"/>
  <c r="L9" i="2"/>
  <c r="H40" i="2" s="1"/>
  <c r="H9" i="2"/>
  <c r="L8" i="2"/>
  <c r="H62" i="2" s="1"/>
  <c r="H8" i="2"/>
  <c r="F5" i="2"/>
  <c r="F4" i="2"/>
  <c r="F3" i="2"/>
  <c r="F2" i="2"/>
  <c r="F6" i="2" s="1"/>
  <c r="X23" i="2" l="1"/>
  <c r="J18" i="1" s="1"/>
  <c r="X14" i="2"/>
  <c r="R24" i="2" s="1"/>
  <c r="D19" i="1" s="1"/>
  <c r="X24" i="2"/>
  <c r="J19" i="1" s="1"/>
  <c r="X15" i="2"/>
  <c r="X21" i="2"/>
  <c r="J16" i="1" s="1"/>
  <c r="S21" i="2"/>
  <c r="E16" i="1" s="1"/>
  <c r="X12" i="2"/>
  <c r="V22" i="2" s="1"/>
  <c r="X13" i="2"/>
  <c r="V23" i="2" s="1"/>
  <c r="H18" i="1" s="1"/>
  <c r="X22" i="2"/>
  <c r="J17" i="1" s="1"/>
  <c r="R21" i="2"/>
  <c r="D16" i="1" s="1"/>
  <c r="V21" i="2"/>
  <c r="H16" i="1" s="1"/>
  <c r="H30" i="2"/>
  <c r="G2" i="2"/>
  <c r="I2" i="2" s="1"/>
  <c r="H22" i="2"/>
  <c r="H32" i="2"/>
  <c r="H39" i="2"/>
  <c r="H47" i="2"/>
  <c r="H55" i="2"/>
  <c r="H23" i="2"/>
  <c r="H33" i="2"/>
  <c r="H48" i="2"/>
  <c r="H56" i="2"/>
  <c r="H25" i="2"/>
  <c r="H19" i="2"/>
  <c r="T21" i="2"/>
  <c r="F16" i="1" s="1"/>
  <c r="W25" i="2"/>
  <c r="H28" i="2"/>
  <c r="H35" i="2"/>
  <c r="H42" i="2"/>
  <c r="H50" i="2"/>
  <c r="H58" i="2"/>
  <c r="H24" i="2"/>
  <c r="H34" i="2"/>
  <c r="H41" i="2"/>
  <c r="H49" i="2"/>
  <c r="H13" i="2"/>
  <c r="H2" i="2" s="1"/>
  <c r="H15" i="2"/>
  <c r="U21" i="2"/>
  <c r="G16" i="1" s="1"/>
  <c r="H29" i="2"/>
  <c r="H43" i="2"/>
  <c r="H51" i="2"/>
  <c r="H59" i="2"/>
  <c r="H16" i="2"/>
  <c r="H20" i="2"/>
  <c r="H26" i="2"/>
  <c r="H27" i="2"/>
  <c r="H36" i="2"/>
  <c r="H44" i="2"/>
  <c r="H52" i="2"/>
  <c r="H60" i="2"/>
  <c r="H31" i="2"/>
  <c r="H37" i="2"/>
  <c r="H45" i="2"/>
  <c r="H53" i="2"/>
  <c r="H61" i="2"/>
  <c r="H17" i="2"/>
  <c r="H21" i="2"/>
  <c r="H38" i="2"/>
  <c r="H46" i="2"/>
  <c r="H54" i="2"/>
  <c r="U23" i="2" l="1"/>
  <c r="G18" i="1" s="1"/>
  <c r="T23" i="2"/>
  <c r="F18" i="1" s="1"/>
  <c r="T24" i="2"/>
  <c r="F19" i="1" s="1"/>
  <c r="V24" i="2"/>
  <c r="H19" i="1" s="1"/>
  <c r="U24" i="2"/>
  <c r="G19" i="1" s="1"/>
  <c r="S24" i="2"/>
  <c r="E19" i="1" s="1"/>
  <c r="R22" i="2"/>
  <c r="D17" i="1" s="1"/>
  <c r="T22" i="2"/>
  <c r="F17" i="1" s="1"/>
  <c r="S22" i="2"/>
  <c r="E17" i="1" s="1"/>
  <c r="U22" i="2"/>
  <c r="G17" i="1" s="1"/>
  <c r="H17" i="1"/>
  <c r="R23" i="2"/>
  <c r="D18" i="1" s="1"/>
  <c r="S23" i="2"/>
  <c r="E18" i="1" s="1"/>
  <c r="R29" i="2"/>
  <c r="D24" i="1" s="1"/>
  <c r="X25" i="2"/>
  <c r="J20" i="1" s="1"/>
  <c r="W26" i="2"/>
  <c r="X26" i="2" s="1"/>
  <c r="J21" i="1" s="1"/>
  <c r="H4" i="2"/>
  <c r="G4" i="2"/>
  <c r="I4" i="2" s="1"/>
  <c r="G5" i="2"/>
  <c r="I5" i="2" s="1"/>
  <c r="H5" i="2"/>
  <c r="H3" i="2"/>
  <c r="G3" i="2"/>
  <c r="I3" i="2" s="1"/>
  <c r="V26" i="2" l="1"/>
  <c r="H21" i="1" s="1"/>
  <c r="U29" i="2"/>
  <c r="G24" i="1" s="1"/>
  <c r="R31" i="2"/>
  <c r="D26" i="1" s="1"/>
  <c r="T29" i="2"/>
  <c r="F24" i="1" s="1"/>
  <c r="T26" i="2"/>
  <c r="T27" i="2" s="1"/>
  <c r="F22" i="1" s="1"/>
  <c r="S29" i="2"/>
  <c r="E24" i="1" s="1"/>
  <c r="S26" i="2"/>
  <c r="E21" i="1" s="1"/>
  <c r="R26" i="2"/>
  <c r="R27" i="2" s="1"/>
  <c r="D22" i="1" s="1"/>
  <c r="U26" i="2"/>
  <c r="G21" i="1" s="1"/>
  <c r="V27" i="2"/>
  <c r="H22" i="1" s="1"/>
  <c r="T30" i="2" l="1"/>
  <c r="F25" i="1" s="1"/>
  <c r="F21" i="1"/>
  <c r="S30" i="2"/>
  <c r="E25" i="1" s="1"/>
  <c r="U30" i="2"/>
  <c r="G25" i="1" s="1"/>
  <c r="S27" i="2"/>
  <c r="E22" i="1" s="1"/>
  <c r="D21" i="1"/>
  <c r="R30" i="2"/>
  <c r="D25" i="1" s="1"/>
  <c r="U27" i="2"/>
  <c r="G22" i="1" s="1"/>
  <c r="T15" i="2"/>
  <c r="U15" i="2"/>
  <c r="E10" i="1"/>
  <c r="S15" i="2" s="1"/>
  <c r="D10" i="1" l="1"/>
  <c r="H6" i="1"/>
  <c r="I10" i="1"/>
  <c r="J6" i="1" s="1"/>
  <c r="H10" i="1" l="1"/>
  <c r="R15" i="2"/>
  <c r="V15" i="2" s="1"/>
  <c r="H9" i="1"/>
  <c r="H8" i="1"/>
  <c r="H7" i="1"/>
  <c r="J10" i="1" l="1"/>
  <c r="J7" i="1"/>
  <c r="J8" i="1"/>
  <c r="J9" i="1"/>
</calcChain>
</file>

<file path=xl/sharedStrings.xml><?xml version="1.0" encoding="utf-8"?>
<sst xmlns="http://schemas.openxmlformats.org/spreadsheetml/2006/main" count="247" uniqueCount="35">
  <si>
    <t>Bosque Estable</t>
  </si>
  <si>
    <t>Ganancia de bosque</t>
  </si>
  <si>
    <t>No Bosque Estable</t>
  </si>
  <si>
    <t>Pérdida de Bosque (deforestación)</t>
  </si>
  <si>
    <t>Total</t>
  </si>
  <si>
    <t>W_i</t>
  </si>
  <si>
    <t>Acierto</t>
  </si>
  <si>
    <t>Desacierto</t>
  </si>
  <si>
    <t>Clase Mapa</t>
  </si>
  <si>
    <t>Clase Validación</t>
  </si>
  <si>
    <t>Resultado</t>
  </si>
  <si>
    <t>Combinación</t>
  </si>
  <si>
    <t>UTM_X</t>
  </si>
  <si>
    <t>UTM_Y</t>
  </si>
  <si>
    <t>ID Cuadrante</t>
  </si>
  <si>
    <t>Edición</t>
  </si>
  <si>
    <t>Validación</t>
  </si>
  <si>
    <t>Hectareas</t>
  </si>
  <si>
    <t>Omar Orellana</t>
  </si>
  <si>
    <t>Mapa</t>
  </si>
  <si>
    <t>Referencia</t>
  </si>
  <si>
    <t>TOTAL</t>
  </si>
  <si>
    <t>Area [Ha]</t>
  </si>
  <si>
    <t>Clase Mapa Evaluada</t>
  </si>
  <si>
    <t>Superficie (ha) Evaluada</t>
  </si>
  <si>
    <t>Clase Mapa Cuadrante</t>
  </si>
  <si>
    <t>Superficie (ha) Cuadrante</t>
  </si>
  <si>
    <t>NOTA: La plantilla debe quedar programada de tal forma que el evaluador solamente ingrese la información de las columnas siguientes: ID_Cuadrante, UTM_X, UTM_Y, Hectáreas y Superficie (ha) cuadrante</t>
  </si>
  <si>
    <t>No</t>
  </si>
  <si>
    <t>Claudia</t>
  </si>
  <si>
    <t>Usuario</t>
  </si>
  <si>
    <t>Productor</t>
  </si>
  <si>
    <t>Estimación de Proporción de Superficie</t>
  </si>
  <si>
    <t>Matriz de Error</t>
  </si>
  <si>
    <t>Hectáreas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</si>
</sst>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Liberation Sans"/>
    </font>
    <font>
      <b/>
      <sz val="10"/>
      <name val="Arial"/>
      <family val="2"/>
    </font>
    <font>
      <b/>
      <sz val="12"/>
      <color theme="1"/>
      <name val="Liberation Sans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Liberation Sans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FF"/>
      </patternFill>
    </fill>
    <fill>
      <patternFill patternType="solid">
        <fgColor theme="3" tint="0.79998168889431442"/>
        <bgColor rgb="FF0000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7" tint="0.39997558519241921"/>
      </left>
      <right/>
      <top/>
      <bottom/>
      <diagonal/>
    </border>
    <border>
      <left style="double">
        <color theme="7" tint="0.39997558519241921"/>
      </left>
      <right style="double">
        <color theme="7" tint="0.39997558519241921"/>
      </right>
      <top style="double">
        <color theme="7" tint="0.39997558519241921"/>
      </top>
      <bottom/>
      <diagonal/>
    </border>
    <border>
      <left style="double">
        <color theme="7" tint="0.39997558519241921"/>
      </left>
      <right style="double">
        <color theme="7" tint="0.39997558519241921"/>
      </right>
      <top style="double">
        <color theme="7" tint="0.39997558519241921"/>
      </top>
      <bottom style="double">
        <color theme="7" tint="0.39997558519241921"/>
      </bottom>
      <diagonal/>
    </border>
    <border>
      <left/>
      <right/>
      <top style="double">
        <color theme="7" tint="0.39997558519241921"/>
      </top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/>
      <diagonal/>
    </border>
    <border>
      <left style="thin">
        <color indexed="64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>
      <alignment vertical="center" textRotation="90"/>
    </xf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7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0" fillId="8" borderId="1" xfId="0" applyFill="1" applyBorder="1"/>
    <xf numFmtId="0" fontId="1" fillId="8" borderId="1" xfId="0" applyFont="1" applyFill="1" applyBorder="1"/>
    <xf numFmtId="0" fontId="6" fillId="9" borderId="1" xfId="0" applyFont="1" applyFill="1" applyBorder="1" applyAlignment="1">
      <alignment horizontal="center"/>
    </xf>
    <xf numFmtId="0" fontId="0" fillId="0" borderId="2" xfId="0" applyBorder="1"/>
    <xf numFmtId="0" fontId="7" fillId="10" borderId="4" xfId="0" applyFont="1" applyFill="1" applyBorder="1"/>
    <xf numFmtId="0" fontId="7" fillId="10" borderId="3" xfId="0" applyFont="1" applyFill="1" applyBorder="1"/>
    <xf numFmtId="0" fontId="0" fillId="0" borderId="5" xfId="0" applyBorder="1"/>
    <xf numFmtId="0" fontId="0" fillId="0" borderId="0" xfId="0" applyBorder="1"/>
    <xf numFmtId="0" fontId="6" fillId="9" borderId="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0" fillId="11" borderId="9" xfId="0" applyFill="1" applyBorder="1"/>
    <xf numFmtId="0" fontId="0" fillId="11" borderId="11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3" borderId="9" xfId="0" applyFill="1" applyBorder="1"/>
    <xf numFmtId="0" fontId="0" fillId="14" borderId="9" xfId="0" applyFill="1" applyBorder="1"/>
    <xf numFmtId="0" fontId="0" fillId="12" borderId="11" xfId="0" applyFill="1" applyBorder="1"/>
    <xf numFmtId="0" fontId="5" fillId="11" borderId="13" xfId="0" applyFont="1" applyFill="1" applyBorder="1"/>
    <xf numFmtId="0" fontId="6" fillId="9" borderId="1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3" fontId="1" fillId="11" borderId="10" xfId="0" applyNumberFormat="1" applyFont="1" applyFill="1" applyBorder="1"/>
    <xf numFmtId="3" fontId="1" fillId="11" borderId="12" xfId="0" applyNumberFormat="1" applyFont="1" applyFill="1" applyBorder="1"/>
    <xf numFmtId="3" fontId="5" fillId="0" borderId="14" xfId="0" applyNumberFormat="1" applyFont="1" applyBorder="1"/>
    <xf numFmtId="166" fontId="0" fillId="0" borderId="0" xfId="1" applyNumberFormat="1" applyFont="1"/>
    <xf numFmtId="0" fontId="5" fillId="0" borderId="0" xfId="0" applyFont="1"/>
    <xf numFmtId="0" fontId="0" fillId="0" borderId="17" xfId="0" applyBorder="1"/>
    <xf numFmtId="0" fontId="0" fillId="0" borderId="18" xfId="0" applyBorder="1"/>
    <xf numFmtId="0" fontId="5" fillId="0" borderId="18" xfId="0" applyFont="1" applyBorder="1"/>
    <xf numFmtId="0" fontId="5" fillId="0" borderId="19" xfId="0" applyFont="1" applyBorder="1"/>
    <xf numFmtId="0" fontId="0" fillId="0" borderId="20" xfId="0" applyBorder="1"/>
    <xf numFmtId="0" fontId="10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21" xfId="0" applyFont="1" applyBorder="1"/>
    <xf numFmtId="0" fontId="10" fillId="0" borderId="0" xfId="0" applyFont="1" applyBorder="1"/>
    <xf numFmtId="3" fontId="0" fillId="0" borderId="0" xfId="0" applyNumberFormat="1" applyBorder="1"/>
    <xf numFmtId="164" fontId="0" fillId="0" borderId="21" xfId="0" applyNumberFormat="1" applyBorder="1"/>
    <xf numFmtId="0" fontId="2" fillId="0" borderId="17" xfId="0" applyFont="1" applyBorder="1"/>
    <xf numFmtId="165" fontId="0" fillId="14" borderId="0" xfId="0" applyNumberFormat="1" applyFill="1" applyBorder="1"/>
    <xf numFmtId="165" fontId="0" fillId="0" borderId="0" xfId="0" applyNumberFormat="1" applyBorder="1"/>
    <xf numFmtId="0" fontId="0" fillId="0" borderId="20" xfId="0" applyBorder="1" applyAlignment="1">
      <alignment vertical="center" textRotation="90"/>
    </xf>
    <xf numFmtId="1" fontId="0" fillId="0" borderId="0" xfId="0" applyNumberFormat="1" applyBorder="1"/>
    <xf numFmtId="0" fontId="0" fillId="0" borderId="21" xfId="0" applyBorder="1"/>
    <xf numFmtId="0" fontId="2" fillId="4" borderId="0" xfId="0" applyFont="1" applyFill="1" applyBorder="1"/>
    <xf numFmtId="10" fontId="2" fillId="4" borderId="0" xfId="0" applyNumberFormat="1" applyFont="1" applyFill="1" applyBorder="1"/>
    <xf numFmtId="0" fontId="0" fillId="0" borderId="22" xfId="0" applyBorder="1"/>
    <xf numFmtId="0" fontId="4" fillId="5" borderId="23" xfId="0" applyFont="1" applyFill="1" applyBorder="1"/>
    <xf numFmtId="10" fontId="4" fillId="5" borderId="23" xfId="0" applyNumberFormat="1" applyFont="1" applyFill="1" applyBorder="1"/>
    <xf numFmtId="0" fontId="2" fillId="0" borderId="23" xfId="0" applyFont="1" applyBorder="1"/>
    <xf numFmtId="0" fontId="0" fillId="0" borderId="23" xfId="0" applyBorder="1"/>
    <xf numFmtId="0" fontId="0" fillId="0" borderId="24" xfId="0" applyBorder="1"/>
    <xf numFmtId="0" fontId="10" fillId="0" borderId="1" xfId="0" applyFont="1" applyBorder="1"/>
    <xf numFmtId="164" fontId="3" fillId="14" borderId="1" xfId="0" applyNumberFormat="1" applyFont="1" applyFill="1" applyBorder="1"/>
    <xf numFmtId="164" fontId="0" fillId="0" borderId="1" xfId="0" applyNumberFormat="1" applyBorder="1"/>
    <xf numFmtId="3" fontId="0" fillId="0" borderId="1" xfId="0" applyNumberFormat="1" applyBorder="1"/>
    <xf numFmtId="0" fontId="5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165" fontId="0" fillId="14" borderId="0" xfId="0" applyNumberFormat="1" applyFill="1" applyBorder="1" applyProtection="1">
      <protection locked="0" hidden="1"/>
    </xf>
    <xf numFmtId="165" fontId="0" fillId="0" borderId="0" xfId="0" applyNumberFormat="1" applyBorder="1" applyProtection="1">
      <protection locked="0" hidden="1"/>
    </xf>
    <xf numFmtId="3" fontId="0" fillId="0" borderId="0" xfId="0" applyNumberFormat="1" applyBorder="1" applyProtection="1">
      <protection locked="0" hidden="1"/>
    </xf>
    <xf numFmtId="164" fontId="0" fillId="0" borderId="0" xfId="0" applyNumberFormat="1" applyBorder="1" applyProtection="1">
      <protection locked="0" hidden="1"/>
    </xf>
    <xf numFmtId="1" fontId="0" fillId="0" borderId="0" xfId="0" applyNumberFormat="1" applyBorder="1" applyProtection="1">
      <protection locked="0" hidden="1"/>
    </xf>
    <xf numFmtId="0" fontId="0" fillId="0" borderId="0" xfId="0" applyBorder="1" applyProtection="1">
      <protection locked="0" hidden="1"/>
    </xf>
    <xf numFmtId="10" fontId="2" fillId="4" borderId="0" xfId="0" applyNumberFormat="1" applyFont="1" applyFill="1" applyBorder="1" applyProtection="1">
      <protection locked="0" hidden="1"/>
    </xf>
    <xf numFmtId="10" fontId="4" fillId="5" borderId="0" xfId="0" applyNumberFormat="1" applyFont="1" applyFill="1" applyBorder="1" applyProtection="1">
      <protection locked="0" hidden="1"/>
    </xf>
    <xf numFmtId="0" fontId="2" fillId="0" borderId="0" xfId="0" applyFont="1" applyBorder="1" applyProtection="1">
      <protection locked="0" hidden="1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5" fillId="0" borderId="18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164" fontId="3" fillId="14" borderId="1" xfId="0" applyNumberFormat="1" applyFon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3" fontId="0" fillId="15" borderId="1" xfId="0" applyNumberFormat="1" applyFill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Alignment="1" applyProtection="1">
      <alignment vertical="center" textRotation="90"/>
      <protection locked="0"/>
    </xf>
    <xf numFmtId="0" fontId="5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Protection="1">
      <protection locked="0"/>
    </xf>
    <xf numFmtId="0" fontId="0" fillId="0" borderId="0" xfId="0" applyBorder="1" applyAlignment="1" applyProtection="1">
      <alignment vertical="center" textRotation="90"/>
      <protection locked="0"/>
    </xf>
    <xf numFmtId="0" fontId="2" fillId="4" borderId="0" xfId="0" applyFont="1" applyFill="1" applyBorder="1" applyProtection="1">
      <protection locked="0"/>
    </xf>
    <xf numFmtId="0" fontId="4" fillId="5" borderId="0" xfId="0" applyFont="1" applyFill="1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 vertical="center" textRotation="90"/>
      <protection locked="0"/>
    </xf>
    <xf numFmtId="0" fontId="5" fillId="0" borderId="22" xfId="0" applyFont="1" applyBorder="1" applyAlignment="1" applyProtection="1">
      <alignment horizontal="center" vertical="center" textRotation="90"/>
      <protection locked="0"/>
    </xf>
    <xf numFmtId="0" fontId="5" fillId="0" borderId="0" xfId="0" applyFont="1" applyBorder="1" applyAlignment="1" applyProtection="1">
      <alignment horizontal="center" vertical="center" textRotation="90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textRotation="90"/>
    </xf>
    <xf numFmtId="0" fontId="5" fillId="0" borderId="22" xfId="0" applyFont="1" applyBorder="1" applyAlignment="1">
      <alignment horizontal="center" vertical="center" textRotation="90"/>
    </xf>
    <xf numFmtId="0" fontId="8" fillId="2" borderId="0" xfId="0" applyFont="1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5C0DF-192F-40EE-A184-841449FFC2FA}">
  <dimension ref="A1:AQ71"/>
  <sheetViews>
    <sheetView showGridLines="0" tabSelected="1" zoomScaleNormal="100" workbookViewId="0">
      <selection activeCell="G8" sqref="G8"/>
    </sheetView>
  </sheetViews>
  <sheetFormatPr baseColWidth="10" defaultColWidth="11.44140625" defaultRowHeight="14.4"/>
  <cols>
    <col min="1" max="1" width="3.44140625" customWidth="1"/>
    <col min="3" max="3" width="44.33203125" customWidth="1"/>
    <col min="4" max="4" width="13.5546875" bestFit="1" customWidth="1"/>
    <col min="5" max="5" width="16.44140625" bestFit="1" customWidth="1"/>
    <col min="6" max="6" width="17.33203125" customWidth="1"/>
    <col min="7" max="7" width="17.88671875" bestFit="1" customWidth="1"/>
    <col min="9" max="9" width="10.88671875" customWidth="1"/>
    <col min="10" max="10" width="5.5546875" bestFit="1" customWidth="1"/>
    <col min="11" max="43" width="11.44140625" style="74"/>
  </cols>
  <sheetData>
    <row r="1" spans="1:11">
      <c r="A1" s="74"/>
      <c r="B1" s="74"/>
      <c r="C1" s="74"/>
      <c r="D1" s="74"/>
      <c r="E1" s="74"/>
      <c r="F1" s="74"/>
      <c r="G1" s="74"/>
      <c r="H1" s="74"/>
      <c r="I1" s="74"/>
      <c r="J1" s="74"/>
    </row>
    <row r="2" spans="1:11">
      <c r="A2" s="74"/>
      <c r="B2" s="74"/>
      <c r="C2" s="74"/>
      <c r="D2" s="74"/>
      <c r="E2" s="74"/>
      <c r="F2" s="74"/>
      <c r="G2" s="74"/>
      <c r="H2" s="74"/>
      <c r="I2" s="74"/>
      <c r="J2" s="74"/>
    </row>
    <row r="3" spans="1:11" ht="15" thickBot="1">
      <c r="A3" s="74"/>
      <c r="B3" s="75" t="s">
        <v>33</v>
      </c>
      <c r="C3" s="74"/>
      <c r="D3" s="76"/>
      <c r="E3" s="74"/>
      <c r="F3" s="74"/>
      <c r="G3" s="74"/>
      <c r="H3" s="74"/>
      <c r="I3" s="74"/>
      <c r="J3" s="74"/>
    </row>
    <row r="4" spans="1:11">
      <c r="A4" s="74"/>
      <c r="B4" s="77"/>
      <c r="C4" s="78"/>
      <c r="D4" s="98" t="s">
        <v>20</v>
      </c>
      <c r="E4" s="98"/>
      <c r="F4" s="98"/>
      <c r="G4" s="98"/>
      <c r="H4" s="79"/>
      <c r="I4" s="79"/>
      <c r="J4" s="80"/>
    </row>
    <row r="5" spans="1:11" ht="39.6">
      <c r="A5" s="74"/>
      <c r="B5" s="81"/>
      <c r="C5" s="82"/>
      <c r="D5" s="83" t="s">
        <v>0</v>
      </c>
      <c r="E5" s="83" t="s">
        <v>2</v>
      </c>
      <c r="F5" s="83" t="s">
        <v>3</v>
      </c>
      <c r="G5" s="83" t="s">
        <v>1</v>
      </c>
      <c r="H5" s="84" t="s">
        <v>4</v>
      </c>
      <c r="I5" s="84" t="s">
        <v>34</v>
      </c>
      <c r="J5" s="84" t="s">
        <v>5</v>
      </c>
    </row>
    <row r="6" spans="1:11" ht="14.4" customHeight="1">
      <c r="A6" s="74"/>
      <c r="B6" s="99" t="s">
        <v>19</v>
      </c>
      <c r="C6" s="85" t="s">
        <v>0</v>
      </c>
      <c r="D6" s="86">
        <v>5000</v>
      </c>
      <c r="E6" s="87">
        <v>0</v>
      </c>
      <c r="F6" s="87">
        <v>0</v>
      </c>
      <c r="G6" s="87">
        <v>45</v>
      </c>
      <c r="H6" s="87">
        <f>SUM(D6:G6)</f>
        <v>5045</v>
      </c>
      <c r="I6" s="88">
        <v>66131.898551999999</v>
      </c>
      <c r="J6" s="87">
        <f>I6/$I$10</f>
        <v>0.26203030483103851</v>
      </c>
    </row>
    <row r="7" spans="1:11">
      <c r="A7" s="74"/>
      <c r="B7" s="99"/>
      <c r="C7" s="85" t="s">
        <v>2</v>
      </c>
      <c r="D7" s="87">
        <v>0</v>
      </c>
      <c r="E7" s="86">
        <v>300.656925</v>
      </c>
      <c r="F7" s="87">
        <v>54</v>
      </c>
      <c r="G7" s="87">
        <v>0</v>
      </c>
      <c r="H7" s="87">
        <f>SUM(D7:G7)</f>
        <v>354.656925</v>
      </c>
      <c r="I7" s="88">
        <v>175471.99574000001</v>
      </c>
      <c r="J7" s="87">
        <f>I7/$I$10</f>
        <v>0.69526176534776607</v>
      </c>
    </row>
    <row r="8" spans="1:11">
      <c r="A8" s="74"/>
      <c r="B8" s="99"/>
      <c r="C8" s="85" t="s">
        <v>3</v>
      </c>
      <c r="D8" s="87">
        <v>2.2437490000000002</v>
      </c>
      <c r="E8" s="87">
        <v>8.6239889999999999</v>
      </c>
      <c r="F8" s="86">
        <v>78</v>
      </c>
      <c r="G8" s="87">
        <v>0</v>
      </c>
      <c r="H8" s="87">
        <f>SUM(D8:G8)</f>
        <v>88.867738000000003</v>
      </c>
      <c r="I8" s="88">
        <v>6854.9803899999997</v>
      </c>
      <c r="J8" s="87">
        <f>I8/$I$10</f>
        <v>2.7161062067348873E-2</v>
      </c>
    </row>
    <row r="9" spans="1:11">
      <c r="A9" s="74"/>
      <c r="B9" s="99"/>
      <c r="C9" s="85" t="s">
        <v>1</v>
      </c>
      <c r="D9" s="87">
        <v>1.2081059999999999</v>
      </c>
      <c r="E9" s="87">
        <v>4</v>
      </c>
      <c r="F9" s="87">
        <v>0</v>
      </c>
      <c r="G9" s="86">
        <v>45</v>
      </c>
      <c r="H9" s="87">
        <f>SUM(D9:G9)</f>
        <v>50.208106000000001</v>
      </c>
      <c r="I9" s="88">
        <v>3923.7594359999998</v>
      </c>
      <c r="J9" s="87">
        <f>I9/$I$10</f>
        <v>1.5546867753846602E-2</v>
      </c>
    </row>
    <row r="10" spans="1:11" ht="15" thickBot="1">
      <c r="A10" s="74"/>
      <c r="B10" s="100"/>
      <c r="C10" s="84" t="s">
        <v>4</v>
      </c>
      <c r="D10" s="87">
        <f>SUM(D6:D9)</f>
        <v>5003.4518550000003</v>
      </c>
      <c r="E10" s="87">
        <f t="shared" ref="E10:G10" si="0">SUM(E6:E9)</f>
        <v>313.280914</v>
      </c>
      <c r="F10" s="87">
        <v>67</v>
      </c>
      <c r="G10" s="87">
        <v>22</v>
      </c>
      <c r="H10" s="87">
        <f>SUM(D10:G10)</f>
        <v>5405.7327690000002</v>
      </c>
      <c r="I10" s="89">
        <f>SUM(I6:I9)</f>
        <v>252382.63411800002</v>
      </c>
      <c r="J10" s="87">
        <f>I10/$I$10</f>
        <v>1</v>
      </c>
    </row>
    <row r="11" spans="1:11">
      <c r="A11" s="74"/>
      <c r="B11" s="90"/>
      <c r="C11" s="74"/>
      <c r="D11" s="74"/>
      <c r="E11" s="74"/>
      <c r="F11" s="74"/>
      <c r="G11" s="74"/>
      <c r="H11" s="74"/>
      <c r="I11" s="74"/>
      <c r="J11" s="74"/>
    </row>
    <row r="12" spans="1:11">
      <c r="A12" s="74"/>
      <c r="B12" s="74"/>
      <c r="C12" s="74"/>
      <c r="D12" s="74"/>
      <c r="E12" s="74"/>
      <c r="F12" s="74"/>
      <c r="G12" s="74"/>
      <c r="H12" s="74"/>
      <c r="I12" s="74"/>
      <c r="J12" s="74"/>
    </row>
    <row r="13" spans="1:11">
      <c r="A13" s="82"/>
      <c r="B13" s="82"/>
      <c r="C13" s="82"/>
      <c r="D13" s="91"/>
      <c r="E13" s="91"/>
      <c r="F13" s="91"/>
      <c r="G13" s="91"/>
      <c r="H13" s="91"/>
      <c r="I13" s="91"/>
      <c r="J13" s="91"/>
      <c r="K13" s="82"/>
    </row>
    <row r="14" spans="1:11" ht="13.2" customHeight="1">
      <c r="A14" s="82"/>
      <c r="B14" s="92" t="s">
        <v>32</v>
      </c>
      <c r="C14" s="82"/>
      <c r="D14" s="102" t="s">
        <v>20</v>
      </c>
      <c r="E14" s="102"/>
      <c r="F14" s="102"/>
      <c r="G14" s="102"/>
      <c r="H14" s="91"/>
      <c r="I14" s="91"/>
      <c r="J14" s="91"/>
      <c r="K14" s="82"/>
    </row>
    <row r="15" spans="1:11" ht="39.6">
      <c r="A15" s="82"/>
      <c r="B15" s="82"/>
      <c r="C15" s="82"/>
      <c r="D15" s="93" t="str">
        <f>+D5</f>
        <v>Bosque Estable</v>
      </c>
      <c r="E15" s="93" t="str">
        <f t="shared" ref="E15:J15" si="1">+E5</f>
        <v>No Bosque Estable</v>
      </c>
      <c r="F15" s="93" t="str">
        <f t="shared" si="1"/>
        <v>Pérdida de Bosque (deforestación)</v>
      </c>
      <c r="G15" s="93" t="str">
        <f t="shared" si="1"/>
        <v>Ganancia de bosque</v>
      </c>
      <c r="H15" s="93" t="str">
        <f t="shared" si="1"/>
        <v>Total</v>
      </c>
      <c r="I15" s="93" t="str">
        <f t="shared" si="1"/>
        <v>Hectáreas</v>
      </c>
      <c r="J15" s="93" t="str">
        <f t="shared" si="1"/>
        <v>W_i</v>
      </c>
      <c r="K15" s="82"/>
    </row>
    <row r="16" spans="1:11">
      <c r="A16" s="82"/>
      <c r="B16" s="101" t="s">
        <v>19</v>
      </c>
      <c r="C16" s="94" t="str">
        <f>+C6</f>
        <v>Bosque Estable</v>
      </c>
      <c r="D16" s="65">
        <f>+terra!R21</f>
        <v>0.25969306722600449</v>
      </c>
      <c r="E16" s="66">
        <f>+terra!S21</f>
        <v>0</v>
      </c>
      <c r="F16" s="66">
        <f>+terra!T21</f>
        <v>0</v>
      </c>
      <c r="G16" s="66">
        <f>+terra!U21</f>
        <v>2.3372376050340401E-3</v>
      </c>
      <c r="H16" s="66">
        <f>+terra!V21</f>
        <v>0.26203030483103851</v>
      </c>
      <c r="I16" s="67">
        <f>+terra!W21</f>
        <v>66131.898551999999</v>
      </c>
      <c r="J16" s="68">
        <f>+terra!X21</f>
        <v>0.26203030483103851</v>
      </c>
      <c r="K16" s="82"/>
    </row>
    <row r="17" spans="1:11" ht="15.6" customHeight="1">
      <c r="A17" s="82"/>
      <c r="B17" s="101"/>
      <c r="C17" s="94" t="str">
        <f t="shared" ref="C17:C19" si="2">+C7</f>
        <v>No Bosque Estable</v>
      </c>
      <c r="D17" s="66">
        <f>+terra!R22</f>
        <v>0</v>
      </c>
      <c r="E17" s="65">
        <f>+terra!S22</f>
        <v>0.5894013332448842</v>
      </c>
      <c r="F17" s="66">
        <f>+terra!T22</f>
        <v>0.10586043210288187</v>
      </c>
      <c r="G17" s="66">
        <f>+terra!U22</f>
        <v>0</v>
      </c>
      <c r="H17" s="66">
        <f>+terra!V22</f>
        <v>0.69526176534776607</v>
      </c>
      <c r="I17" s="67">
        <f>+terra!W22</f>
        <v>175471.99574000001</v>
      </c>
      <c r="J17" s="68">
        <f>+terra!X22</f>
        <v>0.69526176534776607</v>
      </c>
      <c r="K17" s="82"/>
    </row>
    <row r="18" spans="1:11">
      <c r="A18" s="82"/>
      <c r="B18" s="101"/>
      <c r="C18" s="94" t="str">
        <f t="shared" si="2"/>
        <v>Pérdida de Bosque (deforestación)</v>
      </c>
      <c r="D18" s="66">
        <f>+terra!R23</f>
        <v>6.857674925016317E-4</v>
      </c>
      <c r="E18" s="66">
        <f>+terra!S23</f>
        <v>2.6357900602481175E-3</v>
      </c>
      <c r="F18" s="65">
        <f>+terra!T23</f>
        <v>2.3839504514599125E-2</v>
      </c>
      <c r="G18" s="66">
        <f>+terra!U23</f>
        <v>0</v>
      </c>
      <c r="H18" s="66">
        <f>+terra!V23</f>
        <v>2.7161062067348873E-2</v>
      </c>
      <c r="I18" s="67">
        <f>+terra!W23</f>
        <v>6854.9803899999997</v>
      </c>
      <c r="J18" s="68">
        <f>+terra!X23</f>
        <v>2.7161062067348873E-2</v>
      </c>
      <c r="K18" s="82"/>
    </row>
    <row r="19" spans="1:11">
      <c r="A19" s="82"/>
      <c r="B19" s="101"/>
      <c r="C19" s="94" t="str">
        <f t="shared" si="2"/>
        <v>Ganancia de bosque</v>
      </c>
      <c r="D19" s="66">
        <f>+terra!R24</f>
        <v>3.7408828396411932E-4</v>
      </c>
      <c r="E19" s="66">
        <f>+terra!S24</f>
        <v>1.2385942424393863E-3</v>
      </c>
      <c r="F19" s="66">
        <f>+terra!T24</f>
        <v>0</v>
      </c>
      <c r="G19" s="65">
        <f>+terra!U24</f>
        <v>1.3934185227443096E-2</v>
      </c>
      <c r="H19" s="66">
        <f>+terra!V24</f>
        <v>1.5546867753846602E-2</v>
      </c>
      <c r="I19" s="67">
        <f>+terra!W24</f>
        <v>3923.7594359999998</v>
      </c>
      <c r="J19" s="68">
        <f>+terra!X24</f>
        <v>1.5546867753846602E-2</v>
      </c>
      <c r="K19" s="82"/>
    </row>
    <row r="20" spans="1:11">
      <c r="A20" s="82"/>
      <c r="B20" s="101"/>
      <c r="C20" s="91"/>
      <c r="D20" s="66">
        <f>+terra!R25</f>
        <v>0</v>
      </c>
      <c r="E20" s="66">
        <f>+terra!S25</f>
        <v>0</v>
      </c>
      <c r="F20" s="66">
        <f>+terra!T25</f>
        <v>0</v>
      </c>
      <c r="G20" s="66">
        <f>+terra!U25</f>
        <v>0</v>
      </c>
      <c r="H20" s="66">
        <f>+terra!V25</f>
        <v>0</v>
      </c>
      <c r="I20" s="67">
        <f>+terra!W25</f>
        <v>252382.63411800002</v>
      </c>
      <c r="J20" s="68">
        <f>+terra!X25</f>
        <v>1</v>
      </c>
      <c r="K20" s="82"/>
    </row>
    <row r="21" spans="1:11">
      <c r="A21" s="82"/>
      <c r="B21" s="95"/>
      <c r="C21" s="91" t="s">
        <v>4</v>
      </c>
      <c r="D21" s="66">
        <f>+terra!R26</f>
        <v>0.26075292300247027</v>
      </c>
      <c r="E21" s="66">
        <f>+terra!S26</f>
        <v>0.5932757175475718</v>
      </c>
      <c r="F21" s="66">
        <f>+terra!T26</f>
        <v>0.129699936617481</v>
      </c>
      <c r="G21" s="66">
        <f>+terra!U26</f>
        <v>1.6271422832477136E-2</v>
      </c>
      <c r="H21" s="69">
        <f>+terra!V26</f>
        <v>1</v>
      </c>
      <c r="I21" s="67">
        <f>+terra!W26</f>
        <v>252382.63411800002</v>
      </c>
      <c r="J21" s="68">
        <f>+terra!X26</f>
        <v>1</v>
      </c>
      <c r="K21" s="82"/>
    </row>
    <row r="22" spans="1:11">
      <c r="A22" s="82"/>
      <c r="B22" s="95"/>
      <c r="C22" s="91" t="s">
        <v>22</v>
      </c>
      <c r="D22" s="67">
        <f>+terra!R27</f>
        <v>65809.509561331492</v>
      </c>
      <c r="E22" s="67">
        <f>+terra!S27</f>
        <v>149732.48835290273</v>
      </c>
      <c r="F22" s="67">
        <f>+terra!T27</f>
        <v>32734.011648457501</v>
      </c>
      <c r="G22" s="67">
        <f>+terra!U27</f>
        <v>4106.624555308349</v>
      </c>
      <c r="H22" s="67">
        <f>+terra!V27</f>
        <v>252382.63411800002</v>
      </c>
      <c r="I22" s="67"/>
      <c r="J22" s="70"/>
      <c r="K22" s="82"/>
    </row>
    <row r="23" spans="1:11">
      <c r="A23" s="82"/>
      <c r="B23" s="82"/>
      <c r="C23" s="82"/>
      <c r="D23" s="70"/>
      <c r="E23" s="70"/>
      <c r="F23" s="70"/>
      <c r="G23" s="70"/>
      <c r="H23" s="70"/>
      <c r="I23" s="70"/>
      <c r="J23" s="70"/>
      <c r="K23" s="82"/>
    </row>
    <row r="24" spans="1:11">
      <c r="A24" s="82"/>
      <c r="B24" s="82"/>
      <c r="C24" s="96" t="s">
        <v>30</v>
      </c>
      <c r="D24" s="71">
        <f>+terra!R29</f>
        <v>0.99108027750247785</v>
      </c>
      <c r="E24" s="71">
        <f>+terra!S29</f>
        <v>0.84774017876571839</v>
      </c>
      <c r="F24" s="71">
        <f>+terra!T29</f>
        <v>0.87770884862625853</v>
      </c>
      <c r="G24" s="71">
        <f>+terra!U29</f>
        <v>0.89626961829629659</v>
      </c>
      <c r="H24" s="70"/>
      <c r="I24" s="70"/>
      <c r="J24" s="70"/>
      <c r="K24" s="82"/>
    </row>
    <row r="25" spans="1:11">
      <c r="A25" s="82"/>
      <c r="B25" s="82"/>
      <c r="C25" s="96" t="s">
        <v>31</v>
      </c>
      <c r="D25" s="71">
        <f>+terra!R30</f>
        <v>0.99593540212603582</v>
      </c>
      <c r="E25" s="71">
        <f>+terra!S30</f>
        <v>0.9934695046702684</v>
      </c>
      <c r="F25" s="71">
        <f>+terra!T30</f>
        <v>0.18380505909504066</v>
      </c>
      <c r="G25" s="71">
        <f>+terra!U30</f>
        <v>0.85635935903718241</v>
      </c>
      <c r="H25" s="70"/>
      <c r="I25" s="70"/>
      <c r="J25" s="70"/>
      <c r="K25" s="82"/>
    </row>
    <row r="26" spans="1:11" ht="15.6">
      <c r="A26" s="82"/>
      <c r="B26" s="82"/>
      <c r="C26" s="97" t="s">
        <v>4</v>
      </c>
      <c r="D26" s="72">
        <f>+terra!R31</f>
        <v>0.88686809021293089</v>
      </c>
      <c r="E26" s="73"/>
      <c r="F26" s="73"/>
      <c r="G26" s="73"/>
      <c r="H26" s="70"/>
      <c r="I26" s="70"/>
      <c r="J26" s="70"/>
      <c r="K26" s="82"/>
    </row>
    <row r="27" spans="1:11" s="74" customForma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1:11" s="74" customFormat="1"/>
    <row r="29" spans="1:11" s="74" customFormat="1" ht="15.6" customHeight="1"/>
    <row r="30" spans="1:11" s="74" customFormat="1"/>
    <row r="31" spans="1:11" s="74" customFormat="1"/>
    <row r="32" spans="1:11" s="74" customFormat="1"/>
    <row r="33" s="74" customFormat="1"/>
    <row r="34" s="74" customFormat="1"/>
    <row r="35" s="74" customFormat="1"/>
    <row r="36" s="74" customFormat="1"/>
    <row r="37" s="74" customFormat="1"/>
    <row r="38" s="74" customFormat="1"/>
    <row r="39" s="74" customFormat="1"/>
    <row r="40" s="74" customFormat="1"/>
    <row r="41" s="74" customFormat="1"/>
    <row r="42" s="74" customFormat="1"/>
    <row r="43" s="74" customFormat="1"/>
    <row r="44" s="74" customFormat="1"/>
    <row r="45" s="74" customFormat="1"/>
    <row r="46" s="74" customFormat="1"/>
    <row r="47" s="74" customFormat="1"/>
    <row r="48" s="74" customFormat="1"/>
    <row r="49" s="74" customFormat="1"/>
    <row r="50" s="74" customFormat="1"/>
    <row r="51" s="74" customFormat="1"/>
    <row r="52" s="74" customFormat="1"/>
    <row r="53" s="74" customFormat="1"/>
    <row r="54" s="74" customFormat="1"/>
    <row r="55" s="74" customFormat="1"/>
    <row r="56" s="74" customFormat="1"/>
    <row r="57" s="74" customFormat="1"/>
    <row r="58" s="74" customFormat="1"/>
    <row r="59" s="74" customFormat="1"/>
    <row r="60" s="74" customFormat="1"/>
    <row r="61" s="74" customFormat="1"/>
    <row r="62" s="74" customFormat="1"/>
    <row r="63" s="74" customFormat="1" ht="14.4" customHeight="1"/>
    <row r="64" s="74" customFormat="1"/>
    <row r="65" s="74" customFormat="1"/>
    <row r="66" s="74" customFormat="1"/>
    <row r="67" s="74" customFormat="1"/>
    <row r="68" s="74" customFormat="1"/>
    <row r="69" s="74" customFormat="1"/>
    <row r="70" s="74" customFormat="1"/>
    <row r="71" s="74" customFormat="1" ht="13.2" customHeight="1"/>
  </sheetData>
  <sheetProtection sheet="1" objects="1" scenarios="1"/>
  <mergeCells count="4">
    <mergeCell ref="D4:G4"/>
    <mergeCell ref="B6:B10"/>
    <mergeCell ref="B16:B20"/>
    <mergeCell ref="D14:G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19EC-A8AC-4E3B-8254-F1C497D68621}">
  <dimension ref="B1:X76"/>
  <sheetViews>
    <sheetView showGridLines="0" topLeftCell="N1" zoomScaleNormal="100" workbookViewId="0">
      <selection activeCell="X11" sqref="X11"/>
    </sheetView>
  </sheetViews>
  <sheetFormatPr baseColWidth="10" defaultColWidth="11.44140625" defaultRowHeight="14.4"/>
  <cols>
    <col min="1" max="1" width="4.6640625" customWidth="1"/>
    <col min="2" max="2" width="16.109375" bestFit="1" customWidth="1"/>
    <col min="3" max="3" width="24.6640625" customWidth="1"/>
    <col min="5" max="5" width="23.33203125" customWidth="1"/>
    <col min="6" max="6" width="37.33203125" customWidth="1"/>
    <col min="7" max="7" width="35.44140625" bestFit="1" customWidth="1"/>
    <col min="10" max="10" width="35.44140625" bestFit="1" customWidth="1"/>
    <col min="11" max="11" width="31.109375" bestFit="1" customWidth="1"/>
    <col min="12" max="12" width="61" bestFit="1" customWidth="1"/>
    <col min="13" max="13" width="10.33203125" bestFit="1" customWidth="1"/>
    <col min="17" max="17" width="44.33203125" customWidth="1"/>
    <col min="18" max="18" width="13.5546875" bestFit="1" customWidth="1"/>
    <col min="19" max="19" width="16.44140625" bestFit="1" customWidth="1"/>
    <col min="20" max="20" width="17.33203125" customWidth="1"/>
    <col min="21" max="21" width="17.88671875" bestFit="1" customWidth="1"/>
    <col min="23" max="23" width="9.21875" bestFit="1" customWidth="1"/>
    <col min="24" max="24" width="5.5546875" bestFit="1" customWidth="1"/>
  </cols>
  <sheetData>
    <row r="1" spans="2:24">
      <c r="G1" t="s">
        <v>6</v>
      </c>
      <c r="H1" t="s">
        <v>7</v>
      </c>
    </row>
    <row r="2" spans="2:24" ht="15" thickBot="1">
      <c r="E2" t="s">
        <v>0</v>
      </c>
      <c r="F2" s="4">
        <f>+COUNTIFS($F$8:$F$62,E2)</f>
        <v>15</v>
      </c>
      <c r="G2">
        <f t="shared" ref="G2:H5" si="0">+COUNTIFS($F$8:$F$62,$E2,$H$8:$H$62,G$1)</f>
        <v>15</v>
      </c>
      <c r="H2">
        <f t="shared" si="0"/>
        <v>0</v>
      </c>
      <c r="I2" s="32">
        <f>+G2/F2</f>
        <v>1</v>
      </c>
    </row>
    <row r="3" spans="2:24" ht="19.2" thickTop="1" thickBot="1">
      <c r="B3" s="13" t="s">
        <v>14</v>
      </c>
      <c r="C3" s="13">
        <v>19</v>
      </c>
      <c r="D3" s="11"/>
      <c r="E3" t="s">
        <v>2</v>
      </c>
      <c r="F3" s="4">
        <f>+COUNTIFS($F$8:$F$62,E3)</f>
        <v>10</v>
      </c>
      <c r="G3">
        <f t="shared" si="0"/>
        <v>10</v>
      </c>
      <c r="H3">
        <f t="shared" si="0"/>
        <v>0</v>
      </c>
      <c r="I3" s="32">
        <f t="shared" ref="I3:I5" si="1">+G3/F3</f>
        <v>1</v>
      </c>
    </row>
    <row r="4" spans="2:24" ht="19.2" thickTop="1" thickBot="1">
      <c r="B4" s="12" t="s">
        <v>15</v>
      </c>
      <c r="C4" s="12" t="s">
        <v>29</v>
      </c>
      <c r="E4" t="s">
        <v>3</v>
      </c>
      <c r="F4" s="4">
        <f>+COUNTIFS($F$8:$F$62,E4)</f>
        <v>15</v>
      </c>
      <c r="G4">
        <f t="shared" si="0"/>
        <v>11</v>
      </c>
      <c r="H4">
        <f t="shared" si="0"/>
        <v>4</v>
      </c>
      <c r="I4" s="32">
        <f t="shared" si="1"/>
        <v>0.73333333333333328</v>
      </c>
    </row>
    <row r="5" spans="2:24" ht="19.2" thickTop="1" thickBot="1">
      <c r="B5" s="12" t="s">
        <v>16</v>
      </c>
      <c r="C5" s="12" t="s">
        <v>18</v>
      </c>
      <c r="D5" s="11"/>
      <c r="E5" t="s">
        <v>1</v>
      </c>
      <c r="F5" s="4">
        <f>+COUNTIFS($F$8:$F$62,E5)</f>
        <v>15</v>
      </c>
      <c r="G5">
        <f t="shared" si="0"/>
        <v>11</v>
      </c>
      <c r="H5">
        <f t="shared" si="0"/>
        <v>4</v>
      </c>
      <c r="I5" s="32">
        <f t="shared" si="1"/>
        <v>0.73333333333333328</v>
      </c>
    </row>
    <row r="6" spans="2:24" ht="15.6" thickTop="1" thickBot="1">
      <c r="B6" s="14"/>
      <c r="C6" s="15"/>
      <c r="F6" s="4">
        <f>SUM(F2:F5)</f>
        <v>55</v>
      </c>
    </row>
    <row r="7" spans="2:24" ht="15.6">
      <c r="B7" s="16" t="s">
        <v>28</v>
      </c>
      <c r="C7" s="17" t="s">
        <v>12</v>
      </c>
      <c r="D7" s="17" t="s">
        <v>13</v>
      </c>
      <c r="E7" s="17" t="s">
        <v>17</v>
      </c>
      <c r="F7" s="17" t="s">
        <v>8</v>
      </c>
      <c r="G7" s="17" t="s">
        <v>9</v>
      </c>
      <c r="H7" s="18" t="s">
        <v>10</v>
      </c>
      <c r="J7" s="10" t="s">
        <v>8</v>
      </c>
      <c r="K7" s="10" t="s">
        <v>9</v>
      </c>
      <c r="L7" s="10" t="s">
        <v>11</v>
      </c>
      <c r="M7" s="10" t="s">
        <v>10</v>
      </c>
    </row>
    <row r="8" spans="2:24" ht="15" thickBot="1">
      <c r="B8" s="21">
        <v>1</v>
      </c>
      <c r="C8">
        <v>-91.514870000000002</v>
      </c>
      <c r="D8">
        <v>15.174229</v>
      </c>
      <c r="E8">
        <v>0.69076099999999996</v>
      </c>
      <c r="F8" t="s">
        <v>0</v>
      </c>
      <c r="G8" t="s">
        <v>0</v>
      </c>
      <c r="H8" s="22" t="str">
        <f>+VLOOKUP(F8&amp;"-"&amp;G8,$L$8:$M$23,2,0)</f>
        <v>Acierto</v>
      </c>
      <c r="J8" s="5" t="s">
        <v>0</v>
      </c>
      <c r="K8" s="6" t="s">
        <v>0</v>
      </c>
      <c r="L8" s="5" t="str">
        <f>+J8&amp;"-"&amp;K8</f>
        <v>Bosque Estable-Bosque Estable</v>
      </c>
      <c r="M8" s="6" t="s">
        <v>6</v>
      </c>
      <c r="P8" s="1" t="s">
        <v>33</v>
      </c>
      <c r="R8" s="4"/>
    </row>
    <row r="9" spans="2:24">
      <c r="B9" s="21">
        <v>2</v>
      </c>
      <c r="C9">
        <v>-91.748904999999993</v>
      </c>
      <c r="D9">
        <v>15.184488999999999</v>
      </c>
      <c r="E9">
        <v>0.94957800000000003</v>
      </c>
      <c r="F9" t="s">
        <v>0</v>
      </c>
      <c r="G9" t="s">
        <v>0</v>
      </c>
      <c r="H9" s="22" t="str">
        <f t="shared" ref="H9:H62" si="2">+VLOOKUP(F9&amp;"-"&amp;G9,$L$8:$M$23,2,0)</f>
        <v>Acierto</v>
      </c>
      <c r="J9" s="5" t="s">
        <v>2</v>
      </c>
      <c r="K9" s="6" t="s">
        <v>0</v>
      </c>
      <c r="L9" s="5" t="str">
        <f t="shared" ref="L9:L23" si="3">+J9&amp;"-"&amp;K9</f>
        <v>No Bosque Estable-Bosque Estable</v>
      </c>
      <c r="M9" s="6" t="s">
        <v>7</v>
      </c>
      <c r="P9" s="34"/>
      <c r="Q9" s="35"/>
      <c r="R9" s="103" t="s">
        <v>20</v>
      </c>
      <c r="S9" s="103"/>
      <c r="T9" s="103"/>
      <c r="U9" s="103"/>
      <c r="V9" s="36"/>
      <c r="W9" s="36"/>
      <c r="X9" s="37"/>
    </row>
    <row r="10" spans="2:24" ht="39.6">
      <c r="B10" s="21">
        <v>3</v>
      </c>
      <c r="C10">
        <v>-91.597841000000003</v>
      </c>
      <c r="D10">
        <v>15.180899</v>
      </c>
      <c r="E10">
        <v>0.51801900000000001</v>
      </c>
      <c r="F10" t="s">
        <v>0</v>
      </c>
      <c r="G10" t="s">
        <v>0</v>
      </c>
      <c r="H10" s="22" t="str">
        <f t="shared" si="2"/>
        <v>Acierto</v>
      </c>
      <c r="J10" s="5" t="s">
        <v>3</v>
      </c>
      <c r="K10" s="6" t="s">
        <v>0</v>
      </c>
      <c r="L10" s="5" t="str">
        <f t="shared" si="3"/>
        <v>Pérdida de Bosque (deforestación)-Bosque Estable</v>
      </c>
      <c r="M10" s="6" t="s">
        <v>7</v>
      </c>
      <c r="P10" s="38"/>
      <c r="Q10" s="15"/>
      <c r="R10" s="64" t="s">
        <v>0</v>
      </c>
      <c r="S10" s="64" t="s">
        <v>2</v>
      </c>
      <c r="T10" s="64" t="s">
        <v>3</v>
      </c>
      <c r="U10" s="64" t="s">
        <v>1</v>
      </c>
      <c r="V10" s="63" t="s">
        <v>4</v>
      </c>
      <c r="W10" s="63" t="s">
        <v>17</v>
      </c>
      <c r="X10" s="63" t="s">
        <v>5</v>
      </c>
    </row>
    <row r="11" spans="2:24" ht="14.4" customHeight="1">
      <c r="B11" s="21">
        <v>4</v>
      </c>
      <c r="C11">
        <v>-91.752037000000001</v>
      </c>
      <c r="D11">
        <v>15.14838</v>
      </c>
      <c r="E11">
        <v>0.51803600000000005</v>
      </c>
      <c r="F11" t="s">
        <v>0</v>
      </c>
      <c r="G11" t="s">
        <v>0</v>
      </c>
      <c r="H11" s="22" t="str">
        <f t="shared" si="2"/>
        <v>Acierto</v>
      </c>
      <c r="J11" s="5" t="s">
        <v>1</v>
      </c>
      <c r="K11" s="6" t="s">
        <v>0</v>
      </c>
      <c r="L11" s="5" t="str">
        <f t="shared" si="3"/>
        <v>Ganancia de bosque-Bosque Estable</v>
      </c>
      <c r="M11" s="6" t="s">
        <v>7</v>
      </c>
      <c r="P11" s="104" t="s">
        <v>19</v>
      </c>
      <c r="Q11" s="59" t="s">
        <v>0</v>
      </c>
      <c r="R11" s="60">
        <f>+Matriz!D6</f>
        <v>5000</v>
      </c>
      <c r="S11" s="61">
        <f>+Matriz!E6</f>
        <v>0</v>
      </c>
      <c r="T11" s="61">
        <f>+Matriz!F6</f>
        <v>0</v>
      </c>
      <c r="U11" s="61">
        <f>+Matriz!G6</f>
        <v>45</v>
      </c>
      <c r="V11" s="61">
        <f>SUM(R11:U11)</f>
        <v>5045</v>
      </c>
      <c r="W11" s="62">
        <f>+Matriz!I6</f>
        <v>66131.898551999999</v>
      </c>
      <c r="X11" s="61">
        <f>W11/$W$15</f>
        <v>0.26203030483103851</v>
      </c>
    </row>
    <row r="12" spans="2:24">
      <c r="B12" s="21">
        <v>5</v>
      </c>
      <c r="C12">
        <v>-91.438231000000002</v>
      </c>
      <c r="D12">
        <v>15.343622</v>
      </c>
      <c r="E12">
        <v>3.3650319999999998</v>
      </c>
      <c r="F12" t="s">
        <v>0</v>
      </c>
      <c r="G12" t="s">
        <v>0</v>
      </c>
      <c r="H12" s="22" t="str">
        <f t="shared" si="2"/>
        <v>Acierto</v>
      </c>
      <c r="J12" s="3" t="s">
        <v>0</v>
      </c>
      <c r="K12" s="3" t="s">
        <v>2</v>
      </c>
      <c r="L12" s="5" t="str">
        <f t="shared" si="3"/>
        <v>Bosque Estable-No Bosque Estable</v>
      </c>
      <c r="M12" s="3" t="s">
        <v>7</v>
      </c>
      <c r="P12" s="104"/>
      <c r="Q12" s="59" t="s">
        <v>2</v>
      </c>
      <c r="R12" s="61">
        <f>+Matriz!D7</f>
        <v>0</v>
      </c>
      <c r="S12" s="60">
        <f>+Matriz!E7</f>
        <v>300.656925</v>
      </c>
      <c r="T12" s="61">
        <f>+Matriz!F7</f>
        <v>54</v>
      </c>
      <c r="U12" s="61">
        <f>+Matriz!G7</f>
        <v>0</v>
      </c>
      <c r="V12" s="61">
        <f>SUM(R12:U12)</f>
        <v>354.656925</v>
      </c>
      <c r="W12" s="62">
        <f>+Matriz!I7</f>
        <v>175471.99574000001</v>
      </c>
      <c r="X12" s="61">
        <f>W12/$W$15</f>
        <v>0.69526176534776607</v>
      </c>
    </row>
    <row r="13" spans="2:24">
      <c r="B13" s="21">
        <v>6</v>
      </c>
      <c r="C13">
        <v>-91.446358000000004</v>
      </c>
      <c r="D13">
        <v>15.167043</v>
      </c>
      <c r="E13">
        <v>5.1811870000000004</v>
      </c>
      <c r="F13" t="s">
        <v>0</v>
      </c>
      <c r="G13" t="s">
        <v>0</v>
      </c>
      <c r="H13" s="22" t="str">
        <f t="shared" si="2"/>
        <v>Acierto</v>
      </c>
      <c r="J13" s="3" t="s">
        <v>2</v>
      </c>
      <c r="K13" s="3" t="s">
        <v>2</v>
      </c>
      <c r="L13" s="5" t="str">
        <f t="shared" si="3"/>
        <v>No Bosque Estable-No Bosque Estable</v>
      </c>
      <c r="M13" s="3" t="s">
        <v>6</v>
      </c>
      <c r="P13" s="104"/>
      <c r="Q13" s="59" t="s">
        <v>3</v>
      </c>
      <c r="R13" s="61">
        <f>+Matriz!D8</f>
        <v>2.2437490000000002</v>
      </c>
      <c r="S13" s="61">
        <f>+Matriz!E8</f>
        <v>8.6239889999999999</v>
      </c>
      <c r="T13" s="60">
        <f>+Matriz!F8</f>
        <v>78</v>
      </c>
      <c r="U13" s="61">
        <f>+Matriz!G8</f>
        <v>0</v>
      </c>
      <c r="V13" s="61">
        <f>SUM(R13:U13)</f>
        <v>88.867738000000003</v>
      </c>
      <c r="W13" s="62">
        <f>+Matriz!I8</f>
        <v>6854.9803899999997</v>
      </c>
      <c r="X13" s="61">
        <f>W13/$W$15</f>
        <v>2.7161062067348873E-2</v>
      </c>
    </row>
    <row r="14" spans="2:24">
      <c r="B14" s="21">
        <v>7</v>
      </c>
      <c r="C14">
        <v>-91.380111999999997</v>
      </c>
      <c r="D14">
        <v>15.302060000000001</v>
      </c>
      <c r="E14">
        <v>1.03565</v>
      </c>
      <c r="F14" t="s">
        <v>0</v>
      </c>
      <c r="G14" t="s">
        <v>0</v>
      </c>
      <c r="H14" s="22" t="str">
        <f t="shared" si="2"/>
        <v>Acierto</v>
      </c>
      <c r="J14" s="3" t="s">
        <v>3</v>
      </c>
      <c r="K14" s="3" t="s">
        <v>2</v>
      </c>
      <c r="L14" s="5" t="str">
        <f t="shared" si="3"/>
        <v>Pérdida de Bosque (deforestación)-No Bosque Estable</v>
      </c>
      <c r="M14" s="3" t="s">
        <v>7</v>
      </c>
      <c r="P14" s="104"/>
      <c r="Q14" s="59" t="s">
        <v>1</v>
      </c>
      <c r="R14" s="61">
        <f>+Matriz!D9</f>
        <v>1.2081059999999999</v>
      </c>
      <c r="S14" s="61">
        <f>+Matriz!E9</f>
        <v>4</v>
      </c>
      <c r="T14" s="61">
        <f>+Matriz!F9</f>
        <v>0</v>
      </c>
      <c r="U14" s="60">
        <f>+Matriz!G9</f>
        <v>45</v>
      </c>
      <c r="V14" s="61">
        <f>SUM(R14:U14)</f>
        <v>50.208106000000001</v>
      </c>
      <c r="W14" s="62">
        <f>+Matriz!I9</f>
        <v>3923.7594359999998</v>
      </c>
      <c r="X14" s="61">
        <f>W14/$W$15</f>
        <v>1.5546867753846602E-2</v>
      </c>
    </row>
    <row r="15" spans="2:24" ht="15" thickBot="1">
      <c r="B15" s="21">
        <v>8</v>
      </c>
      <c r="C15">
        <v>-91.579114000000004</v>
      </c>
      <c r="D15">
        <v>15.419442999999999</v>
      </c>
      <c r="E15">
        <v>21.215503999999999</v>
      </c>
      <c r="F15" t="s">
        <v>0</v>
      </c>
      <c r="G15" t="s">
        <v>0</v>
      </c>
      <c r="H15" s="22" t="str">
        <f t="shared" si="2"/>
        <v>Acierto</v>
      </c>
      <c r="J15" s="3" t="s">
        <v>1</v>
      </c>
      <c r="K15" s="3" t="s">
        <v>2</v>
      </c>
      <c r="L15" s="5" t="str">
        <f t="shared" si="3"/>
        <v>Ganancia de bosque-No Bosque Estable</v>
      </c>
      <c r="M15" s="3" t="s">
        <v>7</v>
      </c>
      <c r="P15" s="105"/>
      <c r="Q15" s="63" t="s">
        <v>4</v>
      </c>
      <c r="R15" s="61">
        <f>+Matriz!D10</f>
        <v>5003.4518550000003</v>
      </c>
      <c r="S15" s="61">
        <f>+Matriz!E10</f>
        <v>313.280914</v>
      </c>
      <c r="T15" s="61">
        <f>+Matriz!F10</f>
        <v>67</v>
      </c>
      <c r="U15" s="61">
        <f>+Matriz!G10</f>
        <v>22</v>
      </c>
      <c r="V15" s="61">
        <f>SUM(R15:U15)</f>
        <v>5405.7327690000002</v>
      </c>
      <c r="W15" s="62">
        <f>SUM(W11:W14)</f>
        <v>252382.63411800002</v>
      </c>
      <c r="X15" s="61">
        <f>W15/$W$15</f>
        <v>1</v>
      </c>
    </row>
    <row r="16" spans="2:24">
      <c r="B16" s="21">
        <v>9</v>
      </c>
      <c r="C16">
        <v>-91.306466999999998</v>
      </c>
      <c r="D16">
        <v>15.172969</v>
      </c>
      <c r="E16">
        <v>2.3317709999999998</v>
      </c>
      <c r="F16" t="s">
        <v>0</v>
      </c>
      <c r="G16" t="s">
        <v>0</v>
      </c>
      <c r="H16" s="22" t="str">
        <f t="shared" si="2"/>
        <v>Acierto</v>
      </c>
      <c r="J16" s="7" t="s">
        <v>0</v>
      </c>
      <c r="K16" s="7" t="s">
        <v>3</v>
      </c>
      <c r="L16" s="5" t="str">
        <f t="shared" si="3"/>
        <v>Bosque Estable-Pérdida de Bosque (deforestación)</v>
      </c>
      <c r="M16" s="7" t="s">
        <v>7</v>
      </c>
      <c r="P16" s="2"/>
    </row>
    <row r="17" spans="2:24">
      <c r="B17" s="21">
        <v>10</v>
      </c>
      <c r="C17">
        <v>-91.459971999999993</v>
      </c>
      <c r="D17">
        <v>15.338727</v>
      </c>
      <c r="E17">
        <v>13.201328999999999</v>
      </c>
      <c r="F17" t="s">
        <v>0</v>
      </c>
      <c r="G17" t="s">
        <v>0</v>
      </c>
      <c r="H17" s="22" t="str">
        <f t="shared" si="2"/>
        <v>Acierto</v>
      </c>
      <c r="J17" s="7" t="s">
        <v>2</v>
      </c>
      <c r="K17" s="7" t="s">
        <v>3</v>
      </c>
      <c r="L17" s="5" t="str">
        <f t="shared" si="3"/>
        <v>No Bosque Estable-Pérdida de Bosque (deforestación)</v>
      </c>
      <c r="M17" s="7" t="s">
        <v>7</v>
      </c>
    </row>
    <row r="18" spans="2:24" ht="15" thickBot="1">
      <c r="B18" s="21">
        <v>11</v>
      </c>
      <c r="C18">
        <v>-91.398588000000004</v>
      </c>
      <c r="D18">
        <v>15.225956999999999</v>
      </c>
      <c r="E18">
        <v>3.3669989999999999</v>
      </c>
      <c r="F18" t="s">
        <v>0</v>
      </c>
      <c r="G18" t="s">
        <v>0</v>
      </c>
      <c r="H18" s="22" t="str">
        <f t="shared" si="2"/>
        <v>Acierto</v>
      </c>
      <c r="J18" s="7" t="s">
        <v>3</v>
      </c>
      <c r="K18" s="7" t="s">
        <v>3</v>
      </c>
      <c r="L18" s="5" t="str">
        <f t="shared" si="3"/>
        <v>Pérdida de Bosque (deforestación)-Pérdida de Bosque (deforestación)</v>
      </c>
      <c r="M18" s="7" t="s">
        <v>6</v>
      </c>
      <c r="R18" s="33"/>
      <c r="S18" s="33"/>
      <c r="T18" s="33"/>
      <c r="U18" s="33"/>
      <c r="V18" s="33"/>
      <c r="W18" s="33"/>
      <c r="X18" s="33"/>
    </row>
    <row r="19" spans="2:24" ht="13.2" customHeight="1">
      <c r="B19" s="21">
        <v>12</v>
      </c>
      <c r="C19">
        <v>-91.397307999999995</v>
      </c>
      <c r="D19">
        <v>15.20628</v>
      </c>
      <c r="E19">
        <v>6.4755929999999999</v>
      </c>
      <c r="F19" t="s">
        <v>0</v>
      </c>
      <c r="G19" t="s">
        <v>0</v>
      </c>
      <c r="H19" s="22" t="str">
        <f t="shared" si="2"/>
        <v>Acierto</v>
      </c>
      <c r="J19" s="7" t="s">
        <v>1</v>
      </c>
      <c r="K19" s="7" t="s">
        <v>3</v>
      </c>
      <c r="L19" s="5" t="str">
        <f t="shared" si="3"/>
        <v>Ganancia de bosque-Pérdida de Bosque (deforestación)</v>
      </c>
      <c r="M19" s="7" t="s">
        <v>7</v>
      </c>
      <c r="P19" s="45" t="s">
        <v>32</v>
      </c>
      <c r="Q19" s="35"/>
      <c r="R19" s="103" t="s">
        <v>20</v>
      </c>
      <c r="S19" s="103"/>
      <c r="T19" s="103"/>
      <c r="U19" s="103"/>
      <c r="V19" s="36"/>
      <c r="W19" s="36"/>
      <c r="X19" s="37"/>
    </row>
    <row r="20" spans="2:24" ht="39.6">
      <c r="B20" s="21">
        <v>13</v>
      </c>
      <c r="C20">
        <v>-91.345967000000002</v>
      </c>
      <c r="D20">
        <v>15.105949000000001</v>
      </c>
      <c r="E20">
        <v>1.1230100000000001</v>
      </c>
      <c r="F20" t="s">
        <v>0</v>
      </c>
      <c r="G20" t="s">
        <v>0</v>
      </c>
      <c r="H20" s="22" t="str">
        <f t="shared" si="2"/>
        <v>Acierto</v>
      </c>
      <c r="J20" s="8" t="s">
        <v>0</v>
      </c>
      <c r="K20" s="8" t="s">
        <v>1</v>
      </c>
      <c r="L20" s="5" t="str">
        <f t="shared" si="3"/>
        <v>Bosque Estable-Ganancia de bosque</v>
      </c>
      <c r="M20" s="9" t="s">
        <v>7</v>
      </c>
      <c r="P20" s="38"/>
      <c r="Q20" s="15"/>
      <c r="R20" s="39" t="s">
        <v>0</v>
      </c>
      <c r="S20" s="39" t="s">
        <v>2</v>
      </c>
      <c r="T20" s="39" t="s">
        <v>3</v>
      </c>
      <c r="U20" s="39" t="s">
        <v>1</v>
      </c>
      <c r="V20" s="40" t="s">
        <v>4</v>
      </c>
      <c r="W20" s="40" t="s">
        <v>17</v>
      </c>
      <c r="X20" s="41" t="s">
        <v>5</v>
      </c>
    </row>
    <row r="21" spans="2:24">
      <c r="B21" s="21">
        <v>14</v>
      </c>
      <c r="C21">
        <v>-91.760390999999998</v>
      </c>
      <c r="D21">
        <v>15.315903</v>
      </c>
      <c r="E21">
        <v>3.6234169999999999</v>
      </c>
      <c r="F21" t="s">
        <v>0</v>
      </c>
      <c r="G21" t="s">
        <v>0</v>
      </c>
      <c r="H21" s="22" t="str">
        <f t="shared" si="2"/>
        <v>Acierto</v>
      </c>
      <c r="J21" s="8" t="s">
        <v>2</v>
      </c>
      <c r="K21" s="8" t="s">
        <v>1</v>
      </c>
      <c r="L21" s="5" t="str">
        <f t="shared" si="3"/>
        <v>No Bosque Estable-Ganancia de bosque</v>
      </c>
      <c r="M21" s="9" t="s">
        <v>7</v>
      </c>
      <c r="P21" s="104" t="s">
        <v>19</v>
      </c>
      <c r="Q21" s="42" t="s">
        <v>0</v>
      </c>
      <c r="R21" s="46">
        <f>$X11*R11/$V11</f>
        <v>0.25969306722600449</v>
      </c>
      <c r="S21" s="47">
        <f t="shared" ref="R21:V24" si="4">$X11*S11/$V11</f>
        <v>0</v>
      </c>
      <c r="T21" s="47">
        <f t="shared" si="4"/>
        <v>0</v>
      </c>
      <c r="U21" s="47">
        <f t="shared" si="4"/>
        <v>2.3372376050340401E-3</v>
      </c>
      <c r="V21" s="47">
        <f t="shared" si="4"/>
        <v>0.26203030483103851</v>
      </c>
      <c r="W21" s="43">
        <f>K31</f>
        <v>66131.898551999999</v>
      </c>
      <c r="X21" s="44">
        <f t="shared" ref="X21:X26" si="5">W21/$W$15</f>
        <v>0.26203030483103851</v>
      </c>
    </row>
    <row r="22" spans="2:24" ht="15.6" customHeight="1">
      <c r="B22" s="21">
        <v>15</v>
      </c>
      <c r="C22">
        <v>-91.660110000000003</v>
      </c>
      <c r="D22">
        <v>15.323086</v>
      </c>
      <c r="E22">
        <v>7.4196770000000001</v>
      </c>
      <c r="F22" t="s">
        <v>0</v>
      </c>
      <c r="G22" t="s">
        <v>0</v>
      </c>
      <c r="H22" s="22" t="str">
        <f t="shared" si="2"/>
        <v>Acierto</v>
      </c>
      <c r="J22" s="8" t="s">
        <v>3</v>
      </c>
      <c r="K22" s="8" t="s">
        <v>1</v>
      </c>
      <c r="L22" s="5" t="str">
        <f t="shared" si="3"/>
        <v>Pérdida de Bosque (deforestación)-Ganancia de bosque</v>
      </c>
      <c r="M22" s="9" t="s">
        <v>7</v>
      </c>
      <c r="P22" s="104"/>
      <c r="Q22" s="42" t="s">
        <v>2</v>
      </c>
      <c r="R22" s="47">
        <f t="shared" si="4"/>
        <v>0</v>
      </c>
      <c r="S22" s="46">
        <f t="shared" si="4"/>
        <v>0.5894013332448842</v>
      </c>
      <c r="T22" s="47">
        <f t="shared" si="4"/>
        <v>0.10586043210288187</v>
      </c>
      <c r="U22" s="47">
        <f t="shared" si="4"/>
        <v>0</v>
      </c>
      <c r="V22" s="47">
        <f t="shared" si="4"/>
        <v>0.69526176534776607</v>
      </c>
      <c r="W22" s="43">
        <f t="shared" ref="W22:W24" si="6">K32</f>
        <v>175471.99574000001</v>
      </c>
      <c r="X22" s="44">
        <f t="shared" si="5"/>
        <v>0.69526176534776607</v>
      </c>
    </row>
    <row r="23" spans="2:24">
      <c r="B23" s="23">
        <v>1</v>
      </c>
      <c r="C23">
        <v>-91.306624999999997</v>
      </c>
      <c r="D23">
        <v>15.548463</v>
      </c>
      <c r="E23">
        <v>1.2931520000000001</v>
      </c>
      <c r="F23" t="s">
        <v>2</v>
      </c>
      <c r="G23" t="s">
        <v>2</v>
      </c>
      <c r="H23" s="22" t="str">
        <f t="shared" si="2"/>
        <v>Acierto</v>
      </c>
      <c r="J23" s="8" t="s">
        <v>1</v>
      </c>
      <c r="K23" s="8" t="s">
        <v>1</v>
      </c>
      <c r="L23" s="5" t="str">
        <f t="shared" si="3"/>
        <v>Ganancia de bosque-Ganancia de bosque</v>
      </c>
      <c r="M23" s="9" t="s">
        <v>6</v>
      </c>
      <c r="P23" s="104"/>
      <c r="Q23" s="42" t="s">
        <v>3</v>
      </c>
      <c r="R23" s="47">
        <f t="shared" si="4"/>
        <v>6.857674925016317E-4</v>
      </c>
      <c r="S23" s="47">
        <f t="shared" si="4"/>
        <v>2.6357900602481175E-3</v>
      </c>
      <c r="T23" s="46">
        <f t="shared" si="4"/>
        <v>2.3839504514599125E-2</v>
      </c>
      <c r="U23" s="47">
        <f t="shared" si="4"/>
        <v>0</v>
      </c>
      <c r="V23" s="47">
        <f t="shared" si="4"/>
        <v>2.7161062067348873E-2</v>
      </c>
      <c r="W23" s="43">
        <f t="shared" si="6"/>
        <v>6854.9803899999997</v>
      </c>
      <c r="X23" s="44">
        <f t="shared" si="5"/>
        <v>2.7161062067348873E-2</v>
      </c>
    </row>
    <row r="24" spans="2:24">
      <c r="B24" s="23">
        <v>2</v>
      </c>
      <c r="C24">
        <v>-91.376340999999996</v>
      </c>
      <c r="D24">
        <v>15.146098</v>
      </c>
      <c r="E24">
        <v>1.9000729999999999</v>
      </c>
      <c r="F24" t="s">
        <v>2</v>
      </c>
      <c r="G24" t="s">
        <v>2</v>
      </c>
      <c r="H24" s="22" t="str">
        <f t="shared" si="2"/>
        <v>Acierto</v>
      </c>
      <c r="P24" s="104"/>
      <c r="Q24" s="42" t="s">
        <v>1</v>
      </c>
      <c r="R24" s="47">
        <f t="shared" si="4"/>
        <v>3.7408828396411932E-4</v>
      </c>
      <c r="S24" s="47">
        <f t="shared" si="4"/>
        <v>1.2385942424393863E-3</v>
      </c>
      <c r="T24" s="47">
        <f t="shared" si="4"/>
        <v>0</v>
      </c>
      <c r="U24" s="46">
        <f t="shared" si="4"/>
        <v>1.3934185227443096E-2</v>
      </c>
      <c r="V24" s="47">
        <f t="shared" si="4"/>
        <v>1.5546867753846602E-2</v>
      </c>
      <c r="W24" s="43">
        <f t="shared" si="6"/>
        <v>3923.7594359999998</v>
      </c>
      <c r="X24" s="44">
        <f t="shared" si="5"/>
        <v>1.5546867753846602E-2</v>
      </c>
    </row>
    <row r="25" spans="2:24">
      <c r="B25" s="23">
        <v>3</v>
      </c>
      <c r="C25">
        <v>-91.701441000000003</v>
      </c>
      <c r="D25">
        <v>15.496376</v>
      </c>
      <c r="E25">
        <v>2.844681</v>
      </c>
      <c r="F25" t="s">
        <v>2</v>
      </c>
      <c r="G25" t="s">
        <v>2</v>
      </c>
      <c r="H25" s="22" t="str">
        <f t="shared" si="2"/>
        <v>Acierto</v>
      </c>
      <c r="P25" s="104"/>
      <c r="Q25" s="40"/>
      <c r="R25" s="47"/>
      <c r="S25" s="47"/>
      <c r="T25" s="47"/>
      <c r="U25" s="47"/>
      <c r="V25" s="47"/>
      <c r="W25" s="43">
        <f>SUM(W21:W24)</f>
        <v>252382.63411800002</v>
      </c>
      <c r="X25" s="44">
        <f t="shared" si="5"/>
        <v>1</v>
      </c>
    </row>
    <row r="26" spans="2:24" ht="15" thickBot="1">
      <c r="B26" s="23">
        <v>4</v>
      </c>
      <c r="C26">
        <v>-91.308026999999996</v>
      </c>
      <c r="D26">
        <v>15.526441999999999</v>
      </c>
      <c r="E26">
        <v>10.173852999999999</v>
      </c>
      <c r="F26" t="s">
        <v>2</v>
      </c>
      <c r="G26" t="s">
        <v>2</v>
      </c>
      <c r="H26" s="22" t="str">
        <f t="shared" si="2"/>
        <v>Acierto</v>
      </c>
      <c r="P26" s="48"/>
      <c r="Q26" s="40" t="s">
        <v>4</v>
      </c>
      <c r="R26" s="47">
        <f>SUM(R21:R25)</f>
        <v>0.26075292300247027</v>
      </c>
      <c r="S26" s="47">
        <f>SUM(S21:S25)</f>
        <v>0.5932757175475718</v>
      </c>
      <c r="T26" s="47">
        <f>SUM(T21:T25)</f>
        <v>0.129699936617481</v>
      </c>
      <c r="U26" s="47">
        <f>SUM(U21:U25)</f>
        <v>1.6271422832477136E-2</v>
      </c>
      <c r="V26" s="49">
        <f>SUM(V21:V25)</f>
        <v>1</v>
      </c>
      <c r="W26" s="43">
        <f>SUM(W25:W25)</f>
        <v>252382.63411800002</v>
      </c>
      <c r="X26" s="44">
        <f t="shared" si="5"/>
        <v>1</v>
      </c>
    </row>
    <row r="27" spans="2:24" ht="15.6">
      <c r="B27" s="23">
        <v>5</v>
      </c>
      <c r="C27">
        <v>-91.558090000000007</v>
      </c>
      <c r="D27">
        <v>15.137915</v>
      </c>
      <c r="E27">
        <v>0.69085200000000002</v>
      </c>
      <c r="F27" t="s">
        <v>2</v>
      </c>
      <c r="G27" t="s">
        <v>2</v>
      </c>
      <c r="H27" s="22" t="str">
        <f t="shared" si="2"/>
        <v>Acierto</v>
      </c>
      <c r="J27" s="27" t="s">
        <v>23</v>
      </c>
      <c r="K27" s="28" t="s">
        <v>24</v>
      </c>
      <c r="P27" s="48"/>
      <c r="Q27" s="40" t="s">
        <v>22</v>
      </c>
      <c r="R27" s="43">
        <f>R26*$W$26</f>
        <v>65809.509561331492</v>
      </c>
      <c r="S27" s="43">
        <f>S26*$W$26</f>
        <v>149732.48835290273</v>
      </c>
      <c r="T27" s="43">
        <f>T26*$W$26</f>
        <v>32734.011648457501</v>
      </c>
      <c r="U27" s="43">
        <f>U26*$W$26</f>
        <v>4106.624555308349</v>
      </c>
      <c r="V27" s="43">
        <f>V26*$W$26</f>
        <v>252382.63411800002</v>
      </c>
      <c r="W27" s="43"/>
      <c r="X27" s="50"/>
    </row>
    <row r="28" spans="2:24">
      <c r="B28" s="23">
        <v>11</v>
      </c>
      <c r="C28">
        <v>-91.487078999999994</v>
      </c>
      <c r="D28">
        <v>15.393665</v>
      </c>
      <c r="E28">
        <v>0.77633099999999999</v>
      </c>
      <c r="F28" t="s">
        <v>2</v>
      </c>
      <c r="G28" t="s">
        <v>2</v>
      </c>
      <c r="H28" s="22" t="str">
        <f t="shared" si="2"/>
        <v>Acierto</v>
      </c>
      <c r="P28" s="38"/>
      <c r="Q28" s="15"/>
      <c r="R28" s="15"/>
      <c r="S28" s="15"/>
      <c r="T28" s="15"/>
      <c r="U28" s="15"/>
      <c r="V28" s="15"/>
      <c r="W28" s="15"/>
      <c r="X28" s="50"/>
    </row>
    <row r="29" spans="2:24" ht="15" thickBot="1">
      <c r="B29" s="23">
        <v>12</v>
      </c>
      <c r="C29">
        <v>-91.606926999999999</v>
      </c>
      <c r="D29">
        <v>15.225231000000001</v>
      </c>
      <c r="E29">
        <v>0.60422699999999996</v>
      </c>
      <c r="F29" t="s">
        <v>2</v>
      </c>
      <c r="G29" t="s">
        <v>2</v>
      </c>
      <c r="H29" s="22" t="str">
        <f t="shared" si="2"/>
        <v>Acierto</v>
      </c>
      <c r="P29" s="38"/>
      <c r="Q29" s="51" t="s">
        <v>30</v>
      </c>
      <c r="R29" s="52">
        <f>R21/$V21</f>
        <v>0.99108027750247785</v>
      </c>
      <c r="S29" s="52">
        <f>S22/$V22</f>
        <v>0.84774017876571839</v>
      </c>
      <c r="T29" s="52">
        <f>T23/$V23</f>
        <v>0.87770884862625853</v>
      </c>
      <c r="U29" s="52">
        <f>U24/$V24</f>
        <v>0.89626961829629659</v>
      </c>
      <c r="V29" s="15"/>
      <c r="W29" s="15"/>
      <c r="X29" s="50"/>
    </row>
    <row r="30" spans="2:24" ht="15.6">
      <c r="B30" s="23">
        <v>13</v>
      </c>
      <c r="C30">
        <v>-91.624082000000001</v>
      </c>
      <c r="D30">
        <v>15.135420999999999</v>
      </c>
      <c r="E30">
        <v>17.356922999999998</v>
      </c>
      <c r="F30" t="s">
        <v>2</v>
      </c>
      <c r="G30" t="s">
        <v>2</v>
      </c>
      <c r="H30" s="22" t="str">
        <f t="shared" si="2"/>
        <v>Acierto</v>
      </c>
      <c r="J30" s="27" t="s">
        <v>25</v>
      </c>
      <c r="K30" s="28" t="s">
        <v>26</v>
      </c>
      <c r="P30" s="38"/>
      <c r="Q30" s="51" t="s">
        <v>31</v>
      </c>
      <c r="R30" s="52">
        <f>R21/R$26</f>
        <v>0.99593540212603582</v>
      </c>
      <c r="S30" s="52">
        <f>S22/S$26</f>
        <v>0.9934695046702684</v>
      </c>
      <c r="T30" s="52">
        <f>T23/T$26</f>
        <v>0.18380505909504066</v>
      </c>
      <c r="U30" s="52">
        <f>U24/U$26</f>
        <v>0.85635935903718241</v>
      </c>
      <c r="V30" s="15"/>
      <c r="W30" s="15"/>
      <c r="X30" s="50"/>
    </row>
    <row r="31" spans="2:24" ht="16.2" thickBot="1">
      <c r="B31" s="23">
        <v>14</v>
      </c>
      <c r="C31">
        <v>-91.520701000000003</v>
      </c>
      <c r="D31">
        <v>15.130978000000001</v>
      </c>
      <c r="E31">
        <v>4.6635429999999998</v>
      </c>
      <c r="F31" t="s">
        <v>2</v>
      </c>
      <c r="G31" t="s">
        <v>2</v>
      </c>
      <c r="H31" s="22" t="str">
        <f t="shared" si="2"/>
        <v>Acierto</v>
      </c>
      <c r="J31" s="19" t="s">
        <v>0</v>
      </c>
      <c r="K31" s="29">
        <v>66131.898551999999</v>
      </c>
      <c r="P31" s="53"/>
      <c r="Q31" s="54" t="s">
        <v>4</v>
      </c>
      <c r="R31" s="55">
        <f>SUM(R21,S22,T23,U24)</f>
        <v>0.88686809021293089</v>
      </c>
      <c r="S31" s="56"/>
      <c r="T31" s="56"/>
      <c r="U31" s="56"/>
      <c r="V31" s="57"/>
      <c r="W31" s="57"/>
      <c r="X31" s="58"/>
    </row>
    <row r="32" spans="2:24">
      <c r="B32" s="23">
        <v>15</v>
      </c>
      <c r="C32">
        <v>-91.551117000000005</v>
      </c>
      <c r="D32">
        <v>15.249115</v>
      </c>
      <c r="E32">
        <v>1.381</v>
      </c>
      <c r="F32" t="s">
        <v>2</v>
      </c>
      <c r="G32" t="s">
        <v>2</v>
      </c>
      <c r="H32" s="22" t="str">
        <f t="shared" si="2"/>
        <v>Acierto</v>
      </c>
      <c r="J32" s="19" t="s">
        <v>2</v>
      </c>
      <c r="K32" s="29">
        <v>175471.99574000001</v>
      </c>
    </row>
    <row r="33" spans="2:11">
      <c r="B33" s="24">
        <v>1</v>
      </c>
      <c r="C33">
        <v>-91.656679999999994</v>
      </c>
      <c r="D33">
        <v>15.112246000000001</v>
      </c>
      <c r="E33">
        <v>1.036319</v>
      </c>
      <c r="F33" t="s">
        <v>3</v>
      </c>
      <c r="G33" t="s">
        <v>3</v>
      </c>
      <c r="H33" s="22" t="str">
        <f t="shared" si="2"/>
        <v>Acierto</v>
      </c>
      <c r="J33" s="19" t="s">
        <v>3</v>
      </c>
      <c r="K33" s="29">
        <v>6854.9803899999997</v>
      </c>
    </row>
    <row r="34" spans="2:11" ht="15.6" customHeight="1" thickBot="1">
      <c r="B34" s="24">
        <v>2</v>
      </c>
      <c r="C34">
        <v>-91.428791000000004</v>
      </c>
      <c r="D34">
        <v>15.269852</v>
      </c>
      <c r="E34">
        <v>0.60419299999999998</v>
      </c>
      <c r="F34" t="s">
        <v>3</v>
      </c>
      <c r="G34" t="s">
        <v>3</v>
      </c>
      <c r="H34" s="22" t="str">
        <f t="shared" si="2"/>
        <v>Acierto</v>
      </c>
      <c r="J34" s="20" t="s">
        <v>1</v>
      </c>
      <c r="K34" s="30">
        <v>3923.7594359999998</v>
      </c>
    </row>
    <row r="35" spans="2:11" ht="15" thickBot="1">
      <c r="B35" s="24">
        <v>3</v>
      </c>
      <c r="C35">
        <v>-91.590174000000005</v>
      </c>
      <c r="D35">
        <v>15.243086</v>
      </c>
      <c r="E35">
        <v>5.7829170000000003</v>
      </c>
      <c r="F35" t="s">
        <v>3</v>
      </c>
      <c r="G35" t="s">
        <v>3</v>
      </c>
      <c r="H35" s="22" t="str">
        <f t="shared" si="2"/>
        <v>Acierto</v>
      </c>
      <c r="J35" s="26" t="s">
        <v>21</v>
      </c>
      <c r="K35" s="31">
        <f>SUM(K31:K34)</f>
        <v>252382.63411800002</v>
      </c>
    </row>
    <row r="36" spans="2:11">
      <c r="B36" s="24">
        <v>4</v>
      </c>
      <c r="C36">
        <v>-91.379639999999995</v>
      </c>
      <c r="D36">
        <v>15.181618</v>
      </c>
      <c r="E36">
        <v>0.51811499999999999</v>
      </c>
      <c r="F36" t="s">
        <v>3</v>
      </c>
      <c r="G36" t="s">
        <v>3</v>
      </c>
      <c r="H36" s="22" t="str">
        <f t="shared" si="2"/>
        <v>Acierto</v>
      </c>
    </row>
    <row r="37" spans="2:11">
      <c r="B37" s="24">
        <v>5</v>
      </c>
      <c r="C37">
        <v>-91.514312000000004</v>
      </c>
      <c r="D37">
        <v>15.309796</v>
      </c>
      <c r="E37">
        <v>1.639526</v>
      </c>
      <c r="F37" t="s">
        <v>3</v>
      </c>
      <c r="G37" t="s">
        <v>0</v>
      </c>
      <c r="H37" s="22" t="str">
        <f t="shared" si="2"/>
        <v>Desacierto</v>
      </c>
    </row>
    <row r="38" spans="2:11">
      <c r="B38" s="24">
        <v>6</v>
      </c>
      <c r="C38">
        <v>-91.693685000000002</v>
      </c>
      <c r="D38">
        <v>15.109349</v>
      </c>
      <c r="E38">
        <v>2.4180429999999999</v>
      </c>
      <c r="F38" t="s">
        <v>3</v>
      </c>
      <c r="G38" t="s">
        <v>3</v>
      </c>
      <c r="H38" s="22" t="str">
        <f t="shared" si="2"/>
        <v>Acierto</v>
      </c>
    </row>
    <row r="39" spans="2:11">
      <c r="B39" s="24">
        <v>7</v>
      </c>
      <c r="C39">
        <v>-91.752746000000002</v>
      </c>
      <c r="D39">
        <v>15.380775</v>
      </c>
      <c r="E39">
        <v>5.1747690000000004</v>
      </c>
      <c r="F39" t="s">
        <v>3</v>
      </c>
      <c r="G39" t="s">
        <v>3</v>
      </c>
      <c r="H39" s="22" t="str">
        <f t="shared" si="2"/>
        <v>Acierto</v>
      </c>
    </row>
    <row r="40" spans="2:11">
      <c r="B40" s="24">
        <v>8</v>
      </c>
      <c r="C40">
        <v>-91.636722000000006</v>
      </c>
      <c r="D40">
        <v>15.358411</v>
      </c>
      <c r="E40">
        <v>0.94888899999999998</v>
      </c>
      <c r="F40" t="s">
        <v>3</v>
      </c>
      <c r="G40" t="s">
        <v>3</v>
      </c>
      <c r="H40" s="22" t="str">
        <f t="shared" si="2"/>
        <v>Acierto</v>
      </c>
    </row>
    <row r="41" spans="2:11">
      <c r="B41" s="24">
        <v>9</v>
      </c>
      <c r="C41">
        <v>-91.754253000000006</v>
      </c>
      <c r="D41">
        <v>15.272078</v>
      </c>
      <c r="E41">
        <v>3.1064340000000001</v>
      </c>
      <c r="F41" t="s">
        <v>3</v>
      </c>
      <c r="G41" t="s">
        <v>3</v>
      </c>
      <c r="H41" s="22" t="str">
        <f t="shared" si="2"/>
        <v>Acierto</v>
      </c>
    </row>
    <row r="42" spans="2:11">
      <c r="B42" s="24">
        <v>10</v>
      </c>
      <c r="C42">
        <v>-91.551756999999995</v>
      </c>
      <c r="D42">
        <v>15.220110999999999</v>
      </c>
      <c r="E42">
        <v>0.77691699999999997</v>
      </c>
      <c r="F42" t="s">
        <v>3</v>
      </c>
      <c r="G42" t="s">
        <v>3</v>
      </c>
      <c r="H42" s="22" t="str">
        <f t="shared" si="2"/>
        <v>Acierto</v>
      </c>
    </row>
    <row r="43" spans="2:11">
      <c r="B43" s="24">
        <v>11</v>
      </c>
      <c r="C43">
        <v>-91.667060000000006</v>
      </c>
      <c r="D43">
        <v>15.423358</v>
      </c>
      <c r="E43">
        <v>6.812513</v>
      </c>
      <c r="F43" t="s">
        <v>3</v>
      </c>
      <c r="G43" t="s">
        <v>2</v>
      </c>
      <c r="H43" s="22" t="str">
        <f t="shared" si="2"/>
        <v>Desacierto</v>
      </c>
    </row>
    <row r="44" spans="2:11">
      <c r="B44" s="24">
        <v>12</v>
      </c>
      <c r="C44">
        <v>-91.655789999999996</v>
      </c>
      <c r="D44">
        <v>15.375488000000001</v>
      </c>
      <c r="E44">
        <v>15.26704</v>
      </c>
      <c r="F44" t="s">
        <v>3</v>
      </c>
      <c r="G44" t="s">
        <v>3</v>
      </c>
      <c r="H44" s="22" t="str">
        <f t="shared" si="2"/>
        <v>Acierto</v>
      </c>
    </row>
    <row r="45" spans="2:11">
      <c r="B45" s="24">
        <v>13</v>
      </c>
      <c r="C45">
        <v>-91.356128999999996</v>
      </c>
      <c r="D45">
        <v>15.128254999999999</v>
      </c>
      <c r="E45">
        <v>2.7640220000000002</v>
      </c>
      <c r="F45" t="s">
        <v>3</v>
      </c>
      <c r="G45" t="s">
        <v>3</v>
      </c>
      <c r="H45" s="22" t="str">
        <f t="shared" si="2"/>
        <v>Acierto</v>
      </c>
    </row>
    <row r="46" spans="2:11">
      <c r="B46" s="24">
        <v>14</v>
      </c>
      <c r="C46">
        <v>-91.653972999999993</v>
      </c>
      <c r="D46">
        <v>15.360068</v>
      </c>
      <c r="E46">
        <v>1.8114760000000001</v>
      </c>
      <c r="F46" t="s">
        <v>3</v>
      </c>
      <c r="G46" t="s">
        <v>2</v>
      </c>
      <c r="H46" s="22" t="str">
        <f t="shared" si="2"/>
        <v>Desacierto</v>
      </c>
    </row>
    <row r="47" spans="2:11">
      <c r="B47" s="24">
        <v>15</v>
      </c>
      <c r="C47">
        <v>-91.583557999999996</v>
      </c>
      <c r="D47">
        <v>15.230968000000001</v>
      </c>
      <c r="E47">
        <v>0.60422299999999995</v>
      </c>
      <c r="F47" t="s">
        <v>3</v>
      </c>
      <c r="G47" t="s">
        <v>0</v>
      </c>
      <c r="H47" s="22" t="str">
        <f t="shared" si="2"/>
        <v>Desacierto</v>
      </c>
    </row>
    <row r="48" spans="2:11">
      <c r="B48" s="21">
        <v>1</v>
      </c>
      <c r="C48">
        <v>-91.720076000000006</v>
      </c>
      <c r="D48">
        <v>15.161833</v>
      </c>
      <c r="E48">
        <v>2.4174090000000001</v>
      </c>
      <c r="F48" t="s">
        <v>1</v>
      </c>
      <c r="G48" t="s">
        <v>1</v>
      </c>
      <c r="H48" s="22" t="str">
        <f t="shared" si="2"/>
        <v>Acierto</v>
      </c>
    </row>
    <row r="49" spans="2:8">
      <c r="B49" s="21">
        <v>2</v>
      </c>
      <c r="C49">
        <v>-91.392666000000006</v>
      </c>
      <c r="D49">
        <v>15.370533999999999</v>
      </c>
      <c r="E49">
        <v>0.51765300000000003</v>
      </c>
      <c r="F49" t="s">
        <v>1</v>
      </c>
      <c r="G49" t="s">
        <v>1</v>
      </c>
      <c r="H49" s="22" t="str">
        <f t="shared" si="2"/>
        <v>Acierto</v>
      </c>
    </row>
    <row r="50" spans="2:8">
      <c r="B50" s="21">
        <v>3</v>
      </c>
      <c r="C50">
        <v>-91.603095999999994</v>
      </c>
      <c r="D50">
        <v>15.287889</v>
      </c>
      <c r="E50">
        <v>1.2081059999999999</v>
      </c>
      <c r="F50" t="s">
        <v>1</v>
      </c>
      <c r="G50" t="s">
        <v>0</v>
      </c>
      <c r="H50" s="22" t="str">
        <f t="shared" si="2"/>
        <v>Desacierto</v>
      </c>
    </row>
    <row r="51" spans="2:8">
      <c r="B51" s="21">
        <v>4</v>
      </c>
      <c r="C51">
        <v>-91.731796000000003</v>
      </c>
      <c r="D51">
        <v>15.455356</v>
      </c>
      <c r="E51">
        <v>2.931387</v>
      </c>
      <c r="F51" t="s">
        <v>1</v>
      </c>
      <c r="G51" t="s">
        <v>1</v>
      </c>
      <c r="H51" s="22" t="str">
        <f t="shared" si="2"/>
        <v>Acierto</v>
      </c>
    </row>
    <row r="52" spans="2:8">
      <c r="B52" s="21">
        <v>5</v>
      </c>
      <c r="C52">
        <v>-91.656052000000003</v>
      </c>
      <c r="D52">
        <v>15.536092999999999</v>
      </c>
      <c r="E52">
        <v>0.68951399999999996</v>
      </c>
      <c r="F52" t="s">
        <v>1</v>
      </c>
      <c r="G52" t="s">
        <v>2</v>
      </c>
      <c r="H52" s="22" t="str">
        <f t="shared" si="2"/>
        <v>Desacierto</v>
      </c>
    </row>
    <row r="53" spans="2:8">
      <c r="B53" s="21">
        <v>6</v>
      </c>
      <c r="C53">
        <v>-91.743413000000004</v>
      </c>
      <c r="D53">
        <v>15.527290000000001</v>
      </c>
      <c r="E53">
        <v>0.517123</v>
      </c>
      <c r="F53" t="s">
        <v>1</v>
      </c>
      <c r="G53" t="s">
        <v>1</v>
      </c>
      <c r="H53" s="22" t="str">
        <f t="shared" si="2"/>
        <v>Acierto</v>
      </c>
    </row>
    <row r="54" spans="2:8">
      <c r="B54" s="21">
        <v>7</v>
      </c>
      <c r="C54">
        <v>-91.644540000000006</v>
      </c>
      <c r="D54">
        <v>15.165519</v>
      </c>
      <c r="E54">
        <v>0.60437600000000002</v>
      </c>
      <c r="F54" t="s">
        <v>1</v>
      </c>
      <c r="G54" t="s">
        <v>1</v>
      </c>
      <c r="H54" s="22" t="str">
        <f t="shared" si="2"/>
        <v>Acierto</v>
      </c>
    </row>
    <row r="55" spans="2:8">
      <c r="B55" s="21">
        <v>8</v>
      </c>
      <c r="C55">
        <v>-91.443800999999993</v>
      </c>
      <c r="D55">
        <v>15.527937</v>
      </c>
      <c r="E55">
        <v>1.46553</v>
      </c>
      <c r="F55" t="s">
        <v>1</v>
      </c>
      <c r="G55" t="s">
        <v>1</v>
      </c>
      <c r="H55" s="22" t="str">
        <f t="shared" si="2"/>
        <v>Acierto</v>
      </c>
    </row>
    <row r="56" spans="2:8">
      <c r="B56" s="21">
        <v>9</v>
      </c>
      <c r="C56">
        <v>-91.420860000000005</v>
      </c>
      <c r="D56">
        <v>15.137107</v>
      </c>
      <c r="E56">
        <v>0.60456900000000002</v>
      </c>
      <c r="F56" t="s">
        <v>1</v>
      </c>
      <c r="G56" t="s">
        <v>1</v>
      </c>
      <c r="H56" s="22" t="str">
        <f t="shared" si="2"/>
        <v>Acierto</v>
      </c>
    </row>
    <row r="57" spans="2:8">
      <c r="B57" s="21">
        <v>10</v>
      </c>
      <c r="C57">
        <v>-91.747602999999998</v>
      </c>
      <c r="D57">
        <v>15.157049000000001</v>
      </c>
      <c r="E57">
        <v>0.60435399999999995</v>
      </c>
      <c r="F57" t="s">
        <v>1</v>
      </c>
      <c r="G57" t="s">
        <v>1</v>
      </c>
      <c r="H57" s="22" t="str">
        <f t="shared" si="2"/>
        <v>Acierto</v>
      </c>
    </row>
    <row r="58" spans="2:8">
      <c r="B58" s="21">
        <v>11</v>
      </c>
      <c r="C58">
        <v>-91.734166999999999</v>
      </c>
      <c r="D58">
        <v>15.23442</v>
      </c>
      <c r="E58">
        <v>1.8124290000000001</v>
      </c>
      <c r="F58" t="s">
        <v>1</v>
      </c>
      <c r="G58" t="s">
        <v>1</v>
      </c>
      <c r="H58" s="22" t="str">
        <f t="shared" si="2"/>
        <v>Acierto</v>
      </c>
    </row>
    <row r="59" spans="2:8">
      <c r="B59" s="21">
        <v>12</v>
      </c>
      <c r="C59">
        <v>-91.750073999999998</v>
      </c>
      <c r="D59">
        <v>15.505811</v>
      </c>
      <c r="E59">
        <v>15.084225999999999</v>
      </c>
      <c r="F59" t="s">
        <v>1</v>
      </c>
      <c r="G59" t="s">
        <v>2</v>
      </c>
      <c r="H59" s="22" t="str">
        <f t="shared" si="2"/>
        <v>Desacierto</v>
      </c>
    </row>
    <row r="60" spans="2:8">
      <c r="B60" s="21">
        <v>13</v>
      </c>
      <c r="C60">
        <v>-91.361722</v>
      </c>
      <c r="D60">
        <v>15.362715</v>
      </c>
      <c r="E60">
        <v>1.1216550000000001</v>
      </c>
      <c r="F60" t="s">
        <v>1</v>
      </c>
      <c r="G60" t="s">
        <v>1</v>
      </c>
      <c r="H60" s="22" t="str">
        <f t="shared" si="2"/>
        <v>Acierto</v>
      </c>
    </row>
    <row r="61" spans="2:8">
      <c r="B61" s="21">
        <v>14</v>
      </c>
      <c r="C61">
        <v>-91.768393000000003</v>
      </c>
      <c r="D61">
        <v>15.529180999999999</v>
      </c>
      <c r="E61">
        <v>10.342193</v>
      </c>
      <c r="F61" t="s">
        <v>1</v>
      </c>
      <c r="G61" t="s">
        <v>2</v>
      </c>
      <c r="H61" s="22" t="str">
        <f t="shared" si="2"/>
        <v>Desacierto</v>
      </c>
    </row>
    <row r="62" spans="2:8" ht="15" thickBot="1">
      <c r="B62" s="25">
        <v>15</v>
      </c>
      <c r="C62">
        <v>-91.751897</v>
      </c>
      <c r="D62">
        <v>15.450367</v>
      </c>
      <c r="E62">
        <v>1.7243599999999999</v>
      </c>
      <c r="F62" t="s">
        <v>1</v>
      </c>
      <c r="G62" t="s">
        <v>1</v>
      </c>
      <c r="H62" s="22" t="str">
        <f t="shared" si="2"/>
        <v>Acierto</v>
      </c>
    </row>
    <row r="66" spans="2:11">
      <c r="B66" s="106" t="s">
        <v>27</v>
      </c>
      <c r="C66" s="106"/>
      <c r="D66" s="106"/>
      <c r="E66" s="106"/>
      <c r="F66" s="106"/>
      <c r="G66" s="106"/>
      <c r="H66" s="106"/>
      <c r="I66" s="106"/>
      <c r="J66" s="106"/>
      <c r="K66" s="106"/>
    </row>
    <row r="68" spans="2:11" ht="14.4" customHeight="1"/>
    <row r="76" spans="2:11" ht="13.2" customHeight="1"/>
  </sheetData>
  <mergeCells count="5">
    <mergeCell ref="R9:U9"/>
    <mergeCell ref="P11:P15"/>
    <mergeCell ref="R19:U19"/>
    <mergeCell ref="P21:P25"/>
    <mergeCell ref="B66:K66"/>
  </mergeCells>
  <dataValidations count="1">
    <dataValidation type="list" allowBlank="1" showInputMessage="1" showErrorMessage="1" sqref="G8:G61 F8:F62" xr:uid="{47BC6F5B-5889-4D7B-8141-9A8C9F59327B}">
      <formula1>$E$2:$E$5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terra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Efraín</dc:creator>
  <cp:lastModifiedBy>Efraín</cp:lastModifiedBy>
  <dcterms:created xsi:type="dcterms:W3CDTF">2020-02-13T20:35:53Z</dcterms:created>
  <dcterms:modified xsi:type="dcterms:W3CDTF">2020-07-15T16:04:45Z</dcterms:modified>
</cp:coreProperties>
</file>