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mo/Desktop/"/>
    </mc:Choice>
  </mc:AlternateContent>
  <xr:revisionPtr revIDLastSave="0" documentId="8_{6036747B-DEF0-6C4A-9365-035CB8E7FE46}" xr6:coauthVersionLast="43" xr6:coauthVersionMax="43" xr10:uidLastSave="{00000000-0000-0000-0000-000000000000}"/>
  <bookViews>
    <workbookView xWindow="480" yWindow="960" windowWidth="25040" windowHeight="14500" xr2:uid="{E38B5813-9E7E-EA44-A552-2D6D14897A4D}"/>
  </bookViews>
  <sheets>
    <sheet name="Área Programa (NREF)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2" i="1" l="1"/>
  <c r="G71" i="1"/>
  <c r="D71" i="1" s="1"/>
  <c r="E71" i="1"/>
  <c r="I71" i="1" s="1"/>
  <c r="I70" i="1"/>
  <c r="G70" i="1"/>
  <c r="E70" i="1"/>
  <c r="F70" i="1" s="1"/>
  <c r="D70" i="1"/>
  <c r="K69" i="1"/>
  <c r="G69" i="1"/>
  <c r="E69" i="1" s="1"/>
  <c r="I69" i="1" s="1"/>
  <c r="D69" i="1"/>
  <c r="J69" i="1" s="1"/>
  <c r="J68" i="1"/>
  <c r="G68" i="1"/>
  <c r="D68" i="1" s="1"/>
  <c r="K68" i="1" s="1"/>
  <c r="F68" i="1"/>
  <c r="E68" i="1"/>
  <c r="I68" i="1" s="1"/>
  <c r="I67" i="1"/>
  <c r="G67" i="1"/>
  <c r="E67" i="1"/>
  <c r="D67" i="1"/>
  <c r="G66" i="1"/>
  <c r="E66" i="1"/>
  <c r="D66" i="1"/>
  <c r="G65" i="1"/>
  <c r="G64" i="1"/>
  <c r="D64" i="1" s="1"/>
  <c r="K63" i="1"/>
  <c r="I63" i="1"/>
  <c r="G63" i="1"/>
  <c r="F63" i="1"/>
  <c r="E63" i="1"/>
  <c r="D63" i="1"/>
  <c r="J63" i="1" s="1"/>
  <c r="I62" i="1"/>
  <c r="G62" i="1"/>
  <c r="D62" i="1" s="1"/>
  <c r="E62" i="1"/>
  <c r="G61" i="1"/>
  <c r="E61" i="1" s="1"/>
  <c r="I61" i="1" s="1"/>
  <c r="D61" i="1"/>
  <c r="J61" i="1" s="1"/>
  <c r="J60" i="1"/>
  <c r="G60" i="1"/>
  <c r="D60" i="1" s="1"/>
  <c r="F60" i="1"/>
  <c r="E60" i="1"/>
  <c r="I60" i="1" s="1"/>
  <c r="Q59" i="1"/>
  <c r="G59" i="1"/>
  <c r="D59" i="1" s="1"/>
  <c r="K58" i="1"/>
  <c r="I58" i="1"/>
  <c r="G58" i="1"/>
  <c r="F58" i="1"/>
  <c r="E58" i="1"/>
  <c r="D58" i="1"/>
  <c r="J58" i="1" s="1"/>
  <c r="I57" i="1"/>
  <c r="G57" i="1"/>
  <c r="D57" i="1" s="1"/>
  <c r="E57" i="1"/>
  <c r="G56" i="1"/>
  <c r="E56" i="1" s="1"/>
  <c r="I56" i="1" s="1"/>
  <c r="D56" i="1"/>
  <c r="G55" i="1"/>
  <c r="D55" i="1" s="1"/>
  <c r="I54" i="1"/>
  <c r="G54" i="1"/>
  <c r="E54" i="1"/>
  <c r="F54" i="1" s="1"/>
  <c r="D54" i="1"/>
  <c r="I53" i="1"/>
  <c r="G53" i="1"/>
  <c r="E53" i="1"/>
  <c r="D53" i="1"/>
  <c r="P52" i="1"/>
  <c r="G52" i="1"/>
  <c r="E52" i="1"/>
  <c r="D52" i="1"/>
  <c r="Q51" i="1"/>
  <c r="P51" i="1"/>
  <c r="G51" i="1"/>
  <c r="D51" i="1" s="1"/>
  <c r="P50" i="1"/>
  <c r="G50" i="1"/>
  <c r="P49" i="1"/>
  <c r="I49" i="1"/>
  <c r="G49" i="1"/>
  <c r="E49" i="1"/>
  <c r="D49" i="1"/>
  <c r="K49" i="1" s="1"/>
  <c r="P48" i="1"/>
  <c r="Q48" i="1" s="1"/>
  <c r="O48" i="1"/>
  <c r="I48" i="1"/>
  <c r="G48" i="1"/>
  <c r="E48" i="1"/>
  <c r="F48" i="1" s="1"/>
  <c r="D48" i="1"/>
  <c r="O47" i="1"/>
  <c r="P47" i="1" s="1"/>
  <c r="Q47" i="1" s="1"/>
  <c r="R47" i="1" s="1"/>
  <c r="K47" i="1"/>
  <c r="G47" i="1"/>
  <c r="D47" i="1" s="1"/>
  <c r="J47" i="1" s="1"/>
  <c r="F47" i="1"/>
  <c r="E47" i="1"/>
  <c r="I47" i="1" s="1"/>
  <c r="P46" i="1"/>
  <c r="O46" i="1"/>
  <c r="G46" i="1"/>
  <c r="O45" i="1"/>
  <c r="P45" i="1" s="1"/>
  <c r="G45" i="1"/>
  <c r="E45" i="1"/>
  <c r="D45" i="1"/>
  <c r="P44" i="1"/>
  <c r="G44" i="1"/>
  <c r="D44" i="1" s="1"/>
  <c r="P43" i="1"/>
  <c r="G43" i="1"/>
  <c r="P42" i="1"/>
  <c r="I42" i="1"/>
  <c r="G42" i="1"/>
  <c r="E42" i="1"/>
  <c r="D42" i="1"/>
  <c r="K42" i="1" s="1"/>
  <c r="P41" i="1"/>
  <c r="G41" i="1"/>
  <c r="E41" i="1"/>
  <c r="D41" i="1"/>
  <c r="K41" i="1" s="1"/>
  <c r="P40" i="1"/>
  <c r="Q40" i="1" s="1"/>
  <c r="G40" i="1"/>
  <c r="D40" i="1" s="1"/>
  <c r="E40" i="1"/>
  <c r="P39" i="1"/>
  <c r="G39" i="1"/>
  <c r="P38" i="1"/>
  <c r="Q38" i="1" s="1"/>
  <c r="I38" i="1"/>
  <c r="G38" i="1"/>
  <c r="E38" i="1"/>
  <c r="D38" i="1"/>
  <c r="K38" i="1" s="1"/>
  <c r="P37" i="1"/>
  <c r="G37" i="1"/>
  <c r="E37" i="1"/>
  <c r="D37" i="1"/>
  <c r="Q36" i="1"/>
  <c r="P36" i="1"/>
  <c r="G36" i="1"/>
  <c r="D36" i="1" s="1"/>
  <c r="P35" i="1"/>
  <c r="G35" i="1"/>
  <c r="P34" i="1"/>
  <c r="G34" i="1"/>
  <c r="D34" i="1" s="1"/>
  <c r="J34" i="1" s="1"/>
  <c r="E34" i="1"/>
  <c r="I34" i="1" s="1"/>
  <c r="P33" i="1"/>
  <c r="G33" i="1"/>
  <c r="D33" i="1" s="1"/>
  <c r="J33" i="1" s="1"/>
  <c r="E33" i="1"/>
  <c r="I33" i="1" s="1"/>
  <c r="P32" i="1"/>
  <c r="G32" i="1"/>
  <c r="D32" i="1" s="1"/>
  <c r="J32" i="1" s="1"/>
  <c r="E32" i="1"/>
  <c r="I32" i="1" s="1"/>
  <c r="P31" i="1"/>
  <c r="Q31" i="1" s="1"/>
  <c r="G31" i="1"/>
  <c r="D31" i="1" s="1"/>
  <c r="P30" i="1"/>
  <c r="G30" i="1"/>
  <c r="D30" i="1" s="1"/>
  <c r="P29" i="1"/>
  <c r="Q29" i="1" s="1"/>
  <c r="R29" i="1" s="1"/>
  <c r="J29" i="1"/>
  <c r="G29" i="1"/>
  <c r="D29" i="1" s="1"/>
  <c r="F29" i="1"/>
  <c r="E29" i="1"/>
  <c r="I29" i="1" s="1"/>
  <c r="P28" i="1"/>
  <c r="G28" i="1"/>
  <c r="D28" i="1" s="1"/>
  <c r="J28" i="1" s="1"/>
  <c r="E28" i="1"/>
  <c r="I28" i="1" s="1"/>
  <c r="P27" i="1"/>
  <c r="Q27" i="1" s="1"/>
  <c r="G27" i="1"/>
  <c r="D27" i="1" s="1"/>
  <c r="P26" i="1"/>
  <c r="G26" i="1"/>
  <c r="D26" i="1" s="1"/>
  <c r="P25" i="1"/>
  <c r="Q25" i="1" s="1"/>
  <c r="R25" i="1" s="1"/>
  <c r="J25" i="1"/>
  <c r="G25" i="1"/>
  <c r="D25" i="1" s="1"/>
  <c r="F25" i="1"/>
  <c r="E25" i="1"/>
  <c r="I25" i="1" s="1"/>
  <c r="P24" i="1"/>
  <c r="I24" i="1"/>
  <c r="G24" i="1"/>
  <c r="E24" i="1" s="1"/>
  <c r="P23" i="1"/>
  <c r="G23" i="1"/>
  <c r="E23" i="1" s="1"/>
  <c r="P22" i="1"/>
  <c r="G22" i="1"/>
  <c r="E22" i="1" s="1"/>
  <c r="D22" i="1"/>
  <c r="X21" i="1"/>
  <c r="W21" i="1"/>
  <c r="P21" i="1"/>
  <c r="G21" i="1"/>
  <c r="D21" i="1" s="1"/>
  <c r="E21" i="1"/>
  <c r="I21" i="1" s="1"/>
  <c r="W20" i="1"/>
  <c r="P20" i="1"/>
  <c r="I20" i="1"/>
  <c r="G20" i="1"/>
  <c r="E20" i="1"/>
  <c r="D20" i="1"/>
  <c r="P19" i="1"/>
  <c r="G19" i="1"/>
  <c r="E19" i="1" s="1"/>
  <c r="I19" i="1" s="1"/>
  <c r="D19" i="1"/>
  <c r="P18" i="1"/>
  <c r="G18" i="1"/>
  <c r="D18" i="1" s="1"/>
  <c r="K18" i="1" s="1"/>
  <c r="E18" i="1"/>
  <c r="Q17" i="1"/>
  <c r="P17" i="1"/>
  <c r="I17" i="1"/>
  <c r="G17" i="1"/>
  <c r="E17" i="1"/>
  <c r="D17" i="1"/>
  <c r="P16" i="1"/>
  <c r="G16" i="1"/>
  <c r="P15" i="1"/>
  <c r="G15" i="1"/>
  <c r="E15" i="1" s="1"/>
  <c r="I15" i="1" s="1"/>
  <c r="D15" i="1"/>
  <c r="P14" i="1"/>
  <c r="G14" i="1"/>
  <c r="D14" i="1" s="1"/>
  <c r="Q13" i="1"/>
  <c r="P13" i="1"/>
  <c r="I13" i="1"/>
  <c r="G13" i="1"/>
  <c r="F13" i="1"/>
  <c r="E13" i="1"/>
  <c r="D13" i="1"/>
  <c r="J13" i="1" s="1"/>
  <c r="X12" i="1"/>
  <c r="W12" i="1"/>
  <c r="P12" i="1"/>
  <c r="G12" i="1"/>
  <c r="D12" i="1" s="1"/>
  <c r="E12" i="1"/>
  <c r="W11" i="1"/>
  <c r="X11" i="1" s="1"/>
  <c r="P11" i="1"/>
  <c r="G11" i="1"/>
  <c r="E11" i="1" s="1"/>
  <c r="P10" i="1"/>
  <c r="Q10" i="1" s="1"/>
  <c r="S10" i="1" s="1"/>
  <c r="T10" i="1" s="1"/>
  <c r="G10" i="1"/>
  <c r="D10" i="1" s="1"/>
  <c r="J10" i="1" s="1"/>
  <c r="E10" i="1"/>
  <c r="I10" i="1" s="1"/>
  <c r="P9" i="1"/>
  <c r="G9" i="1"/>
  <c r="E9" i="1"/>
  <c r="I9" i="1" s="1"/>
  <c r="J9" i="1" s="1"/>
  <c r="D9" i="1"/>
  <c r="Q9" i="1" s="1"/>
  <c r="P8" i="1"/>
  <c r="G8" i="1"/>
  <c r="D8" i="1" s="1"/>
  <c r="E8" i="1"/>
  <c r="I8" i="1" s="1"/>
  <c r="P7" i="1"/>
  <c r="I7" i="1"/>
  <c r="G7" i="1"/>
  <c r="E7" i="1"/>
  <c r="F7" i="1" s="1"/>
  <c r="D7" i="1"/>
  <c r="K7" i="1" s="1"/>
  <c r="P6" i="1"/>
  <c r="G6" i="1"/>
  <c r="E6" i="1" s="1"/>
  <c r="P5" i="1"/>
  <c r="G5" i="1"/>
  <c r="E5" i="1" s="1"/>
  <c r="T1" i="1"/>
  <c r="J8" i="1" l="1"/>
  <c r="K8" i="1"/>
  <c r="W8" i="1"/>
  <c r="X8" i="1" s="1"/>
  <c r="Q8" i="1"/>
  <c r="I5" i="1"/>
  <c r="S9" i="1"/>
  <c r="R9" i="1"/>
  <c r="I6" i="1"/>
  <c r="Q6" i="1"/>
  <c r="Q7" i="1"/>
  <c r="J15" i="1"/>
  <c r="S17" i="1"/>
  <c r="R17" i="1"/>
  <c r="D5" i="1"/>
  <c r="Q5" i="1" s="1"/>
  <c r="J7" i="1"/>
  <c r="K9" i="1"/>
  <c r="J18" i="1"/>
  <c r="K19" i="1"/>
  <c r="K20" i="1"/>
  <c r="F20" i="1"/>
  <c r="J20" i="1"/>
  <c r="F23" i="1"/>
  <c r="I23" i="1"/>
  <c r="K31" i="1"/>
  <c r="K10" i="1"/>
  <c r="D6" i="1"/>
  <c r="F8" i="1"/>
  <c r="K12" i="1"/>
  <c r="R13" i="1"/>
  <c r="F15" i="1"/>
  <c r="W9" i="1"/>
  <c r="X9" i="1" s="1"/>
  <c r="R10" i="1"/>
  <c r="D11" i="1"/>
  <c r="J12" i="1"/>
  <c r="S13" i="1"/>
  <c r="Q14" i="1"/>
  <c r="Q15" i="1"/>
  <c r="Q18" i="1"/>
  <c r="J19" i="1"/>
  <c r="Q20" i="1"/>
  <c r="K21" i="1"/>
  <c r="J21" i="1"/>
  <c r="S27" i="1"/>
  <c r="T27" i="1" s="1"/>
  <c r="S31" i="1"/>
  <c r="T31" i="1" s="1"/>
  <c r="S40" i="1"/>
  <c r="T40" i="1" s="1"/>
  <c r="R40" i="1"/>
  <c r="S47" i="1"/>
  <c r="T47" i="1" s="1"/>
  <c r="S29" i="1"/>
  <c r="S25" i="1"/>
  <c r="F12" i="1"/>
  <c r="I12" i="1"/>
  <c r="K15" i="1"/>
  <c r="F9" i="1"/>
  <c r="F10" i="1"/>
  <c r="I11" i="1"/>
  <c r="Q12" i="1"/>
  <c r="K13" i="1"/>
  <c r="E14" i="1"/>
  <c r="E16" i="1"/>
  <c r="D16" i="1"/>
  <c r="K17" i="1"/>
  <c r="F17" i="1"/>
  <c r="J17" i="1"/>
  <c r="I18" i="1"/>
  <c r="F18" i="1"/>
  <c r="F19" i="1"/>
  <c r="W22" i="1"/>
  <c r="X20" i="1"/>
  <c r="X22" i="1" s="1"/>
  <c r="Q21" i="1"/>
  <c r="I22" i="1"/>
  <c r="J22" i="1" s="1"/>
  <c r="K22" i="1"/>
  <c r="F22" i="1"/>
  <c r="K30" i="1"/>
  <c r="K28" i="1"/>
  <c r="K32" i="1"/>
  <c r="K33" i="1"/>
  <c r="K34" i="1"/>
  <c r="E35" i="1"/>
  <c r="D35" i="1"/>
  <c r="S36" i="1"/>
  <c r="T36" i="1" s="1"/>
  <c r="R36" i="1"/>
  <c r="S38" i="1"/>
  <c r="T38" i="1" s="1"/>
  <c r="F40" i="1"/>
  <c r="I40" i="1"/>
  <c r="Q41" i="1"/>
  <c r="F45" i="1"/>
  <c r="I45" i="1"/>
  <c r="J45" i="1" s="1"/>
  <c r="J49" i="1"/>
  <c r="E50" i="1"/>
  <c r="D50" i="1"/>
  <c r="S51" i="1"/>
  <c r="T51" i="1" s="1"/>
  <c r="R51" i="1"/>
  <c r="K62" i="1"/>
  <c r="J62" i="1"/>
  <c r="F66" i="1"/>
  <c r="I66" i="1"/>
  <c r="F21" i="1"/>
  <c r="D23" i="1"/>
  <c r="W10" i="1" s="1"/>
  <c r="X10" i="1" s="1"/>
  <c r="K25" i="1"/>
  <c r="R27" i="1"/>
  <c r="F28" i="1"/>
  <c r="Q28" i="1"/>
  <c r="K29" i="1"/>
  <c r="R31" i="1"/>
  <c r="F32" i="1"/>
  <c r="Q32" i="1"/>
  <c r="F33" i="1"/>
  <c r="Q33" i="1"/>
  <c r="F34" i="1"/>
  <c r="Q34" i="1"/>
  <c r="E36" i="1"/>
  <c r="K36" i="1" s="1"/>
  <c r="K37" i="1"/>
  <c r="Q37" i="1"/>
  <c r="R38" i="1"/>
  <c r="K40" i="1"/>
  <c r="J40" i="1"/>
  <c r="F41" i="1"/>
  <c r="I41" i="1"/>
  <c r="J41" i="1" s="1"/>
  <c r="Q46" i="1"/>
  <c r="K48" i="1"/>
  <c r="J48" i="1"/>
  <c r="Q49" i="1"/>
  <c r="E51" i="1"/>
  <c r="K52" i="1"/>
  <c r="Q52" i="1"/>
  <c r="Q54" i="1"/>
  <c r="K54" i="1"/>
  <c r="J54" i="1"/>
  <c r="J56" i="1"/>
  <c r="K57" i="1"/>
  <c r="J57" i="1"/>
  <c r="Q19" i="1"/>
  <c r="Q22" i="1"/>
  <c r="E26" i="1"/>
  <c r="E30" i="1"/>
  <c r="F37" i="1"/>
  <c r="I37" i="1"/>
  <c r="J37" i="1" s="1"/>
  <c r="J42" i="1"/>
  <c r="E43" i="1"/>
  <c r="D43" i="1"/>
  <c r="Q44" i="1"/>
  <c r="E46" i="1"/>
  <c r="D46" i="1"/>
  <c r="S48" i="1"/>
  <c r="T48" i="1" s="1"/>
  <c r="R48" i="1"/>
  <c r="F52" i="1"/>
  <c r="I52" i="1"/>
  <c r="J52" i="1" s="1"/>
  <c r="K61" i="1"/>
  <c r="E65" i="1"/>
  <c r="D65" i="1"/>
  <c r="K67" i="1"/>
  <c r="F67" i="1"/>
  <c r="J67" i="1"/>
  <c r="K71" i="1"/>
  <c r="J71" i="1"/>
  <c r="D24" i="1"/>
  <c r="Q26" i="1"/>
  <c r="E27" i="1"/>
  <c r="K27" i="1" s="1"/>
  <c r="Q30" i="1"/>
  <c r="E31" i="1"/>
  <c r="J38" i="1"/>
  <c r="E39" i="1"/>
  <c r="D39" i="1"/>
  <c r="Q42" i="1"/>
  <c r="E44" i="1"/>
  <c r="K45" i="1"/>
  <c r="Q45" i="1"/>
  <c r="K53" i="1"/>
  <c r="Q53" i="1"/>
  <c r="J53" i="1"/>
  <c r="K56" i="1"/>
  <c r="F56" i="1"/>
  <c r="E59" i="1"/>
  <c r="F61" i="1"/>
  <c r="E64" i="1"/>
  <c r="F69" i="1"/>
  <c r="K70" i="1"/>
  <c r="J70" i="1"/>
  <c r="F38" i="1"/>
  <c r="F42" i="1"/>
  <c r="F49" i="1"/>
  <c r="F53" i="1"/>
  <c r="F57" i="1"/>
  <c r="F62" i="1"/>
  <c r="E55" i="1"/>
  <c r="K60" i="1"/>
  <c r="K66" i="1"/>
  <c r="J66" i="1"/>
  <c r="F71" i="1"/>
  <c r="Y6" i="1" l="1"/>
  <c r="S5" i="1"/>
  <c r="R5" i="1"/>
  <c r="I55" i="1"/>
  <c r="J55" i="1" s="1"/>
  <c r="F55" i="1"/>
  <c r="I59" i="1"/>
  <c r="J59" i="1" s="1"/>
  <c r="F59" i="1"/>
  <c r="F44" i="1"/>
  <c r="I44" i="1"/>
  <c r="J44" i="1" s="1"/>
  <c r="I26" i="1"/>
  <c r="J26" i="1" s="1"/>
  <c r="F26" i="1"/>
  <c r="F51" i="1"/>
  <c r="I51" i="1"/>
  <c r="J51" i="1" s="1"/>
  <c r="S46" i="1"/>
  <c r="T46" i="1" s="1"/>
  <c r="R46" i="1"/>
  <c r="F35" i="1"/>
  <c r="I35" i="1"/>
  <c r="T13" i="1"/>
  <c r="S6" i="1"/>
  <c r="T6" i="1" s="1"/>
  <c r="R6" i="1"/>
  <c r="R22" i="1"/>
  <c r="S22" i="1"/>
  <c r="T22" i="1" s="1"/>
  <c r="S49" i="1"/>
  <c r="R49" i="1"/>
  <c r="S32" i="1"/>
  <c r="T32" i="1" s="1"/>
  <c r="R32" i="1"/>
  <c r="S41" i="1"/>
  <c r="R41" i="1"/>
  <c r="I14" i="1"/>
  <c r="J14" i="1" s="1"/>
  <c r="F14" i="1"/>
  <c r="K14" i="1"/>
  <c r="T29" i="1"/>
  <c r="S18" i="1"/>
  <c r="T18" i="1" s="1"/>
  <c r="R18" i="1"/>
  <c r="Y9" i="1"/>
  <c r="S7" i="1"/>
  <c r="T7" i="1" s="1"/>
  <c r="R7" i="1"/>
  <c r="R53" i="1"/>
  <c r="Z20" i="1" s="1"/>
  <c r="Y20" i="1"/>
  <c r="S53" i="1"/>
  <c r="I27" i="1"/>
  <c r="J27" i="1" s="1"/>
  <c r="F27" i="1"/>
  <c r="K65" i="1"/>
  <c r="K43" i="1"/>
  <c r="Q43" i="1"/>
  <c r="W16" i="1"/>
  <c r="K44" i="1"/>
  <c r="F16" i="1"/>
  <c r="I16" i="1"/>
  <c r="T9" i="1"/>
  <c r="S42" i="1"/>
  <c r="T42" i="1" s="1"/>
  <c r="R42" i="1"/>
  <c r="F65" i="1"/>
  <c r="I65" i="1"/>
  <c r="J65" i="1" s="1"/>
  <c r="K46" i="1"/>
  <c r="W17" i="1"/>
  <c r="X17" i="1" s="1"/>
  <c r="S34" i="1"/>
  <c r="T34" i="1" s="1"/>
  <c r="R34" i="1"/>
  <c r="I64" i="1"/>
  <c r="J64" i="1" s="1"/>
  <c r="F64" i="1"/>
  <c r="R45" i="1"/>
  <c r="Z17" i="1" s="1"/>
  <c r="Y17" i="1"/>
  <c r="S45" i="1"/>
  <c r="I31" i="1"/>
  <c r="J31" i="1" s="1"/>
  <c r="F31" i="1"/>
  <c r="J24" i="1"/>
  <c r="K24" i="1"/>
  <c r="F24" i="1"/>
  <c r="K51" i="1"/>
  <c r="F46" i="1"/>
  <c r="I46" i="1"/>
  <c r="J46" i="1" s="1"/>
  <c r="R19" i="1"/>
  <c r="Z9" i="1" s="1"/>
  <c r="S19" i="1"/>
  <c r="T19" i="1" s="1"/>
  <c r="S52" i="1"/>
  <c r="T52" i="1" s="1"/>
  <c r="R52" i="1"/>
  <c r="S37" i="1"/>
  <c r="R37" i="1"/>
  <c r="S28" i="1"/>
  <c r="T28" i="1" s="1"/>
  <c r="R28" i="1"/>
  <c r="K50" i="1"/>
  <c r="Q50" i="1"/>
  <c r="W19" i="1"/>
  <c r="X19" i="1" s="1"/>
  <c r="K26" i="1"/>
  <c r="S21" i="1"/>
  <c r="R21" i="1"/>
  <c r="R15" i="1"/>
  <c r="S15" i="1"/>
  <c r="T15" i="1" s="1"/>
  <c r="J11" i="1"/>
  <c r="K11" i="1"/>
  <c r="Q11" i="1"/>
  <c r="W7" i="1"/>
  <c r="X7" i="1" s="1"/>
  <c r="K6" i="1"/>
  <c r="J6" i="1"/>
  <c r="Q24" i="1"/>
  <c r="T17" i="1"/>
  <c r="F6" i="1"/>
  <c r="F39" i="1"/>
  <c r="I39" i="1"/>
  <c r="F36" i="1"/>
  <c r="I36" i="1"/>
  <c r="J36" i="1" s="1"/>
  <c r="T25" i="1"/>
  <c r="AA11" i="1"/>
  <c r="D72" i="1"/>
  <c r="K5" i="1"/>
  <c r="J5" i="1"/>
  <c r="W6" i="1"/>
  <c r="S8" i="1"/>
  <c r="T8" i="1" s="1"/>
  <c r="R8" i="1"/>
  <c r="S26" i="1"/>
  <c r="T26" i="1" s="1"/>
  <c r="R26" i="1"/>
  <c r="Z11" i="1" s="1"/>
  <c r="Y11" i="1"/>
  <c r="F43" i="1"/>
  <c r="I43" i="1"/>
  <c r="J43" i="1" s="1"/>
  <c r="S54" i="1"/>
  <c r="R54" i="1"/>
  <c r="Z21" i="1" s="1"/>
  <c r="Y21" i="1"/>
  <c r="K39" i="1"/>
  <c r="J39" i="1"/>
  <c r="W14" i="1"/>
  <c r="X14" i="1" s="1"/>
  <c r="Q39" i="1"/>
  <c r="Y14" i="1" s="1"/>
  <c r="Y12" i="1"/>
  <c r="S30" i="1"/>
  <c r="T30" i="1" s="1"/>
  <c r="R30" i="1"/>
  <c r="Z12" i="1" s="1"/>
  <c r="S44" i="1"/>
  <c r="T44" i="1" s="1"/>
  <c r="R44" i="1"/>
  <c r="I30" i="1"/>
  <c r="J30" i="1" s="1"/>
  <c r="F30" i="1"/>
  <c r="K59" i="1"/>
  <c r="S33" i="1"/>
  <c r="R33" i="1"/>
  <c r="Y13" i="1"/>
  <c r="J23" i="1"/>
  <c r="K23" i="1"/>
  <c r="Q23" i="1"/>
  <c r="K64" i="1"/>
  <c r="K55" i="1"/>
  <c r="F50" i="1"/>
  <c r="I50" i="1"/>
  <c r="J50" i="1" s="1"/>
  <c r="K35" i="1"/>
  <c r="J35" i="1"/>
  <c r="Q35" i="1"/>
  <c r="W13" i="1"/>
  <c r="X13" i="1" s="1"/>
  <c r="K16" i="1"/>
  <c r="J16" i="1"/>
  <c r="S12" i="1"/>
  <c r="T12" i="1" s="1"/>
  <c r="R12" i="1"/>
  <c r="S20" i="1"/>
  <c r="T20" i="1" s="1"/>
  <c r="R20" i="1"/>
  <c r="S14" i="1"/>
  <c r="T14" i="1" s="1"/>
  <c r="R14" i="1"/>
  <c r="Y8" i="1"/>
  <c r="Q16" i="1"/>
  <c r="F11" i="1"/>
  <c r="F5" i="1"/>
  <c r="T54" i="1" l="1"/>
  <c r="AB21" i="1" s="1"/>
  <c r="AA21" i="1"/>
  <c r="X6" i="1"/>
  <c r="X15" i="1" s="1"/>
  <c r="W15" i="1"/>
  <c r="AB9" i="1"/>
  <c r="Z10" i="1"/>
  <c r="S50" i="1"/>
  <c r="T50" i="1" s="1"/>
  <c r="R50" i="1"/>
  <c r="T45" i="1"/>
  <c r="AB17" i="1" s="1"/>
  <c r="AA17" i="1"/>
  <c r="S43" i="1"/>
  <c r="T43" i="1" s="1"/>
  <c r="R43" i="1"/>
  <c r="Y22" i="1"/>
  <c r="AA12" i="1"/>
  <c r="T49" i="1"/>
  <c r="AB19" i="1" s="1"/>
  <c r="AA19" i="1"/>
  <c r="R23" i="1"/>
  <c r="S23" i="1"/>
  <c r="T23" i="1" s="1"/>
  <c r="S35" i="1"/>
  <c r="T35" i="1" s="1"/>
  <c r="R35" i="1"/>
  <c r="Z13" i="1" s="1"/>
  <c r="T33" i="1"/>
  <c r="AA13" i="1"/>
  <c r="AB11" i="1"/>
  <c r="R24" i="1"/>
  <c r="S24" i="1"/>
  <c r="T24" i="1" s="1"/>
  <c r="AA10" i="1"/>
  <c r="T21" i="1"/>
  <c r="Z22" i="1"/>
  <c r="AB12" i="1"/>
  <c r="Y16" i="1"/>
  <c r="Y18" i="1" s="1"/>
  <c r="AA8" i="1"/>
  <c r="Z6" i="1"/>
  <c r="S16" i="1"/>
  <c r="T16" i="1" s="1"/>
  <c r="R16" i="1"/>
  <c r="Z8" i="1" s="1"/>
  <c r="S39" i="1"/>
  <c r="T39" i="1" s="1"/>
  <c r="R39" i="1"/>
  <c r="R11" i="1"/>
  <c r="Z7" i="1" s="1"/>
  <c r="S11" i="1"/>
  <c r="Y7" i="1"/>
  <c r="Z14" i="1"/>
  <c r="Z16" i="1"/>
  <c r="Z18" i="1" s="1"/>
  <c r="Y19" i="1"/>
  <c r="AB8" i="1"/>
  <c r="AA6" i="1"/>
  <c r="T5" i="1"/>
  <c r="AB6" i="1" s="1"/>
  <c r="AA9" i="1"/>
  <c r="Y10" i="1"/>
  <c r="T37" i="1"/>
  <c r="AB14" i="1" s="1"/>
  <c r="W18" i="1"/>
  <c r="X16" i="1"/>
  <c r="X18" i="1" s="1"/>
  <c r="T53" i="1"/>
  <c r="AB20" i="1" s="1"/>
  <c r="AA20" i="1"/>
  <c r="AA22" i="1" s="1"/>
  <c r="T41" i="1"/>
  <c r="AB16" i="1" s="1"/>
  <c r="AA16" i="1"/>
  <c r="AA18" i="1" s="1"/>
  <c r="Z19" i="1"/>
  <c r="Y15" i="1"/>
  <c r="T11" i="1" l="1"/>
  <c r="AB7" i="1" s="1"/>
  <c r="AA7" i="1"/>
  <c r="AB22" i="1"/>
  <c r="AC20" i="1"/>
  <c r="AC22" i="1" s="1"/>
  <c r="AB13" i="1"/>
  <c r="AC17" i="1"/>
  <c r="AC21" i="1"/>
  <c r="AA14" i="1"/>
  <c r="AA15" i="1"/>
  <c r="Z15" i="1"/>
  <c r="AC16" i="1"/>
  <c r="AC18" i="1" s="1"/>
  <c r="AB18" i="1"/>
  <c r="AB10" i="1"/>
  <c r="AC10" i="1" l="1"/>
  <c r="AB15" i="1"/>
  <c r="AC13" i="1"/>
  <c r="AC7" i="1"/>
  <c r="AB24" i="1" l="1"/>
  <c r="AC14" i="1"/>
  <c r="AC8" i="1"/>
  <c r="AC11" i="1"/>
  <c r="AC6" i="1"/>
  <c r="AC9" i="1"/>
  <c r="AC12" i="1"/>
  <c r="AC15" i="1" l="1"/>
</calcChain>
</file>

<file path=xl/sharedStrings.xml><?xml version="1.0" encoding="utf-8"?>
<sst xmlns="http://schemas.openxmlformats.org/spreadsheetml/2006/main" count="180" uniqueCount="123">
  <si>
    <t>Región</t>
  </si>
  <si>
    <t>Puntos de Muestreo</t>
  </si>
  <si>
    <r>
      <t>Conversión C a CO</t>
    </r>
    <r>
      <rPr>
        <b/>
        <vertAlign val="subscript"/>
        <sz val="16"/>
        <color theme="1"/>
        <rFont val="Calibri"/>
        <family val="2"/>
        <scheme val="minor"/>
      </rPr>
      <t>2</t>
    </r>
  </si>
  <si>
    <r>
      <t>FactorCO</t>
    </r>
    <r>
      <rPr>
        <b/>
        <vertAlign val="subscript"/>
        <sz val="16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>=</t>
    </r>
  </si>
  <si>
    <t>Progrma REDD+</t>
  </si>
  <si>
    <t>Superficie total del territorio del programa (ha) =</t>
  </si>
  <si>
    <t xml:space="preserve"> Puntos de muestreo totales=</t>
  </si>
  <si>
    <t>Periodo NREF (Deforestación e Incrementos)=</t>
  </si>
  <si>
    <t>años</t>
  </si>
  <si>
    <t>Periodo NREF (Degradación)=</t>
  </si>
  <si>
    <t xml:space="preserve">Región </t>
  </si>
  <si>
    <t>Actividad</t>
  </si>
  <si>
    <t>Clase</t>
  </si>
  <si>
    <t>Area (ha)</t>
  </si>
  <si>
    <t>Intervalo de Confianza</t>
  </si>
  <si>
    <t>Error %</t>
  </si>
  <si>
    <t>Wi</t>
  </si>
  <si>
    <t xml:space="preserve">No.Puntos </t>
  </si>
  <si>
    <t>Error estándar</t>
  </si>
  <si>
    <r>
      <t>IC</t>
    </r>
    <r>
      <rPr>
        <b/>
        <i/>
        <vertAlign val="subscript"/>
        <sz val="18"/>
        <color theme="1"/>
        <rFont val="Calibri"/>
        <family val="2"/>
        <scheme val="minor"/>
      </rPr>
      <t>inf</t>
    </r>
  </si>
  <si>
    <r>
      <t>IC</t>
    </r>
    <r>
      <rPr>
        <b/>
        <i/>
        <vertAlign val="subscript"/>
        <sz val="18"/>
        <color theme="1"/>
        <rFont val="Calibri"/>
        <family val="2"/>
        <scheme val="minor"/>
      </rPr>
      <t>sup</t>
    </r>
  </si>
  <si>
    <t>Emisiones/Actividad</t>
  </si>
  <si>
    <t>Previo-2006 (TonC/ha)</t>
  </si>
  <si>
    <t>Post-2016 (TonC/ha</t>
  </si>
  <si>
    <t>Factor de emisión/ absorción (TonC/ha)</t>
  </si>
  <si>
    <t>Emisiones(+)/Absorciones(-)                          TonC</t>
  </si>
  <si>
    <t>Emisiones(+)/Absorciones(-)       TonC/año</t>
  </si>
  <si>
    <r>
      <t>Emisiones(+)/Absorciones(-)                          TonCO</t>
    </r>
    <r>
      <rPr>
        <b/>
        <vertAlign val="subscript"/>
        <sz val="16"/>
        <color theme="1"/>
        <rFont val="Calibri"/>
        <family val="2"/>
        <scheme val="minor"/>
      </rPr>
      <t>2</t>
    </r>
  </si>
  <si>
    <t>Nacional</t>
  </si>
  <si>
    <t>Deforestación</t>
  </si>
  <si>
    <t>bosque I a tierras agricolas</t>
  </si>
  <si>
    <t>Tipo de Cambio/Actividad</t>
  </si>
  <si>
    <t>Ha</t>
  </si>
  <si>
    <t>Ha/año</t>
  </si>
  <si>
    <t>TonC</t>
  </si>
  <si>
    <t>TonC/año</t>
  </si>
  <si>
    <r>
      <t>TonCO</t>
    </r>
    <r>
      <rPr>
        <vertAlign val="subscript"/>
        <sz val="16"/>
        <color theme="1"/>
        <rFont val="Calibri"/>
        <family val="2"/>
        <scheme val="minor"/>
      </rPr>
      <t>2</t>
    </r>
  </si>
  <si>
    <r>
      <t>TonCO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/año</t>
    </r>
  </si>
  <si>
    <t>%</t>
  </si>
  <si>
    <t>bosque II a tierras agricolas</t>
  </si>
  <si>
    <t>Tierras Forestales-tierras agricolas</t>
  </si>
  <si>
    <t>bosque III a tierrras agricolas</t>
  </si>
  <si>
    <t>Tierras Forestales-tierras agricolas café</t>
  </si>
  <si>
    <t>bosque IV a tierras agricolas</t>
  </si>
  <si>
    <t>Tierras Forestales a tierras agricolas-palma africana</t>
  </si>
  <si>
    <t>bosque I a tierras agricolas-café</t>
  </si>
  <si>
    <t>Tierras Forestales a tierras agricolas-hule</t>
  </si>
  <si>
    <t>bosque II a tierras agricolas-café</t>
  </si>
  <si>
    <t>Tierras Forestales a sistemas agroforestales</t>
  </si>
  <si>
    <t>bosque III a tierrras agricolas-café</t>
  </si>
  <si>
    <t>Tierras Forestales a pastizales y matorrales</t>
  </si>
  <si>
    <t>bosque IV a tierras agricolas-café</t>
  </si>
  <si>
    <t>Tierras Forestales a asentamientos</t>
  </si>
  <si>
    <t>bosque I a tierras agricolas-palma africana</t>
  </si>
  <si>
    <t>Tierras Forestales a otras tierras</t>
  </si>
  <si>
    <t>bosque II a tierras agricolas-palma africana</t>
  </si>
  <si>
    <t>Tierras Forestales a  humedales y cuerpos de agua</t>
  </si>
  <si>
    <t>bosque III a tierrras agricolas-palma africana</t>
  </si>
  <si>
    <t>Deforestación total</t>
  </si>
  <si>
    <t>bosque IV a tierras agricolas-palma africana</t>
  </si>
  <si>
    <t>bosque I a tierras agricolas-hule</t>
  </si>
  <si>
    <t>Tierras forestales (&gt;70%) a Tierras forestales degradadas (70-30%)</t>
  </si>
  <si>
    <t>bosque II a tierras agricolas-hule</t>
  </si>
  <si>
    <t>Degradación total</t>
  </si>
  <si>
    <t>bosque III a tierrras agricolas-hule</t>
  </si>
  <si>
    <t>Incremento en tierras forestales degradadas que se recuperan</t>
  </si>
  <si>
    <t>bosque IV a tierras agricolas-hule</t>
  </si>
  <si>
    <t>Incremento de Tierras Forestales por Plantaciones Coníferas</t>
  </si>
  <si>
    <t>bosque I a sistemas agroforestales</t>
  </si>
  <si>
    <t>Incremento de Tierras Forestales por Plantaciones Latifoliados</t>
  </si>
  <si>
    <t>bosque II a sistemas agroforestales</t>
  </si>
  <si>
    <t>Incremento de reservas de carbono plantaciones total</t>
  </si>
  <si>
    <t>bosque III a sistemas agroforestales</t>
  </si>
  <si>
    <t>bosque IV a sistemas agroforestales</t>
  </si>
  <si>
    <t>bosque I a pastizales</t>
  </si>
  <si>
    <t>bosque II a pastizales</t>
  </si>
  <si>
    <t>bosque III a pastizales</t>
  </si>
  <si>
    <t>bosque IV a pastizales</t>
  </si>
  <si>
    <t>bosque I a asentamientos</t>
  </si>
  <si>
    <t>bosque II a asentamientos</t>
  </si>
  <si>
    <t>bosque III a asentamientos</t>
  </si>
  <si>
    <t>bosque IV a asentamientos</t>
  </si>
  <si>
    <t>bosque I a otras tierras</t>
  </si>
  <si>
    <t>bosque II a otras tierras</t>
  </si>
  <si>
    <t>bosque III a otras tierras</t>
  </si>
  <si>
    <t>bosque IV a otras tierras</t>
  </si>
  <si>
    <t>bosque I a  humedales y cuerpos de agua</t>
  </si>
  <si>
    <t>bosque II a  humedales y cuerpos de agua</t>
  </si>
  <si>
    <t>bosque III a humedales y cuerpos de agua</t>
  </si>
  <si>
    <t>bosque IV a  humedales y cuerpos de agua</t>
  </si>
  <si>
    <t>Degradación</t>
  </si>
  <si>
    <t>bosque I (&gt;70%) a degradado (70-30%)</t>
  </si>
  <si>
    <t>bosque II (&gt;70%) a degradado (70-30%)</t>
  </si>
  <si>
    <t>bosque III (&gt;70%) a degradado (70-30%)</t>
  </si>
  <si>
    <t>bosque IV (&gt;70%) a degradado (70-30%)</t>
  </si>
  <si>
    <t>Incremento reservas forestales</t>
  </si>
  <si>
    <t xml:space="preserve">bosque I restaurado </t>
  </si>
  <si>
    <t>bosque II restaurado</t>
  </si>
  <si>
    <t>bosque III restaurado</t>
  </si>
  <si>
    <t>bosque IV restaurado</t>
  </si>
  <si>
    <t>Ganancia Plantaciones Coníferas</t>
  </si>
  <si>
    <t>NA</t>
  </si>
  <si>
    <t>Ganancia Plantaciones Latifoliados</t>
  </si>
  <si>
    <t>Ganancia Bosque de coniferas</t>
  </si>
  <si>
    <t>Ganancia Bosque latifoliado</t>
  </si>
  <si>
    <t>Ganancia Bosque Manglar</t>
  </si>
  <si>
    <t>Ganancia Bosque Mixto</t>
  </si>
  <si>
    <t>Permanencia Tierras Foresales</t>
  </si>
  <si>
    <t>Permanencia bosques</t>
  </si>
  <si>
    <t>Tierras no forestales</t>
  </si>
  <si>
    <t>Permanencia agricultura</t>
  </si>
  <si>
    <t>Permanencia pastizales</t>
  </si>
  <si>
    <t>Permanencia humedales y cuerpos de agua</t>
  </si>
  <si>
    <t>Permanencia asentamientos</t>
  </si>
  <si>
    <t>Permanencia Otras tierras</t>
  </si>
  <si>
    <t xml:space="preserve">Perdida agricultura (No forestal) </t>
  </si>
  <si>
    <t>Perdidas pastizales (No forestal)</t>
  </si>
  <si>
    <t>Perdidas humedales (No forestal)</t>
  </si>
  <si>
    <t>Perdidas asentamientos (No forestal)</t>
  </si>
  <si>
    <t xml:space="preserve">Perdidas otras tierras (No forestal) </t>
  </si>
  <si>
    <t>Cambiaron en 2006</t>
  </si>
  <si>
    <t>Sin Información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</si>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</sst>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.00\ _€_-;\-* #,##0.00\ _€_-;_-* &quot;-&quot;??\ _€_-;_-@_-"/>
    <numFmt numFmtId="167" formatCode="0.0000"/>
    <numFmt numFmtId="168" formatCode="0.0"/>
    <numFmt numFmtId="169" formatCode="_-* #,##0\ _€_-;\-* #,##0\ _€_-;_-* &quot;-&quot;??\ _€_-;_-@_-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vertAlign val="subscript"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 (Cuerpo)"/>
    </font>
    <font>
      <sz val="12"/>
      <color rgb="FF000000"/>
      <name val="Calibri (Cuerpo)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 tint="0.39997558519241921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</cellStyleXfs>
  <cellXfs count="172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Border="1"/>
    <xf numFmtId="0" fontId="3" fillId="0" borderId="0" xfId="0" applyFont="1" applyFill="1" applyBorder="1" applyAlignment="1">
      <alignment horizontal="right" wrapText="1"/>
    </xf>
    <xf numFmtId="165" fontId="4" fillId="0" borderId="0" xfId="1" applyNumberFormat="1" applyFont="1" applyFill="1" applyBorder="1"/>
    <xf numFmtId="0" fontId="3" fillId="0" borderId="0" xfId="0" applyFont="1" applyBorder="1"/>
    <xf numFmtId="165" fontId="4" fillId="0" borderId="0" xfId="1" applyNumberFormat="1" applyFont="1"/>
    <xf numFmtId="0" fontId="0" fillId="0" borderId="0" xfId="0" applyFont="1" applyBorder="1"/>
    <xf numFmtId="0" fontId="0" fillId="0" borderId="0" xfId="0" applyFont="1"/>
    <xf numFmtId="0" fontId="4" fillId="2" borderId="0" xfId="0" applyFont="1" applyFill="1" applyAlignment="1">
      <alignment horizontal="left"/>
    </xf>
    <xf numFmtId="0" fontId="4" fillId="0" borderId="1" xfId="0" applyFont="1" applyBorder="1"/>
    <xf numFmtId="0" fontId="3" fillId="0" borderId="1" xfId="0" applyFont="1" applyFill="1" applyBorder="1" applyAlignment="1">
      <alignment horizontal="right" wrapText="1"/>
    </xf>
    <xf numFmtId="165" fontId="4" fillId="0" borderId="1" xfId="1" applyNumberFormat="1" applyFont="1" applyFill="1" applyBorder="1"/>
    <xf numFmtId="0" fontId="3" fillId="0" borderId="1" xfId="0" applyFont="1" applyBorder="1"/>
    <xf numFmtId="165" fontId="4" fillId="0" borderId="1" xfId="1" applyNumberFormat="1" applyFont="1" applyBorder="1"/>
    <xf numFmtId="0" fontId="0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textRotation="90"/>
    </xf>
    <xf numFmtId="0" fontId="11" fillId="0" borderId="5" xfId="0" applyFont="1" applyBorder="1" applyAlignment="1">
      <alignment horizontal="center" vertical="center" textRotation="90"/>
    </xf>
    <xf numFmtId="0" fontId="12" fillId="0" borderId="6" xfId="0" applyFont="1" applyBorder="1" applyAlignment="1">
      <alignment vertical="center" wrapText="1"/>
    </xf>
    <xf numFmtId="166" fontId="12" fillId="0" borderId="7" xfId="0" applyNumberFormat="1" applyFont="1" applyBorder="1" applyAlignment="1">
      <alignment vertical="center"/>
    </xf>
    <xf numFmtId="165" fontId="12" fillId="0" borderId="7" xfId="0" applyNumberFormat="1" applyFont="1" applyBorder="1" applyAlignment="1">
      <alignment vertical="center"/>
    </xf>
    <xf numFmtId="9" fontId="12" fillId="0" borderId="7" xfId="2" applyFont="1" applyBorder="1" applyAlignment="1">
      <alignment vertical="center"/>
    </xf>
    <xf numFmtId="167" fontId="12" fillId="0" borderId="7" xfId="0" applyNumberFormat="1" applyFont="1" applyBorder="1" applyAlignment="1">
      <alignment vertical="center"/>
    </xf>
    <xf numFmtId="0" fontId="12" fillId="0" borderId="7" xfId="3" applyNumberFormat="1" applyFont="1" applyBorder="1"/>
    <xf numFmtId="164" fontId="12" fillId="0" borderId="7" xfId="0" applyNumberFormat="1" applyFont="1" applyBorder="1" applyAlignment="1">
      <alignment vertical="center"/>
    </xf>
    <xf numFmtId="165" fontId="12" fillId="0" borderId="8" xfId="0" applyNumberFormat="1" applyFont="1" applyBorder="1" applyAlignment="1">
      <alignment vertical="center"/>
    </xf>
    <xf numFmtId="43" fontId="12" fillId="0" borderId="7" xfId="4" applyNumberFormat="1" applyFont="1" applyBorder="1"/>
    <xf numFmtId="0" fontId="12" fillId="0" borderId="7" xfId="0" applyFont="1" applyBorder="1"/>
    <xf numFmtId="166" fontId="12" fillId="0" borderId="7" xfId="0" applyNumberFormat="1" applyFont="1" applyBorder="1"/>
    <xf numFmtId="165" fontId="12" fillId="0" borderId="8" xfId="1" applyNumberFormat="1" applyFont="1" applyBorder="1"/>
    <xf numFmtId="166" fontId="0" fillId="0" borderId="0" xfId="0" applyNumberFormat="1" applyFont="1"/>
    <xf numFmtId="166" fontId="3" fillId="0" borderId="9" xfId="0" applyNumberFormat="1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0" fillId="0" borderId="10" xfId="0" applyFont="1" applyBorder="1" applyAlignment="1">
      <alignment horizontal="center" vertical="center" textRotation="90"/>
    </xf>
    <xf numFmtId="0" fontId="15" fillId="0" borderId="10" xfId="0" applyFont="1" applyBorder="1" applyAlignment="1">
      <alignment horizontal="center" vertical="center" textRotation="90"/>
    </xf>
    <xf numFmtId="0" fontId="12" fillId="0" borderId="11" xfId="0" applyFont="1" applyBorder="1" applyAlignment="1">
      <alignment vertical="center" wrapText="1"/>
    </xf>
    <xf numFmtId="166" fontId="12" fillId="0" borderId="0" xfId="0" applyNumberFormat="1" applyFont="1" applyBorder="1" applyAlignment="1">
      <alignment vertical="center"/>
    </xf>
    <xf numFmtId="165" fontId="12" fillId="0" borderId="0" xfId="0" applyNumberFormat="1" applyFont="1" applyBorder="1" applyAlignment="1">
      <alignment vertical="center"/>
    </xf>
    <xf numFmtId="9" fontId="12" fillId="0" borderId="0" xfId="2" applyFont="1" applyBorder="1" applyAlignment="1">
      <alignment vertical="center"/>
    </xf>
    <xf numFmtId="167" fontId="12" fillId="0" borderId="0" xfId="0" applyNumberFormat="1" applyFont="1" applyBorder="1" applyAlignment="1">
      <alignment vertical="center"/>
    </xf>
    <xf numFmtId="0" fontId="12" fillId="0" borderId="0" xfId="3" applyNumberFormat="1" applyFont="1" applyBorder="1"/>
    <xf numFmtId="164" fontId="12" fillId="0" borderId="0" xfId="0" applyNumberFormat="1" applyFont="1" applyBorder="1" applyAlignment="1">
      <alignment vertical="center"/>
    </xf>
    <xf numFmtId="165" fontId="12" fillId="0" borderId="12" xfId="0" applyNumberFormat="1" applyFont="1" applyBorder="1" applyAlignment="1">
      <alignment vertical="center"/>
    </xf>
    <xf numFmtId="43" fontId="12" fillId="0" borderId="0" xfId="4" applyNumberFormat="1" applyFont="1" applyBorder="1"/>
    <xf numFmtId="0" fontId="12" fillId="0" borderId="0" xfId="0" applyFont="1" applyBorder="1"/>
    <xf numFmtId="166" fontId="12" fillId="0" borderId="0" xfId="0" applyNumberFormat="1" applyFont="1" applyBorder="1"/>
    <xf numFmtId="165" fontId="12" fillId="0" borderId="12" xfId="1" applyNumberFormat="1" applyFont="1" applyBorder="1"/>
    <xf numFmtId="166" fontId="12" fillId="0" borderId="11" xfId="0" applyNumberFormat="1" applyFont="1" applyBorder="1"/>
    <xf numFmtId="1" fontId="12" fillId="0" borderId="12" xfId="0" applyNumberFormat="1" applyFont="1" applyBorder="1"/>
    <xf numFmtId="0" fontId="0" fillId="0" borderId="0" xfId="0" applyNumberFormat="1"/>
    <xf numFmtId="166" fontId="8" fillId="0" borderId="13" xfId="0" applyNumberFormat="1" applyFont="1" applyBorder="1"/>
    <xf numFmtId="166" fontId="8" fillId="0" borderId="14" xfId="0" applyNumberFormat="1" applyFont="1" applyBorder="1"/>
    <xf numFmtId="1" fontId="8" fillId="0" borderId="15" xfId="0" applyNumberFormat="1" applyFont="1" applyBorder="1"/>
    <xf numFmtId="43" fontId="0" fillId="0" borderId="0" xfId="0" applyNumberFormat="1"/>
    <xf numFmtId="1" fontId="0" fillId="0" borderId="0" xfId="0" applyNumberFormat="1"/>
    <xf numFmtId="0" fontId="0" fillId="2" borderId="0" xfId="0" applyFill="1"/>
    <xf numFmtId="166" fontId="12" fillId="2" borderId="0" xfId="0" applyNumberFormat="1" applyFont="1" applyFill="1" applyBorder="1"/>
    <xf numFmtId="1" fontId="12" fillId="2" borderId="12" xfId="0" applyNumberFormat="1" applyFont="1" applyFill="1" applyBorder="1"/>
    <xf numFmtId="164" fontId="0" fillId="0" borderId="0" xfId="0" applyNumberFormat="1"/>
    <xf numFmtId="164" fontId="12" fillId="0" borderId="7" xfId="1" applyFont="1" applyBorder="1"/>
    <xf numFmtId="4" fontId="12" fillId="0" borderId="7" xfId="0" applyNumberFormat="1" applyFont="1" applyBorder="1"/>
    <xf numFmtId="0" fontId="12" fillId="0" borderId="16" xfId="0" applyFont="1" applyBorder="1" applyAlignment="1">
      <alignment vertical="center" wrapText="1"/>
    </xf>
    <xf numFmtId="164" fontId="12" fillId="0" borderId="17" xfId="1" applyFont="1" applyBorder="1"/>
    <xf numFmtId="4" fontId="12" fillId="0" borderId="17" xfId="1" applyNumberFormat="1" applyFont="1" applyBorder="1"/>
    <xf numFmtId="1" fontId="12" fillId="0" borderId="18" xfId="0" applyNumberFormat="1" applyFont="1" applyBorder="1"/>
    <xf numFmtId="164" fontId="8" fillId="0" borderId="14" xfId="0" applyNumberFormat="1" applyFont="1" applyBorder="1"/>
    <xf numFmtId="4" fontId="8" fillId="0" borderId="14" xfId="0" applyNumberFormat="1" applyFont="1" applyBorder="1"/>
    <xf numFmtId="164" fontId="16" fillId="0" borderId="0" xfId="1" applyNumberFormat="1" applyFont="1"/>
    <xf numFmtId="0" fontId="12" fillId="0" borderId="0" xfId="0" applyFont="1" applyBorder="1" applyAlignment="1">
      <alignment vertical="center"/>
    </xf>
    <xf numFmtId="168" fontId="0" fillId="0" borderId="0" xfId="0" applyNumberFormat="1"/>
    <xf numFmtId="164" fontId="17" fillId="0" borderId="0" xfId="1" applyNumberFormat="1" applyFont="1" applyAlignment="1">
      <alignment vertical="center"/>
    </xf>
    <xf numFmtId="0" fontId="15" fillId="0" borderId="19" xfId="0" applyFont="1" applyBorder="1" applyAlignment="1">
      <alignment horizontal="center" vertical="center" textRotation="90"/>
    </xf>
    <xf numFmtId="0" fontId="12" fillId="0" borderId="20" xfId="0" applyFont="1" applyBorder="1" applyAlignment="1">
      <alignment vertical="center" wrapText="1"/>
    </xf>
    <xf numFmtId="166" fontId="12" fillId="0" borderId="1" xfId="0" applyNumberFormat="1" applyFont="1" applyBorder="1" applyAlignment="1">
      <alignment vertical="center"/>
    </xf>
    <xf numFmtId="165" fontId="12" fillId="0" borderId="1" xfId="0" applyNumberFormat="1" applyFont="1" applyBorder="1" applyAlignment="1">
      <alignment vertical="center"/>
    </xf>
    <xf numFmtId="9" fontId="12" fillId="0" borderId="1" xfId="2" applyFont="1" applyBorder="1" applyAlignment="1">
      <alignment vertical="center"/>
    </xf>
    <xf numFmtId="167" fontId="12" fillId="0" borderId="1" xfId="0" applyNumberFormat="1" applyFont="1" applyBorder="1" applyAlignment="1">
      <alignment vertical="center"/>
    </xf>
    <xf numFmtId="164" fontId="12" fillId="0" borderId="1" xfId="0" applyNumberFormat="1" applyFont="1" applyBorder="1" applyAlignment="1">
      <alignment vertical="center"/>
    </xf>
    <xf numFmtId="165" fontId="12" fillId="0" borderId="21" xfId="0" applyNumberFormat="1" applyFont="1" applyBorder="1" applyAlignment="1">
      <alignment vertical="center"/>
    </xf>
    <xf numFmtId="43" fontId="12" fillId="0" borderId="1" xfId="4" applyNumberFormat="1" applyFont="1" applyBorder="1"/>
    <xf numFmtId="0" fontId="12" fillId="0" borderId="1" xfId="0" applyFont="1" applyBorder="1"/>
    <xf numFmtId="166" fontId="12" fillId="0" borderId="1" xfId="0" applyNumberFormat="1" applyFont="1" applyBorder="1"/>
    <xf numFmtId="165" fontId="12" fillId="0" borderId="21" xfId="1" applyNumberFormat="1" applyFont="1" applyBorder="1"/>
    <xf numFmtId="0" fontId="18" fillId="0" borderId="5" xfId="0" applyFont="1" applyBorder="1" applyAlignment="1">
      <alignment horizontal="center" vertical="center" textRotation="90"/>
    </xf>
    <xf numFmtId="0" fontId="12" fillId="0" borderId="7" xfId="5" applyNumberFormat="1" applyFont="1" applyBorder="1"/>
    <xf numFmtId="43" fontId="12" fillId="0" borderId="7" xfId="6" applyNumberFormat="1" applyFont="1" applyBorder="1"/>
    <xf numFmtId="0" fontId="0" fillId="0" borderId="7" xfId="0" applyFont="1" applyBorder="1"/>
    <xf numFmtId="166" fontId="12" fillId="0" borderId="7" xfId="0" applyNumberFormat="1" applyFont="1" applyFill="1" applyBorder="1"/>
    <xf numFmtId="0" fontId="18" fillId="0" borderId="10" xfId="0" applyFont="1" applyBorder="1" applyAlignment="1">
      <alignment horizontal="center" vertical="center" textRotation="90"/>
    </xf>
    <xf numFmtId="0" fontId="12" fillId="0" borderId="0" xfId="5" applyNumberFormat="1" applyFont="1" applyBorder="1"/>
    <xf numFmtId="43" fontId="12" fillId="0" borderId="0" xfId="6" applyNumberFormat="1" applyFont="1" applyBorder="1"/>
    <xf numFmtId="166" fontId="12" fillId="0" borderId="0" xfId="0" applyNumberFormat="1" applyFont="1" applyFill="1" applyBorder="1"/>
    <xf numFmtId="0" fontId="19" fillId="0" borderId="10" xfId="0" applyFont="1" applyBorder="1" applyAlignment="1">
      <alignment horizontal="center" vertical="center" textRotation="90" wrapText="1"/>
    </xf>
    <xf numFmtId="0" fontId="0" fillId="2" borderId="0" xfId="0" applyNumberFormat="1" applyFill="1"/>
    <xf numFmtId="166" fontId="12" fillId="0" borderId="1" xfId="0" applyNumberFormat="1" applyFont="1" applyFill="1" applyBorder="1"/>
    <xf numFmtId="0" fontId="12" fillId="0" borderId="7" xfId="0" applyFont="1" applyBorder="1" applyAlignment="1">
      <alignment vertical="center"/>
    </xf>
    <xf numFmtId="43" fontId="12" fillId="0" borderId="7" xfId="3" applyNumberFormat="1" applyFont="1" applyBorder="1"/>
    <xf numFmtId="0" fontId="12" fillId="2" borderId="7" xfId="0" applyFont="1" applyFill="1" applyBorder="1" applyAlignment="1">
      <alignment horizontal="center"/>
    </xf>
    <xf numFmtId="4" fontId="12" fillId="0" borderId="8" xfId="1" applyNumberFormat="1" applyFont="1" applyBorder="1"/>
    <xf numFmtId="43" fontId="12" fillId="0" borderId="1" xfId="3" applyNumberFormat="1" applyFont="1" applyBorder="1"/>
    <xf numFmtId="0" fontId="12" fillId="2" borderId="1" xfId="0" applyFont="1" applyFill="1" applyBorder="1" applyAlignment="1">
      <alignment horizontal="center"/>
    </xf>
    <xf numFmtId="4" fontId="12" fillId="0" borderId="1" xfId="0" applyNumberFormat="1" applyFont="1" applyBorder="1"/>
    <xf numFmtId="4" fontId="12" fillId="0" borderId="21" xfId="1" applyNumberFormat="1" applyFont="1" applyBorder="1"/>
    <xf numFmtId="43" fontId="12" fillId="0" borderId="0" xfId="3" applyNumberFormat="1" applyFont="1"/>
    <xf numFmtId="169" fontId="0" fillId="0" borderId="0" xfId="0" applyNumberFormat="1"/>
    <xf numFmtId="165" fontId="0" fillId="0" borderId="0" xfId="1" applyNumberFormat="1" applyFont="1"/>
    <xf numFmtId="0" fontId="19" fillId="0" borderId="19" xfId="0" applyFont="1" applyBorder="1" applyAlignment="1">
      <alignment horizontal="center" vertical="center" textRotation="90" wrapText="1"/>
    </xf>
    <xf numFmtId="0" fontId="12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2" fillId="0" borderId="9" xfId="0" applyFont="1" applyBorder="1" applyAlignment="1">
      <alignment vertical="center" wrapText="1"/>
    </xf>
    <xf numFmtId="166" fontId="12" fillId="0" borderId="2" xfId="0" applyNumberFormat="1" applyFont="1" applyBorder="1" applyAlignment="1">
      <alignment vertical="center"/>
    </xf>
    <xf numFmtId="9" fontId="12" fillId="0" borderId="2" xfId="2" applyFont="1" applyBorder="1" applyAlignment="1">
      <alignment vertical="center"/>
    </xf>
    <xf numFmtId="167" fontId="12" fillId="0" borderId="2" xfId="0" applyNumberFormat="1" applyFont="1" applyBorder="1" applyAlignment="1">
      <alignment vertical="center"/>
    </xf>
    <xf numFmtId="0" fontId="20" fillId="0" borderId="22" xfId="0" applyNumberFormat="1" applyFont="1" applyFill="1" applyBorder="1"/>
    <xf numFmtId="164" fontId="12" fillId="0" borderId="2" xfId="0" applyNumberFormat="1" applyFont="1" applyBorder="1" applyAlignment="1">
      <alignment vertical="center"/>
    </xf>
    <xf numFmtId="165" fontId="12" fillId="0" borderId="2" xfId="0" applyNumberFormat="1" applyFont="1" applyBorder="1" applyAlignment="1">
      <alignment vertical="center"/>
    </xf>
    <xf numFmtId="165" fontId="12" fillId="0" borderId="3" xfId="0" applyNumberFormat="1" applyFont="1" applyBorder="1" applyAlignment="1">
      <alignment vertical="center"/>
    </xf>
    <xf numFmtId="0" fontId="6" fillId="0" borderId="6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1" fillId="0" borderId="5" xfId="0" applyFont="1" applyBorder="1" applyAlignment="1">
      <alignment horizontal="center" vertical="center" textRotation="90"/>
    </xf>
    <xf numFmtId="0" fontId="12" fillId="0" borderId="7" xfId="4" applyNumberFormat="1" applyFont="1" applyFill="1" applyBorder="1"/>
    <xf numFmtId="0" fontId="21" fillId="0" borderId="10" xfId="0" applyFont="1" applyBorder="1" applyAlignment="1">
      <alignment horizontal="center" vertical="center" textRotation="90"/>
    </xf>
    <xf numFmtId="0" fontId="21" fillId="0" borderId="19" xfId="0" applyFont="1" applyBorder="1" applyAlignment="1">
      <alignment horizontal="center" vertical="center" textRotation="90"/>
    </xf>
    <xf numFmtId="0" fontId="10" fillId="0" borderId="19" xfId="0" applyFont="1" applyBorder="1" applyAlignment="1">
      <alignment horizontal="center" vertical="center" textRotation="90"/>
    </xf>
    <xf numFmtId="0" fontId="6" fillId="0" borderId="4" xfId="0" applyFont="1" applyBorder="1" applyAlignment="1">
      <alignment horizontal="center"/>
    </xf>
    <xf numFmtId="164" fontId="12" fillId="0" borderId="2" xfId="0" applyNumberFormat="1" applyFont="1" applyBorder="1"/>
    <xf numFmtId="0" fontId="12" fillId="0" borderId="2" xfId="0" applyFont="1" applyBorder="1"/>
    <xf numFmtId="165" fontId="12" fillId="0" borderId="2" xfId="1" applyNumberFormat="1" applyFont="1" applyBorder="1"/>
    <xf numFmtId="0" fontId="12" fillId="0" borderId="3" xfId="0" applyFont="1" applyBorder="1"/>
    <xf numFmtId="166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/>
    <xf numFmtId="0" fontId="0" fillId="0" borderId="0" xfId="0" applyBorder="1"/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wrapText="1"/>
    </xf>
    <xf numFmtId="164" fontId="12" fillId="0" borderId="0" xfId="0" applyNumberFormat="1" applyFont="1" applyFill="1" applyBorder="1"/>
    <xf numFmtId="164" fontId="8" fillId="0" borderId="0" xfId="0" applyNumberFormat="1" applyFont="1" applyFill="1" applyBorder="1"/>
    <xf numFmtId="0" fontId="8" fillId="0" borderId="0" xfId="0" applyFont="1" applyFill="1" applyBorder="1" applyAlignment="1">
      <alignment wrapText="1"/>
    </xf>
    <xf numFmtId="0" fontId="8" fillId="0" borderId="0" xfId="0" applyFont="1" applyBorder="1"/>
    <xf numFmtId="169" fontId="8" fillId="0" borderId="0" xfId="0" applyNumberFormat="1" applyFont="1" applyFill="1" applyBorder="1"/>
    <xf numFmtId="166" fontId="12" fillId="0" borderId="0" xfId="0" applyNumberFormat="1" applyFont="1" applyFill="1" applyBorder="1" applyAlignment="1">
      <alignment wrapText="1"/>
    </xf>
    <xf numFmtId="166" fontId="12" fillId="0" borderId="0" xfId="0" applyNumberFormat="1" applyFont="1" applyFill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166" fontId="8" fillId="0" borderId="0" xfId="0" applyNumberFormat="1" applyFont="1" applyFill="1" applyBorder="1" applyAlignment="1">
      <alignment vertical="center" wrapText="1"/>
    </xf>
    <xf numFmtId="166" fontId="8" fillId="0" borderId="0" xfId="0" applyNumberFormat="1" applyFont="1" applyBorder="1"/>
    <xf numFmtId="164" fontId="8" fillId="0" borderId="0" xfId="0" applyNumberFormat="1" applyFont="1" applyFill="1" applyBorder="1" applyAlignment="1">
      <alignment vertical="center"/>
    </xf>
    <xf numFmtId="166" fontId="8" fillId="0" borderId="0" xfId="0" applyNumberFormat="1" applyFont="1" applyFill="1" applyBorder="1"/>
    <xf numFmtId="164" fontId="12" fillId="0" borderId="0" xfId="0" applyNumberFormat="1" applyFont="1" applyFill="1" applyBorder="1" applyAlignment="1">
      <alignment vertical="center"/>
    </xf>
    <xf numFmtId="0" fontId="8" fillId="0" borderId="0" xfId="0" applyFont="1" applyFill="1" applyBorder="1"/>
  </cellXfs>
  <cellStyles count="7">
    <cellStyle name="Millares" xfId="1" builtinId="3"/>
    <cellStyle name="Normal" xfId="0" builtinId="0"/>
    <cellStyle name="Normal 3" xfId="3" xr:uid="{8ECDE1C2-FB89-BC43-8E9B-D4CFB4560CB8}"/>
    <cellStyle name="Normal 3 2" xfId="4" xr:uid="{D9836AC8-2C23-8141-B2D7-003CCFFBEB4C}"/>
    <cellStyle name="Normal 3 2 2" xfId="5" xr:uid="{4C725C20-F36B-EA46-80FC-999E89A7F8E0}"/>
    <cellStyle name="Normal 3 2 3" xfId="6" xr:uid="{6A69CD8A-4CAD-AB49-93F8-FFDC6CDAEAB1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5012-0291-8D44-BD3E-38B7AF501AFF}">
  <dimension ref="A1:AH94"/>
  <sheetViews>
    <sheetView tabSelected="1" zoomScale="80" zoomScaleNormal="80" zoomScalePageLayoutView="80" workbookViewId="0">
      <selection activeCell="AB25" sqref="AB25"/>
    </sheetView>
  </sheetViews>
  <sheetFormatPr baseColWidth="10" defaultColWidth="11" defaultRowHeight="16"/>
  <cols>
    <col min="1" max="1" width="18.83203125" customWidth="1"/>
    <col min="2" max="2" width="41.33203125" bestFit="1" customWidth="1"/>
    <col min="3" max="3" width="56.5" bestFit="1" customWidth="1"/>
    <col min="4" max="4" width="17.1640625" bestFit="1" customWidth="1"/>
    <col min="5" max="5" width="34.5" bestFit="1" customWidth="1"/>
    <col min="6" max="6" width="19" bestFit="1" customWidth="1"/>
    <col min="7" max="7" width="15.6640625" customWidth="1"/>
    <col min="8" max="8" width="15" bestFit="1" customWidth="1"/>
    <col min="9" max="9" width="12.6640625" bestFit="1" customWidth="1"/>
    <col min="10" max="11" width="12.1640625" customWidth="1"/>
    <col min="12" max="12" width="27.1640625" bestFit="1" customWidth="1"/>
    <col min="13" max="13" width="56.6640625" customWidth="1"/>
    <col min="14" max="14" width="15.5" bestFit="1" customWidth="1"/>
    <col min="15" max="15" width="14" customWidth="1"/>
    <col min="16" max="16" width="14.83203125" customWidth="1"/>
    <col min="17" max="17" width="33.6640625" bestFit="1" customWidth="1"/>
    <col min="18" max="18" width="32.6640625" bestFit="1" customWidth="1"/>
    <col min="19" max="19" width="33.1640625" customWidth="1"/>
    <col min="20" max="20" width="32.1640625" customWidth="1"/>
    <col min="21" max="21" width="16.83203125" bestFit="1" customWidth="1"/>
    <col min="22" max="22" width="53" bestFit="1" customWidth="1"/>
    <col min="23" max="23" width="21.6640625" customWidth="1"/>
    <col min="24" max="24" width="21.1640625" customWidth="1"/>
    <col min="25" max="25" width="20.5" customWidth="1"/>
    <col min="26" max="26" width="20.33203125" bestFit="1" customWidth="1"/>
    <col min="27" max="27" width="21.83203125" customWidth="1"/>
    <col min="28" max="28" width="19.5" bestFit="1" customWidth="1"/>
    <col min="29" max="29" width="16.1640625" customWidth="1"/>
    <col min="30" max="30" width="10.1640625" bestFit="1" customWidth="1"/>
    <col min="31" max="31" width="17.1640625" bestFit="1" customWidth="1"/>
    <col min="32" max="32" width="31.33203125" customWidth="1"/>
    <col min="33" max="33" width="22" customWidth="1"/>
    <col min="34" max="34" width="16" customWidth="1"/>
    <col min="35" max="35" width="11.1640625" bestFit="1" customWidth="1"/>
    <col min="36" max="36" width="19.5" bestFit="1" customWidth="1"/>
    <col min="37" max="38" width="11.1640625" bestFit="1" customWidth="1"/>
  </cols>
  <sheetData>
    <row r="1" spans="1:29" ht="25">
      <c r="A1" s="1" t="s">
        <v>0</v>
      </c>
      <c r="B1" s="1" t="s">
        <v>1</v>
      </c>
      <c r="C1" s="2"/>
      <c r="D1" s="2"/>
      <c r="E1" s="2"/>
      <c r="F1" s="2"/>
      <c r="Q1" s="3"/>
      <c r="R1" s="4" t="s">
        <v>2</v>
      </c>
      <c r="S1" s="4" t="s">
        <v>3</v>
      </c>
      <c r="T1" s="5">
        <f>44/12</f>
        <v>3.6666666666666665</v>
      </c>
      <c r="U1" s="2"/>
    </row>
    <row r="2" spans="1:29" ht="44">
      <c r="A2" s="6" t="s">
        <v>4</v>
      </c>
      <c r="B2" s="6"/>
      <c r="C2" s="7" t="s">
        <v>5</v>
      </c>
      <c r="D2" s="8">
        <v>9985929.8381040003</v>
      </c>
      <c r="E2" s="9" t="s">
        <v>6</v>
      </c>
      <c r="F2" s="10">
        <v>10414</v>
      </c>
      <c r="G2" s="11"/>
      <c r="H2" s="11"/>
      <c r="I2" s="11"/>
      <c r="J2" s="11"/>
      <c r="K2" s="11"/>
      <c r="L2" s="11"/>
      <c r="M2" s="11"/>
      <c r="N2" s="12"/>
      <c r="O2" s="12"/>
      <c r="P2" s="12"/>
      <c r="Q2" s="3"/>
      <c r="R2" s="1"/>
      <c r="S2" s="4" t="s">
        <v>7</v>
      </c>
      <c r="T2" s="13">
        <v>10</v>
      </c>
      <c r="U2" s="2" t="s">
        <v>8</v>
      </c>
      <c r="V2" s="12"/>
    </row>
    <row r="3" spans="1:29" ht="22" thickBot="1">
      <c r="A3" s="14"/>
      <c r="B3" s="14"/>
      <c r="C3" s="15"/>
      <c r="D3" s="16"/>
      <c r="E3" s="17"/>
      <c r="F3" s="18"/>
      <c r="G3" s="19"/>
      <c r="H3" s="19"/>
      <c r="I3" s="19"/>
      <c r="J3" s="19"/>
      <c r="K3" s="19"/>
      <c r="L3" s="19"/>
      <c r="M3" s="19"/>
      <c r="N3" s="19"/>
      <c r="O3" s="19"/>
      <c r="P3" s="19"/>
      <c r="Q3" s="20"/>
      <c r="R3" s="17"/>
      <c r="S3" s="21" t="s">
        <v>9</v>
      </c>
      <c r="T3" s="22">
        <v>10</v>
      </c>
      <c r="U3" s="6" t="s">
        <v>8</v>
      </c>
      <c r="V3" s="11"/>
    </row>
    <row r="4" spans="1:29" ht="89" thickBot="1">
      <c r="A4" s="23" t="s">
        <v>10</v>
      </c>
      <c r="B4" s="24" t="s">
        <v>11</v>
      </c>
      <c r="C4" s="24" t="s">
        <v>12</v>
      </c>
      <c r="D4" s="25" t="s">
        <v>13</v>
      </c>
      <c r="E4" s="25" t="s">
        <v>14</v>
      </c>
      <c r="F4" s="26" t="s">
        <v>15</v>
      </c>
      <c r="G4" s="25" t="s">
        <v>16</v>
      </c>
      <c r="H4" s="25" t="s">
        <v>17</v>
      </c>
      <c r="I4" s="27" t="s">
        <v>18</v>
      </c>
      <c r="J4" s="28" t="s">
        <v>19</v>
      </c>
      <c r="K4" s="29" t="s">
        <v>20</v>
      </c>
      <c r="L4" s="24" t="s">
        <v>21</v>
      </c>
      <c r="M4" s="24" t="s">
        <v>12</v>
      </c>
      <c r="N4" s="30" t="s">
        <v>22</v>
      </c>
      <c r="O4" s="30" t="s">
        <v>23</v>
      </c>
      <c r="P4" s="30" t="s">
        <v>24</v>
      </c>
      <c r="Q4" s="30" t="s">
        <v>25</v>
      </c>
      <c r="R4" s="30" t="s">
        <v>26</v>
      </c>
      <c r="S4" s="30" t="s">
        <v>27</v>
      </c>
      <c r="T4" s="31" t="s">
        <v>27</v>
      </c>
      <c r="U4" s="32"/>
      <c r="V4" s="33" t="s">
        <v>28</v>
      </c>
    </row>
    <row r="5" spans="1:29" ht="26" thickBot="1">
      <c r="A5" s="34" t="s">
        <v>28</v>
      </c>
      <c r="B5" s="35" t="s">
        <v>29</v>
      </c>
      <c r="C5" s="36" t="s">
        <v>30</v>
      </c>
      <c r="D5" s="37">
        <f>$D$2*G5</f>
        <v>9588.9474151181093</v>
      </c>
      <c r="E5" s="38">
        <f>1.96*$D$2*SQRT(((G5*(1-G5))/($F$2-1)))</f>
        <v>5940.7222212094421</v>
      </c>
      <c r="F5" s="39">
        <f>E5/D5</f>
        <v>0.6195385128343901</v>
      </c>
      <c r="G5" s="40">
        <f>H5/F$2</f>
        <v>9.602458229306702E-4</v>
      </c>
      <c r="H5" s="41">
        <v>10</v>
      </c>
      <c r="I5" s="42">
        <f>E5/1.96</f>
        <v>3030.9807251068582</v>
      </c>
      <c r="J5" s="38">
        <f>D5-I5</f>
        <v>6557.9666900112516</v>
      </c>
      <c r="K5" s="43">
        <f>D5+E5</f>
        <v>15529.669636327551</v>
      </c>
      <c r="L5" s="35" t="s">
        <v>29</v>
      </c>
      <c r="M5" s="36" t="s">
        <v>30</v>
      </c>
      <c r="N5" s="44">
        <v>122.06</v>
      </c>
      <c r="O5" s="45">
        <v>5</v>
      </c>
      <c r="P5" s="46">
        <f>N5-O5</f>
        <v>117.06</v>
      </c>
      <c r="Q5" s="46">
        <f>P5*D5</f>
        <v>1122482.184413726</v>
      </c>
      <c r="R5" s="46">
        <f>Q5/$T$2</f>
        <v>112248.21844137259</v>
      </c>
      <c r="S5" s="46">
        <f>Q5*$T$1</f>
        <v>4115768.0095169949</v>
      </c>
      <c r="T5" s="47">
        <f t="shared" ref="T5:T40" si="0">S5/$T$2</f>
        <v>411576.80095169949</v>
      </c>
      <c r="U5" s="48"/>
      <c r="V5" s="49" t="s">
        <v>31</v>
      </c>
      <c r="W5" s="50" t="s">
        <v>32</v>
      </c>
      <c r="X5" s="50" t="s">
        <v>33</v>
      </c>
      <c r="Y5" s="50" t="s">
        <v>34</v>
      </c>
      <c r="Z5" s="51" t="s">
        <v>35</v>
      </c>
      <c r="AA5" s="51" t="s">
        <v>36</v>
      </c>
      <c r="AB5" s="51" t="s">
        <v>37</v>
      </c>
      <c r="AC5" s="52" t="s">
        <v>38</v>
      </c>
    </row>
    <row r="6" spans="1:29" ht="20">
      <c r="A6" s="53"/>
      <c r="B6" s="54"/>
      <c r="C6" s="55" t="s">
        <v>39</v>
      </c>
      <c r="D6" s="56">
        <f>$D$2*G6</f>
        <v>21095.684313259844</v>
      </c>
      <c r="E6" s="57">
        <f t="shared" ref="E6:E70" si="1">1.96*$D$2*SQRT(((G6*(1-G6))/($F$2-1)))</f>
        <v>8806.4319518089014</v>
      </c>
      <c r="F6" s="58">
        <f t="shared" ref="F6:F70" si="2">E6/D6</f>
        <v>0.41745182668824615</v>
      </c>
      <c r="G6" s="59">
        <f t="shared" ref="G6:G70" si="3">H6/F$2</f>
        <v>2.1125408104474747E-3</v>
      </c>
      <c r="H6" s="60">
        <v>22</v>
      </c>
      <c r="I6" s="61">
        <f>E6/1.96</f>
        <v>4493.0775264331132</v>
      </c>
      <c r="J6" s="57">
        <f t="shared" ref="J6:J69" si="4">D6-I6</f>
        <v>16602.606786826731</v>
      </c>
      <c r="K6" s="62">
        <f t="shared" ref="K6:K69" si="5">D6+E6</f>
        <v>29902.116265068747</v>
      </c>
      <c r="L6" s="54"/>
      <c r="M6" s="55" t="s">
        <v>39</v>
      </c>
      <c r="N6" s="63">
        <v>101.73</v>
      </c>
      <c r="O6" s="64">
        <v>5</v>
      </c>
      <c r="P6" s="65">
        <f>N6-O6</f>
        <v>96.73</v>
      </c>
      <c r="Q6" s="65">
        <f t="shared" ref="Q6:Q38" si="6">P6*D6</f>
        <v>2040585.5436216248</v>
      </c>
      <c r="R6" s="65">
        <f t="shared" ref="R6:R40" si="7">Q6/$T$2</f>
        <v>204058.55436216248</v>
      </c>
      <c r="S6" s="65">
        <f t="shared" ref="S6:S40" si="8">Q6*$T$1</f>
        <v>7482146.9932792904</v>
      </c>
      <c r="T6" s="66">
        <f t="shared" si="0"/>
        <v>748214.69932792906</v>
      </c>
      <c r="U6" s="48"/>
      <c r="V6" s="67" t="s">
        <v>40</v>
      </c>
      <c r="W6" s="65">
        <f>SUM(D5:D8)</f>
        <v>47944.73707559055</v>
      </c>
      <c r="X6" s="65">
        <f>W6/$T$2</f>
        <v>4794.4737075590547</v>
      </c>
      <c r="Y6" s="65">
        <f>SUM(Q5:Q8)</f>
        <v>4941376.3819586653</v>
      </c>
      <c r="Z6" s="65">
        <f t="shared" ref="Z6:AB6" si="9">SUM(R5:R8)</f>
        <v>494137.63819586649</v>
      </c>
      <c r="AA6" s="65">
        <f t="shared" si="9"/>
        <v>18118380.06718177</v>
      </c>
      <c r="AB6" s="65">
        <f t="shared" si="9"/>
        <v>1811838.0067181771</v>
      </c>
      <c r="AC6" s="68">
        <f>AB6*100/$AB$15</f>
        <v>14.741459482298209</v>
      </c>
    </row>
    <row r="7" spans="1:29" ht="20">
      <c r="A7" s="53"/>
      <c r="B7" s="54"/>
      <c r="C7" s="55" t="s">
        <v>41</v>
      </c>
      <c r="D7" s="56">
        <f t="shared" ref="D7:D70" si="10">$D$2*G7</f>
        <v>10547.842156629922</v>
      </c>
      <c r="E7" s="57">
        <f t="shared" si="1"/>
        <v>6230.3825860772604</v>
      </c>
      <c r="F7" s="58">
        <f t="shared" si="2"/>
        <v>0.590678405455765</v>
      </c>
      <c r="G7" s="59">
        <f t="shared" si="3"/>
        <v>1.0562704052237374E-3</v>
      </c>
      <c r="H7" s="60">
        <v>11</v>
      </c>
      <c r="I7" s="61">
        <f t="shared" ref="I7:I24" si="11">E7/1.96</f>
        <v>3178.7666255496229</v>
      </c>
      <c r="J7" s="57">
        <f t="shared" si="4"/>
        <v>7369.0755310802997</v>
      </c>
      <c r="K7" s="62">
        <f t="shared" si="5"/>
        <v>16778.224742707182</v>
      </c>
      <c r="L7" s="54"/>
      <c r="M7" s="55" t="s">
        <v>41</v>
      </c>
      <c r="N7" s="63">
        <v>97.11</v>
      </c>
      <c r="O7" s="64">
        <v>5</v>
      </c>
      <c r="P7" s="65">
        <f>N7-O7</f>
        <v>92.11</v>
      </c>
      <c r="Q7" s="65">
        <f t="shared" si="6"/>
        <v>971561.74104718212</v>
      </c>
      <c r="R7" s="65">
        <f t="shared" si="7"/>
        <v>97156.174104718215</v>
      </c>
      <c r="S7" s="65">
        <f>Q7*$T$1</f>
        <v>3562393.0505063343</v>
      </c>
      <c r="T7" s="66">
        <f t="shared" si="0"/>
        <v>356239.30505063344</v>
      </c>
      <c r="U7" s="48"/>
      <c r="V7" s="67" t="s">
        <v>42</v>
      </c>
      <c r="W7" s="65">
        <f>SUM(D9:D12)</f>
        <v>3835.5789660472442</v>
      </c>
      <c r="X7" s="65">
        <f t="shared" ref="X7:X14" si="12">W7/$T$2</f>
        <v>383.55789660472442</v>
      </c>
      <c r="Y7" s="65">
        <f>SUM(Q9:Q12)</f>
        <v>374333.32919138076</v>
      </c>
      <c r="Z7" s="65">
        <f t="shared" ref="Z7:AB7" si="13">SUM(R9:R12)</f>
        <v>37433.332919138076</v>
      </c>
      <c r="AA7" s="65">
        <f t="shared" si="13"/>
        <v>1372555.5403683963</v>
      </c>
      <c r="AB7" s="65">
        <f t="shared" si="13"/>
        <v>137255.55403683963</v>
      </c>
      <c r="AC7" s="68">
        <f t="shared" ref="AC7:AC14" si="14">AB7*100/$AB$15</f>
        <v>1.1167373578940416</v>
      </c>
    </row>
    <row r="8" spans="1:29" ht="20">
      <c r="A8" s="53"/>
      <c r="B8" s="54"/>
      <c r="C8" s="55" t="s">
        <v>43</v>
      </c>
      <c r="D8" s="56">
        <f>$D$2*G8</f>
        <v>6712.2631905826775</v>
      </c>
      <c r="E8" s="57">
        <f t="shared" si="1"/>
        <v>4971.081363500999</v>
      </c>
      <c r="F8" s="58">
        <f>E8/D8</f>
        <v>0.74059690783213616</v>
      </c>
      <c r="G8" s="59">
        <f t="shared" si="3"/>
        <v>6.7217207605146923E-4</v>
      </c>
      <c r="H8" s="60">
        <v>7</v>
      </c>
      <c r="I8" s="61">
        <f>E8/1.96</f>
        <v>2536.266001786224</v>
      </c>
      <c r="J8" s="57">
        <f t="shared" si="4"/>
        <v>4175.997188796453</v>
      </c>
      <c r="K8" s="62">
        <f t="shared" si="5"/>
        <v>11683.344554083676</v>
      </c>
      <c r="L8" s="54"/>
      <c r="M8" s="55" t="s">
        <v>43</v>
      </c>
      <c r="N8" s="63">
        <v>125.19</v>
      </c>
      <c r="O8" s="64">
        <v>5</v>
      </c>
      <c r="P8" s="65">
        <f t="shared" ref="P8:P52" si="15">N8-O8</f>
        <v>120.19</v>
      </c>
      <c r="Q8" s="65">
        <f t="shared" si="6"/>
        <v>806746.91287613194</v>
      </c>
      <c r="R8" s="65">
        <f t="shared" si="7"/>
        <v>80674.691287613197</v>
      </c>
      <c r="S8" s="65">
        <f>Q8*$T$1</f>
        <v>2958072.0138791502</v>
      </c>
      <c r="T8" s="66">
        <f t="shared" si="0"/>
        <v>295807.201387915</v>
      </c>
      <c r="U8" s="48"/>
      <c r="V8" s="67" t="s">
        <v>44</v>
      </c>
      <c r="W8" s="65">
        <f>SUM(D13:D16)</f>
        <v>14383.421122677166</v>
      </c>
      <c r="X8" s="65">
        <f t="shared" si="12"/>
        <v>1438.3421122677166</v>
      </c>
      <c r="Y8" s="65">
        <f>SUM(Q13:Q16)</f>
        <v>1349519.6923614778</v>
      </c>
      <c r="Z8" s="65">
        <f t="shared" ref="Z8:AB8" si="16">SUM(R13:R16)</f>
        <v>134951.96923614776</v>
      </c>
      <c r="AA8" s="65">
        <f t="shared" si="16"/>
        <v>4948238.8719920851</v>
      </c>
      <c r="AB8" s="65">
        <f t="shared" si="16"/>
        <v>494823.88719920837</v>
      </c>
      <c r="AC8" s="68">
        <f t="shared" si="14"/>
        <v>4.0259814933637408</v>
      </c>
    </row>
    <row r="9" spans="1:29" ht="20">
      <c r="A9" s="53"/>
      <c r="B9" s="54"/>
      <c r="C9" s="55" t="s">
        <v>45</v>
      </c>
      <c r="D9" s="56">
        <f t="shared" si="10"/>
        <v>0</v>
      </c>
      <c r="E9" s="57">
        <f t="shared" si="1"/>
        <v>0</v>
      </c>
      <c r="F9" s="58" t="e">
        <f t="shared" si="2"/>
        <v>#DIV/0!</v>
      </c>
      <c r="G9" s="59">
        <f t="shared" si="3"/>
        <v>0</v>
      </c>
      <c r="H9" s="69"/>
      <c r="I9" s="61">
        <f t="shared" si="11"/>
        <v>0</v>
      </c>
      <c r="J9" s="57">
        <f>D9-I9</f>
        <v>0</v>
      </c>
      <c r="K9" s="62">
        <f>D9+E9</f>
        <v>0</v>
      </c>
      <c r="L9" s="54"/>
      <c r="M9" s="55" t="s">
        <v>45</v>
      </c>
      <c r="N9" s="63">
        <v>122.06</v>
      </c>
      <c r="O9" s="64">
        <v>10</v>
      </c>
      <c r="P9" s="65">
        <f t="shared" si="15"/>
        <v>112.06</v>
      </c>
      <c r="Q9" s="65">
        <f t="shared" si="6"/>
        <v>0</v>
      </c>
      <c r="R9" s="65">
        <f t="shared" si="7"/>
        <v>0</v>
      </c>
      <c r="S9" s="65">
        <f t="shared" si="8"/>
        <v>0</v>
      </c>
      <c r="T9" s="66">
        <f t="shared" si="0"/>
        <v>0</v>
      </c>
      <c r="U9" s="48"/>
      <c r="V9" s="67" t="s">
        <v>46</v>
      </c>
      <c r="W9" s="65">
        <f>SUM(D17:D20)</f>
        <v>3835.5789660472442</v>
      </c>
      <c r="X9" s="65">
        <f t="shared" si="12"/>
        <v>383.55789660472442</v>
      </c>
      <c r="Y9" s="65">
        <f>SUM(Q17:Q20)</f>
        <v>365473.14177981165</v>
      </c>
      <c r="Z9" s="65">
        <f t="shared" ref="Z9:AB9" si="17">SUM(R17:R20)</f>
        <v>36547.314177981163</v>
      </c>
      <c r="AA9" s="65">
        <f t="shared" si="17"/>
        <v>1340068.1865259758</v>
      </c>
      <c r="AB9" s="65">
        <f t="shared" si="17"/>
        <v>134006.81865259761</v>
      </c>
      <c r="AC9" s="68">
        <f t="shared" si="14"/>
        <v>1.0903050273777728</v>
      </c>
    </row>
    <row r="10" spans="1:29" ht="20">
      <c r="A10" s="53"/>
      <c r="B10" s="54"/>
      <c r="C10" s="55" t="s">
        <v>47</v>
      </c>
      <c r="D10" s="56">
        <f t="shared" si="10"/>
        <v>2876.6842245354333</v>
      </c>
      <c r="E10" s="57">
        <f t="shared" si="1"/>
        <v>3254.9620149424622</v>
      </c>
      <c r="F10" s="58">
        <f t="shared" si="2"/>
        <v>1.1314978499136861</v>
      </c>
      <c r="G10" s="59">
        <f t="shared" si="3"/>
        <v>2.8807374687920108E-4</v>
      </c>
      <c r="H10" s="69">
        <v>3</v>
      </c>
      <c r="I10" s="61">
        <f t="shared" si="11"/>
        <v>1660.6949055828889</v>
      </c>
      <c r="J10" s="57">
        <f t="shared" si="4"/>
        <v>1215.9893189525444</v>
      </c>
      <c r="K10" s="62">
        <f t="shared" si="5"/>
        <v>6131.6462394778955</v>
      </c>
      <c r="L10" s="54"/>
      <c r="M10" s="55" t="s">
        <v>47</v>
      </c>
      <c r="N10" s="63">
        <v>101.73</v>
      </c>
      <c r="O10" s="64">
        <v>10</v>
      </c>
      <c r="P10" s="65">
        <f t="shared" si="15"/>
        <v>91.73</v>
      </c>
      <c r="Q10" s="65">
        <f t="shared" si="6"/>
        <v>263878.24391663529</v>
      </c>
      <c r="R10" s="65">
        <f t="shared" si="7"/>
        <v>26387.824391663529</v>
      </c>
      <c r="S10" s="65">
        <f t="shared" si="8"/>
        <v>967553.56102766271</v>
      </c>
      <c r="T10" s="66">
        <f t="shared" si="0"/>
        <v>96755.356102766265</v>
      </c>
      <c r="U10" s="48"/>
      <c r="V10" s="67" t="s">
        <v>48</v>
      </c>
      <c r="W10" s="65">
        <f>SUM(D21:D24)</f>
        <v>15342.315864188977</v>
      </c>
      <c r="X10" s="65">
        <f t="shared" si="12"/>
        <v>1534.2315864188977</v>
      </c>
      <c r="Y10" s="65">
        <f>SUM(Q21:Q24)</f>
        <v>1240733.0839369625</v>
      </c>
      <c r="Z10" s="65">
        <f t="shared" ref="Z10:AB10" si="18">SUM(R21:R24)</f>
        <v>124073.30839369626</v>
      </c>
      <c r="AA10" s="65">
        <f t="shared" si="18"/>
        <v>4549354.6411021957</v>
      </c>
      <c r="AB10" s="65">
        <f t="shared" si="18"/>
        <v>454935.46411021962</v>
      </c>
      <c r="AC10" s="68">
        <f t="shared" si="14"/>
        <v>3.7014416776634516</v>
      </c>
    </row>
    <row r="11" spans="1:29" ht="20">
      <c r="A11" s="53"/>
      <c r="B11" s="54"/>
      <c r="C11" s="55" t="s">
        <v>49</v>
      </c>
      <c r="D11" s="56">
        <f>$D$2*G11</f>
        <v>0</v>
      </c>
      <c r="E11" s="57">
        <f t="shared" si="1"/>
        <v>0</v>
      </c>
      <c r="F11" s="58" t="e">
        <f t="shared" si="2"/>
        <v>#DIV/0!</v>
      </c>
      <c r="G11" s="59">
        <f t="shared" si="3"/>
        <v>0</v>
      </c>
      <c r="H11" s="69"/>
      <c r="I11" s="61">
        <f t="shared" si="11"/>
        <v>0</v>
      </c>
      <c r="J11" s="57">
        <f t="shared" si="4"/>
        <v>0</v>
      </c>
      <c r="K11" s="62">
        <f t="shared" si="5"/>
        <v>0</v>
      </c>
      <c r="L11" s="54"/>
      <c r="M11" s="55" t="s">
        <v>49</v>
      </c>
      <c r="N11" s="63">
        <v>97.11</v>
      </c>
      <c r="O11" s="64">
        <v>10</v>
      </c>
      <c r="P11" s="65">
        <f t="shared" si="15"/>
        <v>87.11</v>
      </c>
      <c r="Q11" s="65">
        <f>P11*D11</f>
        <v>0</v>
      </c>
      <c r="R11" s="65">
        <f t="shared" si="7"/>
        <v>0</v>
      </c>
      <c r="S11" s="65">
        <f t="shared" si="8"/>
        <v>0</v>
      </c>
      <c r="T11" s="66">
        <f t="shared" si="0"/>
        <v>0</v>
      </c>
      <c r="U11" s="48"/>
      <c r="V11" s="67" t="s">
        <v>50</v>
      </c>
      <c r="W11" s="65">
        <f>SUM(D25:D28)</f>
        <v>229175.84322132284</v>
      </c>
      <c r="X11" s="65">
        <f t="shared" si="12"/>
        <v>22917.584322132283</v>
      </c>
      <c r="Y11" s="65">
        <f>SUM(Q25:Q28)</f>
        <v>24073752.478815321</v>
      </c>
      <c r="Z11" s="65">
        <f t="shared" ref="Z11:AB11" si="19">SUM(R25:R28)</f>
        <v>2407375.2478815322</v>
      </c>
      <c r="AA11" s="65">
        <f t="shared" si="19"/>
        <v>88270425.755656168</v>
      </c>
      <c r="AB11" s="65">
        <f t="shared" si="19"/>
        <v>8827042.5755656157</v>
      </c>
      <c r="AC11" s="68">
        <f t="shared" si="14"/>
        <v>71.818501429891825</v>
      </c>
    </row>
    <row r="12" spans="1:29" ht="20">
      <c r="A12" s="53"/>
      <c r="B12" s="54"/>
      <c r="C12" s="55" t="s">
        <v>51</v>
      </c>
      <c r="D12" s="56">
        <f t="shared" si="10"/>
        <v>958.89474151181105</v>
      </c>
      <c r="E12" s="57">
        <f t="shared" si="1"/>
        <v>1879.4336933631496</v>
      </c>
      <c r="F12" s="58">
        <f t="shared" si="2"/>
        <v>1.96</v>
      </c>
      <c r="G12" s="59">
        <f t="shared" si="3"/>
        <v>9.6024582293067023E-5</v>
      </c>
      <c r="H12" s="69">
        <v>1</v>
      </c>
      <c r="I12" s="61">
        <f t="shared" si="11"/>
        <v>958.89474151181105</v>
      </c>
      <c r="J12" s="57">
        <f t="shared" si="4"/>
        <v>0</v>
      </c>
      <c r="K12" s="62">
        <f t="shared" si="5"/>
        <v>2838.3284348749607</v>
      </c>
      <c r="L12" s="54"/>
      <c r="M12" s="55" t="s">
        <v>51</v>
      </c>
      <c r="N12" s="63">
        <v>125.19</v>
      </c>
      <c r="O12" s="64">
        <v>10</v>
      </c>
      <c r="P12" s="65">
        <f>N12-O12</f>
        <v>115.19</v>
      </c>
      <c r="Q12" s="65">
        <f>P12*D12</f>
        <v>110455.08527474551</v>
      </c>
      <c r="R12" s="65">
        <f t="shared" si="7"/>
        <v>11045.508527474551</v>
      </c>
      <c r="S12" s="65">
        <f t="shared" si="8"/>
        <v>405001.97934073349</v>
      </c>
      <c r="T12" s="66">
        <f t="shared" si="0"/>
        <v>40500.197934073352</v>
      </c>
      <c r="U12" s="48"/>
      <c r="V12" s="67" t="s">
        <v>52</v>
      </c>
      <c r="W12" s="65">
        <f>SUM(D29:D32)</f>
        <v>2876.6842245354333</v>
      </c>
      <c r="X12" s="65">
        <f t="shared" si="12"/>
        <v>287.66842245354331</v>
      </c>
      <c r="Y12" s="65">
        <f>SUM(Q29:Q32)</f>
        <v>334635.08689279185</v>
      </c>
      <c r="Z12" s="65">
        <f t="shared" ref="Z12:AB12" si="20">SUM(R29:R32)</f>
        <v>33463.508689279188</v>
      </c>
      <c r="AA12" s="65">
        <f t="shared" si="20"/>
        <v>1226995.3186069033</v>
      </c>
      <c r="AB12" s="65">
        <f t="shared" si="20"/>
        <v>122699.53186069033</v>
      </c>
      <c r="AC12" s="68">
        <f t="shared" si="14"/>
        <v>0.99830678610037049</v>
      </c>
    </row>
    <row r="13" spans="1:29" ht="20">
      <c r="A13" s="53"/>
      <c r="B13" s="54"/>
      <c r="C13" s="55" t="s">
        <v>53</v>
      </c>
      <c r="D13" s="56">
        <f t="shared" si="10"/>
        <v>1917.7894830236221</v>
      </c>
      <c r="E13" s="57">
        <f t="shared" si="1"/>
        <v>2657.7929905571555</v>
      </c>
      <c r="F13" s="58">
        <f t="shared" si="2"/>
        <v>1.3858627414969604</v>
      </c>
      <c r="G13" s="59">
        <f t="shared" si="3"/>
        <v>1.9204916458613405E-4</v>
      </c>
      <c r="H13" s="69">
        <v>2</v>
      </c>
      <c r="I13" s="61">
        <f t="shared" si="11"/>
        <v>1356.0168319169161</v>
      </c>
      <c r="J13" s="57">
        <f t="shared" si="4"/>
        <v>561.77265110670601</v>
      </c>
      <c r="K13" s="62">
        <f t="shared" si="5"/>
        <v>4575.5824735807773</v>
      </c>
      <c r="L13" s="54"/>
      <c r="M13" s="55" t="s">
        <v>53</v>
      </c>
      <c r="N13" s="63">
        <v>122.06</v>
      </c>
      <c r="O13" s="64">
        <v>10</v>
      </c>
      <c r="P13" s="65">
        <f t="shared" si="15"/>
        <v>112.06</v>
      </c>
      <c r="Q13" s="65">
        <f>P13*D13</f>
        <v>214907.48946762711</v>
      </c>
      <c r="R13" s="65">
        <f t="shared" si="7"/>
        <v>21490.748946762709</v>
      </c>
      <c r="S13" s="65">
        <f>Q13*$T$1</f>
        <v>787994.12804796605</v>
      </c>
      <c r="T13" s="66">
        <f>S13/$T$2</f>
        <v>78799.412804796608</v>
      </c>
      <c r="U13" s="48"/>
      <c r="V13" s="67" t="s">
        <v>54</v>
      </c>
      <c r="W13" s="65">
        <f>SUM(D33:D36)</f>
        <v>6712.2631905826775</v>
      </c>
      <c r="X13" s="65">
        <f t="shared" si="12"/>
        <v>671.22631905826779</v>
      </c>
      <c r="Y13" s="65">
        <f>SUM(Q33:Q36)</f>
        <v>723399.78194392542</v>
      </c>
      <c r="Z13" s="65">
        <f t="shared" ref="Z13:AB13" si="21">SUM(R33:R36)</f>
        <v>72339.978194392548</v>
      </c>
      <c r="AA13" s="65">
        <f t="shared" si="21"/>
        <v>2652465.8671277263</v>
      </c>
      <c r="AB13" s="65">
        <f t="shared" si="21"/>
        <v>265246.58671277267</v>
      </c>
      <c r="AC13" s="68">
        <f t="shared" si="14"/>
        <v>2.1580968035474255</v>
      </c>
    </row>
    <row r="14" spans="1:29" ht="20">
      <c r="A14" s="53"/>
      <c r="B14" s="54"/>
      <c r="C14" s="55" t="s">
        <v>55</v>
      </c>
      <c r="D14" s="56">
        <f t="shared" si="10"/>
        <v>10547.842156629922</v>
      </c>
      <c r="E14" s="57">
        <f t="shared" si="1"/>
        <v>6230.3825860772604</v>
      </c>
      <c r="F14" s="58">
        <f t="shared" si="2"/>
        <v>0.590678405455765</v>
      </c>
      <c r="G14" s="59">
        <f t="shared" si="3"/>
        <v>1.0562704052237374E-3</v>
      </c>
      <c r="H14" s="69">
        <v>11</v>
      </c>
      <c r="I14" s="61">
        <f t="shared" si="11"/>
        <v>3178.7666255496229</v>
      </c>
      <c r="J14" s="57">
        <f t="shared" si="4"/>
        <v>7369.0755310802997</v>
      </c>
      <c r="K14" s="62">
        <f t="shared" si="5"/>
        <v>16778.224742707182</v>
      </c>
      <c r="L14" s="54"/>
      <c r="M14" s="55" t="s">
        <v>55</v>
      </c>
      <c r="N14" s="63">
        <v>101.73</v>
      </c>
      <c r="O14" s="64">
        <v>10</v>
      </c>
      <c r="P14" s="65">
        <f t="shared" si="15"/>
        <v>91.73</v>
      </c>
      <c r="Q14" s="65">
        <f t="shared" si="6"/>
        <v>967553.56102766283</v>
      </c>
      <c r="R14" s="65">
        <f t="shared" si="7"/>
        <v>96755.35610276628</v>
      </c>
      <c r="S14" s="65">
        <f t="shared" si="8"/>
        <v>3547696.3904347634</v>
      </c>
      <c r="T14" s="66">
        <f>S14/$T$2</f>
        <v>354769.63904347632</v>
      </c>
      <c r="U14" s="48"/>
      <c r="V14" s="67" t="s">
        <v>56</v>
      </c>
      <c r="W14" s="65">
        <f>SUM(D37:D40)</f>
        <v>958.89474151181105</v>
      </c>
      <c r="X14" s="65">
        <f t="shared" si="12"/>
        <v>95.889474151181105</v>
      </c>
      <c r="Y14" s="65">
        <f>SUM(Q37:Q40)</f>
        <v>117042.69214893166</v>
      </c>
      <c r="Z14" s="65">
        <f>SUM(R37:R40)</f>
        <v>11704.269214893166</v>
      </c>
      <c r="AA14" s="65">
        <f t="shared" ref="AA14:AB14" si="22">SUM(S37:S40)</f>
        <v>429156.53787941608</v>
      </c>
      <c r="AB14" s="65">
        <f t="shared" si="22"/>
        <v>42915.653787941606</v>
      </c>
      <c r="AC14" s="68">
        <f t="shared" si="14"/>
        <v>0.34916994186317613</v>
      </c>
    </row>
    <row r="15" spans="1:29" ht="21" thickBot="1">
      <c r="A15" s="53"/>
      <c r="B15" s="54"/>
      <c r="C15" s="55" t="s">
        <v>57</v>
      </c>
      <c r="D15" s="56">
        <f t="shared" si="10"/>
        <v>1917.7894830236221</v>
      </c>
      <c r="E15" s="57">
        <f t="shared" si="1"/>
        <v>2657.7929905571555</v>
      </c>
      <c r="F15" s="58">
        <f t="shared" si="2"/>
        <v>1.3858627414969604</v>
      </c>
      <c r="G15" s="59">
        <f t="shared" si="3"/>
        <v>1.9204916458613405E-4</v>
      </c>
      <c r="H15" s="69">
        <v>2</v>
      </c>
      <c r="I15" s="61">
        <f t="shared" si="11"/>
        <v>1356.0168319169161</v>
      </c>
      <c r="J15" s="57">
        <f t="shared" si="4"/>
        <v>561.77265110670601</v>
      </c>
      <c r="K15" s="62">
        <f t="shared" si="5"/>
        <v>4575.5824735807773</v>
      </c>
      <c r="L15" s="54"/>
      <c r="M15" s="55" t="s">
        <v>57</v>
      </c>
      <c r="N15" s="63">
        <v>97.11</v>
      </c>
      <c r="O15" s="64">
        <v>10</v>
      </c>
      <c r="P15" s="65">
        <f>N15-O15</f>
        <v>87.11</v>
      </c>
      <c r="Q15" s="65">
        <f t="shared" si="6"/>
        <v>167058.64186618771</v>
      </c>
      <c r="R15" s="65">
        <f t="shared" si="7"/>
        <v>16705.864186618772</v>
      </c>
      <c r="S15" s="65">
        <f t="shared" si="8"/>
        <v>612548.35350935487</v>
      </c>
      <c r="T15" s="66">
        <f>S15/$T$2</f>
        <v>61254.835350935486</v>
      </c>
      <c r="U15" s="48"/>
      <c r="V15" s="70" t="s">
        <v>58</v>
      </c>
      <c r="W15" s="71">
        <f t="shared" ref="W15:AC15" si="23">SUM(W6:W14)</f>
        <v>325065.31737250392</v>
      </c>
      <c r="X15" s="71">
        <f t="shared" si="23"/>
        <v>32506.531737250389</v>
      </c>
      <c r="Y15" s="71">
        <f t="shared" si="23"/>
        <v>33520265.669029266</v>
      </c>
      <c r="Z15" s="71">
        <f t="shared" si="23"/>
        <v>3352026.5669029271</v>
      </c>
      <c r="AA15" s="71">
        <f t="shared" si="23"/>
        <v>122907640.78644064</v>
      </c>
      <c r="AB15" s="71">
        <f t="shared" si="23"/>
        <v>12290764.078644061</v>
      </c>
      <c r="AC15" s="72">
        <f t="shared" si="23"/>
        <v>100.00000000000003</v>
      </c>
    </row>
    <row r="16" spans="1:29" ht="24" customHeight="1">
      <c r="A16" s="53"/>
      <c r="B16" s="54"/>
      <c r="C16" s="55" t="s">
        <v>59</v>
      </c>
      <c r="D16" s="56">
        <f t="shared" si="10"/>
        <v>0</v>
      </c>
      <c r="E16" s="57">
        <f t="shared" si="1"/>
        <v>0</v>
      </c>
      <c r="F16" s="58" t="e">
        <f t="shared" si="2"/>
        <v>#DIV/0!</v>
      </c>
      <c r="G16" s="59">
        <f t="shared" si="3"/>
        <v>0</v>
      </c>
      <c r="H16" s="69"/>
      <c r="I16" s="61">
        <f t="shared" si="11"/>
        <v>0</v>
      </c>
      <c r="J16" s="57">
        <f t="shared" si="4"/>
        <v>0</v>
      </c>
      <c r="K16" s="62">
        <f t="shared" si="5"/>
        <v>0</v>
      </c>
      <c r="L16" s="54"/>
      <c r="M16" s="55" t="s">
        <v>59</v>
      </c>
      <c r="N16" s="63">
        <v>125.19</v>
      </c>
      <c r="O16" s="64">
        <v>10</v>
      </c>
      <c r="P16" s="65">
        <f t="shared" si="15"/>
        <v>115.19</v>
      </c>
      <c r="Q16" s="65">
        <f>P16*D16</f>
        <v>0</v>
      </c>
      <c r="R16" s="65">
        <f t="shared" si="7"/>
        <v>0</v>
      </c>
      <c r="S16" s="65">
        <f t="shared" si="8"/>
        <v>0</v>
      </c>
      <c r="T16" s="66">
        <f t="shared" si="0"/>
        <v>0</v>
      </c>
      <c r="U16" s="48"/>
      <c r="V16" s="36"/>
      <c r="W16" s="46">
        <f>SUM(D41:D44)</f>
        <v>0</v>
      </c>
      <c r="X16" s="65">
        <f>W16/$T$3</f>
        <v>0</v>
      </c>
      <c r="Y16" s="46">
        <f>SUM(Q41:Q44)</f>
        <v>0</v>
      </c>
      <c r="Z16" s="46">
        <f>SUM(R41:R44)</f>
        <v>0</v>
      </c>
      <c r="AA16" s="46">
        <f t="shared" ref="AA16:AB16" si="24">SUM(S41:S44)</f>
        <v>0</v>
      </c>
      <c r="AB16" s="46">
        <f t="shared" si="24"/>
        <v>0</v>
      </c>
      <c r="AC16" s="68">
        <f>AB16*100/$AB$18</f>
        <v>0</v>
      </c>
    </row>
    <row r="17" spans="1:34" ht="19" customHeight="1">
      <c r="A17" s="53"/>
      <c r="B17" s="54"/>
      <c r="C17" s="55" t="s">
        <v>60</v>
      </c>
      <c r="D17" s="56">
        <f t="shared" si="10"/>
        <v>0</v>
      </c>
      <c r="E17" s="57">
        <f t="shared" si="1"/>
        <v>0</v>
      </c>
      <c r="F17" s="58" t="e">
        <f t="shared" si="2"/>
        <v>#DIV/0!</v>
      </c>
      <c r="G17" s="59">
        <f t="shared" si="3"/>
        <v>0</v>
      </c>
      <c r="H17" s="69"/>
      <c r="I17" s="61">
        <f t="shared" si="11"/>
        <v>0</v>
      </c>
      <c r="J17" s="57">
        <f t="shared" si="4"/>
        <v>0</v>
      </c>
      <c r="K17" s="62">
        <f t="shared" si="5"/>
        <v>0</v>
      </c>
      <c r="L17" s="54"/>
      <c r="M17" s="55" t="s">
        <v>60</v>
      </c>
      <c r="N17" s="63">
        <v>122.06</v>
      </c>
      <c r="O17" s="64">
        <v>10</v>
      </c>
      <c r="P17" s="65">
        <f>N17-O17</f>
        <v>112.06</v>
      </c>
      <c r="Q17" s="65">
        <f t="shared" si="6"/>
        <v>0</v>
      </c>
      <c r="R17" s="65">
        <f t="shared" si="7"/>
        <v>0</v>
      </c>
      <c r="S17" s="65">
        <f t="shared" si="8"/>
        <v>0</v>
      </c>
      <c r="T17" s="66">
        <f>S17/$T$2</f>
        <v>0</v>
      </c>
      <c r="U17" s="48"/>
      <c r="V17" s="55" t="s">
        <v>61</v>
      </c>
      <c r="W17" s="65">
        <f>SUM(D45:D48)</f>
        <v>153423.15864188978</v>
      </c>
      <c r="X17" s="65">
        <f>W17/$T$3</f>
        <v>15342.315864188979</v>
      </c>
      <c r="Y17" s="65">
        <f>SUM(Q45:Q48)</f>
        <v>8210387.5955099482</v>
      </c>
      <c r="Z17" s="65">
        <f>SUM(R45:R48)</f>
        <v>821038.75955099484</v>
      </c>
      <c r="AA17" s="65">
        <f t="shared" ref="AA17:AB17" si="25">SUM(S45:S48)</f>
        <v>30104754.516869809</v>
      </c>
      <c r="AB17" s="65">
        <f t="shared" si="25"/>
        <v>3010475.4516869811</v>
      </c>
      <c r="AC17" s="68">
        <f>AB17*100/$AB$18</f>
        <v>100</v>
      </c>
    </row>
    <row r="18" spans="1:34" ht="21" customHeight="1" thickBot="1">
      <c r="A18" s="53"/>
      <c r="B18" s="54"/>
      <c r="C18" s="55" t="s">
        <v>62</v>
      </c>
      <c r="D18" s="56">
        <f t="shared" si="10"/>
        <v>958.89474151181105</v>
      </c>
      <c r="E18" s="57">
        <f t="shared" si="1"/>
        <v>1879.4336933631496</v>
      </c>
      <c r="F18" s="58">
        <f t="shared" si="2"/>
        <v>1.96</v>
      </c>
      <c r="G18" s="59">
        <f t="shared" si="3"/>
        <v>9.6024582293067023E-5</v>
      </c>
      <c r="H18" s="69">
        <v>1</v>
      </c>
      <c r="I18" s="61">
        <f t="shared" si="11"/>
        <v>958.89474151181105</v>
      </c>
      <c r="J18" s="57">
        <f t="shared" si="4"/>
        <v>0</v>
      </c>
      <c r="K18" s="62">
        <f t="shared" si="5"/>
        <v>2838.3284348749607</v>
      </c>
      <c r="L18" s="54"/>
      <c r="M18" s="55" t="s">
        <v>62</v>
      </c>
      <c r="N18" s="63">
        <v>101.73</v>
      </c>
      <c r="O18" s="64">
        <v>10</v>
      </c>
      <c r="P18" s="65">
        <f t="shared" si="15"/>
        <v>91.73</v>
      </c>
      <c r="Q18" s="65">
        <f t="shared" si="6"/>
        <v>87959.414638878428</v>
      </c>
      <c r="R18" s="65">
        <f t="shared" si="7"/>
        <v>8795.9414638878425</v>
      </c>
      <c r="S18" s="65">
        <f t="shared" si="8"/>
        <v>322517.85367588757</v>
      </c>
      <c r="T18" s="66">
        <f t="shared" si="0"/>
        <v>32251.785367588756</v>
      </c>
      <c r="U18" s="48"/>
      <c r="V18" s="70" t="s">
        <v>63</v>
      </c>
      <c r="W18" s="71">
        <f t="shared" ref="W18:AC18" si="26">SUM(W16:W17)</f>
        <v>153423.15864188978</v>
      </c>
      <c r="X18" s="71">
        <f t="shared" si="26"/>
        <v>15342.315864188979</v>
      </c>
      <c r="Y18" s="71">
        <f t="shared" si="26"/>
        <v>8210387.5955099482</v>
      </c>
      <c r="Z18" s="71">
        <f t="shared" si="26"/>
        <v>821038.75955099484</v>
      </c>
      <c r="AA18" s="71">
        <f t="shared" si="26"/>
        <v>30104754.516869809</v>
      </c>
      <c r="AB18" s="71">
        <f t="shared" si="26"/>
        <v>3010475.4516869811</v>
      </c>
      <c r="AC18" s="71">
        <f t="shared" si="26"/>
        <v>100</v>
      </c>
      <c r="AG18" s="73"/>
      <c r="AH18" s="74"/>
    </row>
    <row r="19" spans="1:34" ht="21" thickBot="1">
      <c r="A19" s="53"/>
      <c r="B19" s="54"/>
      <c r="C19" s="55" t="s">
        <v>64</v>
      </c>
      <c r="D19" s="56">
        <f t="shared" si="10"/>
        <v>1917.7894830236221</v>
      </c>
      <c r="E19" s="57">
        <f t="shared" si="1"/>
        <v>2657.7929905571555</v>
      </c>
      <c r="F19" s="58">
        <f t="shared" si="2"/>
        <v>1.3858627414969604</v>
      </c>
      <c r="G19" s="59">
        <f t="shared" si="3"/>
        <v>1.9204916458613405E-4</v>
      </c>
      <c r="H19" s="69">
        <v>2</v>
      </c>
      <c r="I19" s="61">
        <f t="shared" si="11"/>
        <v>1356.0168319169161</v>
      </c>
      <c r="J19" s="57">
        <f t="shared" si="4"/>
        <v>561.77265110670601</v>
      </c>
      <c r="K19" s="62">
        <f t="shared" si="5"/>
        <v>4575.5824735807773</v>
      </c>
      <c r="L19" s="54"/>
      <c r="M19" s="55" t="s">
        <v>64</v>
      </c>
      <c r="N19" s="63">
        <v>97.11</v>
      </c>
      <c r="O19" s="64">
        <v>10</v>
      </c>
      <c r="P19" s="65">
        <f t="shared" si="15"/>
        <v>87.11</v>
      </c>
      <c r="Q19" s="65">
        <f t="shared" si="6"/>
        <v>167058.64186618771</v>
      </c>
      <c r="R19" s="65">
        <f t="shared" si="7"/>
        <v>16705.864186618772</v>
      </c>
      <c r="S19" s="65">
        <f t="shared" si="8"/>
        <v>612548.35350935487</v>
      </c>
      <c r="T19" s="66">
        <f t="shared" si="0"/>
        <v>61254.835350935486</v>
      </c>
      <c r="U19" s="48"/>
      <c r="V19" s="75" t="s">
        <v>65</v>
      </c>
      <c r="W19" s="76">
        <f>SUM(D49:D52)</f>
        <v>96848.368892692917</v>
      </c>
      <c r="X19" s="76">
        <f>W19/$T$3</f>
        <v>9684.8368892692924</v>
      </c>
      <c r="Y19" s="76">
        <f>SUM(Q49:Q52)</f>
        <v>-5302807.7824030044</v>
      </c>
      <c r="Z19" s="76">
        <f>SUM(R49:R52)</f>
        <v>-530280.77824030037</v>
      </c>
      <c r="AA19" s="76">
        <f>SUM(S49:S52)</f>
        <v>-19443628.535477683</v>
      </c>
      <c r="AB19" s="76">
        <f>SUM(T49:T52)</f>
        <v>-1944362.8535477682</v>
      </c>
      <c r="AC19" s="77"/>
      <c r="AG19" s="78"/>
      <c r="AH19" s="74"/>
    </row>
    <row r="20" spans="1:34" ht="33" customHeight="1">
      <c r="A20" s="53"/>
      <c r="B20" s="54"/>
      <c r="C20" s="55" t="s">
        <v>66</v>
      </c>
      <c r="D20" s="56">
        <f t="shared" si="10"/>
        <v>958.89474151181105</v>
      </c>
      <c r="E20" s="57">
        <f t="shared" si="1"/>
        <v>1879.4336933631496</v>
      </c>
      <c r="F20" s="58">
        <f t="shared" si="2"/>
        <v>1.96</v>
      </c>
      <c r="G20" s="59">
        <f t="shared" si="3"/>
        <v>9.6024582293067023E-5</v>
      </c>
      <c r="H20" s="69">
        <v>1</v>
      </c>
      <c r="I20" s="61">
        <f t="shared" si="11"/>
        <v>958.89474151181105</v>
      </c>
      <c r="J20" s="57">
        <f t="shared" si="4"/>
        <v>0</v>
      </c>
      <c r="K20" s="62">
        <f t="shared" si="5"/>
        <v>2838.3284348749607</v>
      </c>
      <c r="L20" s="54"/>
      <c r="M20" s="55" t="s">
        <v>66</v>
      </c>
      <c r="N20" s="63">
        <v>125.19</v>
      </c>
      <c r="O20" s="64">
        <v>10</v>
      </c>
      <c r="P20" s="65">
        <f t="shared" si="15"/>
        <v>115.19</v>
      </c>
      <c r="Q20" s="65">
        <f t="shared" si="6"/>
        <v>110455.08527474551</v>
      </c>
      <c r="R20" s="65">
        <f t="shared" si="7"/>
        <v>11045.508527474551</v>
      </c>
      <c r="S20" s="65">
        <f t="shared" si="8"/>
        <v>405001.97934073349</v>
      </c>
      <c r="T20" s="66">
        <f t="shared" si="0"/>
        <v>40500.197934073352</v>
      </c>
      <c r="U20" s="48"/>
      <c r="V20" s="36" t="s">
        <v>67</v>
      </c>
      <c r="W20" s="79">
        <f>SUM(D53)</f>
        <v>15342.315864188977</v>
      </c>
      <c r="X20" s="46">
        <f>W20/$T$2</f>
        <v>1534.2315864188977</v>
      </c>
      <c r="Y20" s="80">
        <f>SUM(Q53)</f>
        <v>-498625.26558614173</v>
      </c>
      <c r="Z20" s="80">
        <f>SUM(R53)</f>
        <v>-49862.526558614176</v>
      </c>
      <c r="AA20" s="80">
        <f t="shared" ref="AA20:AB21" si="27">SUM(S53)</f>
        <v>-1828292.6404825195</v>
      </c>
      <c r="AB20" s="80">
        <f t="shared" si="27"/>
        <v>-182829.26404825196</v>
      </c>
      <c r="AC20" s="68">
        <f>AB20*100/$AB$22</f>
        <v>67.357512953367873</v>
      </c>
      <c r="AG20" s="78"/>
      <c r="AH20" s="74"/>
    </row>
    <row r="21" spans="1:34" ht="29" customHeight="1">
      <c r="A21" s="53"/>
      <c r="B21" s="54"/>
      <c r="C21" s="55" t="s">
        <v>68</v>
      </c>
      <c r="D21" s="56">
        <f t="shared" si="10"/>
        <v>1917.7894830236221</v>
      </c>
      <c r="E21" s="57">
        <f t="shared" si="1"/>
        <v>2657.7929905571555</v>
      </c>
      <c r="F21" s="58">
        <f t="shared" si="2"/>
        <v>1.3858627414969604</v>
      </c>
      <c r="G21" s="59">
        <f t="shared" si="3"/>
        <v>1.9204916458613405E-4</v>
      </c>
      <c r="H21" s="69">
        <v>2</v>
      </c>
      <c r="I21" s="61">
        <f t="shared" si="11"/>
        <v>1356.0168319169161</v>
      </c>
      <c r="J21" s="57">
        <f t="shared" si="4"/>
        <v>561.77265110670601</v>
      </c>
      <c r="K21" s="62">
        <f t="shared" si="5"/>
        <v>4575.5824735807773</v>
      </c>
      <c r="L21" s="54"/>
      <c r="M21" s="55" t="s">
        <v>68</v>
      </c>
      <c r="N21" s="63">
        <v>122.06</v>
      </c>
      <c r="O21" s="64">
        <v>28.4</v>
      </c>
      <c r="P21" s="65">
        <f>N21-O21</f>
        <v>93.66</v>
      </c>
      <c r="Q21" s="65">
        <f t="shared" si="6"/>
        <v>179620.16297999243</v>
      </c>
      <c r="R21" s="65">
        <f t="shared" si="7"/>
        <v>17962.016297999242</v>
      </c>
      <c r="S21" s="65">
        <f t="shared" si="8"/>
        <v>658607.26425997226</v>
      </c>
      <c r="T21" s="66">
        <f t="shared" si="0"/>
        <v>65860.726425997229</v>
      </c>
      <c r="U21" s="48"/>
      <c r="V21" s="81" t="s">
        <v>69</v>
      </c>
      <c r="W21" s="82">
        <f>SUM(D54)</f>
        <v>13424.526381165355</v>
      </c>
      <c r="X21" s="83">
        <f>W21/$T$2</f>
        <v>1342.4526381165356</v>
      </c>
      <c r="Y21" s="83">
        <f>SUM(Q54)</f>
        <v>-241641.47486097639</v>
      </c>
      <c r="Z21" s="83">
        <f>SUM(R54)</f>
        <v>-24164.147486097638</v>
      </c>
      <c r="AA21" s="83">
        <f t="shared" si="27"/>
        <v>-886018.74115691346</v>
      </c>
      <c r="AB21" s="83">
        <f t="shared" si="27"/>
        <v>-88601.874115691346</v>
      </c>
      <c r="AC21" s="84">
        <f>AB21*100/$AB$22</f>
        <v>32.642487046632127</v>
      </c>
      <c r="AG21" s="73"/>
      <c r="AH21" s="74"/>
    </row>
    <row r="22" spans="1:34" ht="26" customHeight="1" thickBot="1">
      <c r="A22" s="53"/>
      <c r="B22" s="54"/>
      <c r="C22" s="55" t="s">
        <v>70</v>
      </c>
      <c r="D22" s="56">
        <f t="shared" si="10"/>
        <v>6712.2631905826775</v>
      </c>
      <c r="E22" s="57">
        <f t="shared" si="1"/>
        <v>4971.081363500999</v>
      </c>
      <c r="F22" s="58">
        <f t="shared" si="2"/>
        <v>0.74059690783213616</v>
      </c>
      <c r="G22" s="59">
        <f t="shared" si="3"/>
        <v>6.7217207605146923E-4</v>
      </c>
      <c r="H22" s="69">
        <v>7</v>
      </c>
      <c r="I22" s="61">
        <f t="shared" si="11"/>
        <v>2536.266001786224</v>
      </c>
      <c r="J22" s="57">
        <f t="shared" si="4"/>
        <v>4175.997188796453</v>
      </c>
      <c r="K22" s="62">
        <f t="shared" si="5"/>
        <v>11683.344554083676</v>
      </c>
      <c r="L22" s="54"/>
      <c r="M22" s="55" t="s">
        <v>70</v>
      </c>
      <c r="N22" s="63">
        <v>101.73</v>
      </c>
      <c r="O22" s="64">
        <v>28.4</v>
      </c>
      <c r="P22" s="65">
        <f>N22-O22</f>
        <v>73.330000000000013</v>
      </c>
      <c r="Q22" s="65">
        <f t="shared" si="6"/>
        <v>492210.25976542785</v>
      </c>
      <c r="R22" s="65">
        <f t="shared" si="7"/>
        <v>49221.025976542784</v>
      </c>
      <c r="S22" s="65">
        <f t="shared" si="8"/>
        <v>1804770.9524732353</v>
      </c>
      <c r="T22" s="66">
        <f t="shared" si="0"/>
        <v>180477.09524732354</v>
      </c>
      <c r="U22" s="48"/>
      <c r="V22" s="70" t="s">
        <v>71</v>
      </c>
      <c r="W22" s="85">
        <f>SUM(W20:W21)</f>
        <v>28766.842245354332</v>
      </c>
      <c r="X22" s="71">
        <f t="shared" ref="X22:AB22" si="28">SUM(X20:X21)</f>
        <v>2876.6842245354333</v>
      </c>
      <c r="Y22" s="86">
        <f t="shared" si="28"/>
        <v>-740266.74044711818</v>
      </c>
      <c r="Z22" s="86">
        <f t="shared" si="28"/>
        <v>-74026.674044711806</v>
      </c>
      <c r="AA22" s="86">
        <f t="shared" si="28"/>
        <v>-2714311.3816394331</v>
      </c>
      <c r="AB22" s="86">
        <f t="shared" si="28"/>
        <v>-271431.13816394331</v>
      </c>
      <c r="AC22" s="72">
        <f>SUM(AC19:AC21)</f>
        <v>100</v>
      </c>
      <c r="AG22" s="73"/>
    </row>
    <row r="23" spans="1:34" ht="20">
      <c r="A23" s="53"/>
      <c r="B23" s="54"/>
      <c r="C23" s="55" t="s">
        <v>72</v>
      </c>
      <c r="D23" s="56">
        <f t="shared" si="10"/>
        <v>2876.6842245354333</v>
      </c>
      <c r="E23" s="57">
        <f t="shared" si="1"/>
        <v>3254.9620149424622</v>
      </c>
      <c r="F23" s="58">
        <f t="shared" si="2"/>
        <v>1.1314978499136861</v>
      </c>
      <c r="G23" s="59">
        <f t="shared" si="3"/>
        <v>2.8807374687920108E-4</v>
      </c>
      <c r="H23" s="69">
        <v>3</v>
      </c>
      <c r="I23" s="61">
        <f t="shared" si="11"/>
        <v>1660.6949055828889</v>
      </c>
      <c r="J23" s="57">
        <f t="shared" si="4"/>
        <v>1215.9893189525444</v>
      </c>
      <c r="K23" s="62">
        <f t="shared" si="5"/>
        <v>6131.6462394778955</v>
      </c>
      <c r="L23" s="54"/>
      <c r="M23" s="55" t="s">
        <v>72</v>
      </c>
      <c r="N23" s="63">
        <v>97.11</v>
      </c>
      <c r="O23" s="64">
        <v>28.4</v>
      </c>
      <c r="P23" s="65">
        <f>N23-O23</f>
        <v>68.710000000000008</v>
      </c>
      <c r="Q23" s="65">
        <f t="shared" si="6"/>
        <v>197656.97306782965</v>
      </c>
      <c r="R23" s="65">
        <f t="shared" si="7"/>
        <v>19765.697306782964</v>
      </c>
      <c r="S23" s="65">
        <f t="shared" si="8"/>
        <v>724742.23458204197</v>
      </c>
      <c r="T23" s="66">
        <f t="shared" si="0"/>
        <v>72474.2234582042</v>
      </c>
      <c r="U23" s="48"/>
      <c r="V23" s="48"/>
    </row>
    <row r="24" spans="1:34" ht="20">
      <c r="A24" s="53"/>
      <c r="B24" s="54"/>
      <c r="C24" s="55" t="s">
        <v>73</v>
      </c>
      <c r="D24" s="56">
        <f t="shared" si="10"/>
        <v>3835.5789660472442</v>
      </c>
      <c r="E24" s="57">
        <f t="shared" si="1"/>
        <v>3758.3258802210439</v>
      </c>
      <c r="F24" s="58">
        <f t="shared" si="2"/>
        <v>0.97985882013900671</v>
      </c>
      <c r="G24" s="59">
        <f t="shared" si="3"/>
        <v>3.8409832917226809E-4</v>
      </c>
      <c r="H24" s="69">
        <v>4</v>
      </c>
      <c r="I24" s="61">
        <f t="shared" si="11"/>
        <v>1917.5132041944103</v>
      </c>
      <c r="J24" s="57">
        <f t="shared" si="4"/>
        <v>1918.0657618528339</v>
      </c>
      <c r="K24" s="62">
        <f t="shared" si="5"/>
        <v>7593.9048462682877</v>
      </c>
      <c r="L24" s="54"/>
      <c r="M24" s="55" t="s">
        <v>73</v>
      </c>
      <c r="N24" s="63">
        <v>125.19</v>
      </c>
      <c r="O24" s="64">
        <v>28.4</v>
      </c>
      <c r="P24" s="65">
        <f t="shared" si="15"/>
        <v>96.789999999999992</v>
      </c>
      <c r="Q24" s="65">
        <f t="shared" si="6"/>
        <v>371245.68812371272</v>
      </c>
      <c r="R24" s="65">
        <f t="shared" si="7"/>
        <v>37124.568812371275</v>
      </c>
      <c r="S24" s="65">
        <f t="shared" si="8"/>
        <v>1361234.1897869466</v>
      </c>
      <c r="T24" s="66">
        <f t="shared" si="0"/>
        <v>136123.41897869465</v>
      </c>
      <c r="U24" s="48"/>
      <c r="V24" s="48"/>
      <c r="AB24" s="87">
        <f>SUM(AB15,AB18,AB19,AB22)</f>
        <v>13085445.53861933</v>
      </c>
    </row>
    <row r="25" spans="1:34" ht="20">
      <c r="A25" s="53"/>
      <c r="B25" s="54"/>
      <c r="C25" s="55" t="s">
        <v>74</v>
      </c>
      <c r="D25" s="56">
        <f t="shared" si="10"/>
        <v>92053.895185133864</v>
      </c>
      <c r="E25" s="57">
        <f t="shared" si="1"/>
        <v>18330.421540756553</v>
      </c>
      <c r="F25" s="58">
        <f t="shared" si="2"/>
        <v>0.19912706033667985</v>
      </c>
      <c r="G25" s="59">
        <f t="shared" si="3"/>
        <v>9.2183599001344346E-3</v>
      </c>
      <c r="H25" s="88">
        <v>96</v>
      </c>
      <c r="I25" s="61">
        <f>E25/1.96</f>
        <v>9352.2558881410987</v>
      </c>
      <c r="J25" s="57">
        <f t="shared" si="4"/>
        <v>82701.639296992769</v>
      </c>
      <c r="K25" s="62">
        <f t="shared" si="5"/>
        <v>110384.31672589041</v>
      </c>
      <c r="L25" s="54"/>
      <c r="M25" s="55" t="s">
        <v>74</v>
      </c>
      <c r="N25" s="63">
        <v>122.06</v>
      </c>
      <c r="O25" s="64">
        <v>5</v>
      </c>
      <c r="P25" s="65">
        <f>N25-O25</f>
        <v>117.06</v>
      </c>
      <c r="Q25" s="65">
        <f t="shared" si="6"/>
        <v>10775828.97037177</v>
      </c>
      <c r="R25" s="65">
        <f t="shared" si="7"/>
        <v>1077582.8970371769</v>
      </c>
      <c r="S25" s="65">
        <f t="shared" si="8"/>
        <v>39511372.891363151</v>
      </c>
      <c r="T25" s="66">
        <f t="shared" si="0"/>
        <v>3951137.2891363152</v>
      </c>
      <c r="U25" s="48"/>
      <c r="V25" s="48"/>
      <c r="AB25" s="87"/>
    </row>
    <row r="26" spans="1:34" ht="20">
      <c r="A26" s="53"/>
      <c r="B26" s="54"/>
      <c r="C26" s="55" t="s">
        <v>75</v>
      </c>
      <c r="D26" s="56">
        <f t="shared" si="10"/>
        <v>92053.895185133864</v>
      </c>
      <c r="E26" s="57">
        <f t="shared" si="1"/>
        <v>18330.421540756553</v>
      </c>
      <c r="F26" s="58">
        <f t="shared" si="2"/>
        <v>0.19912706033667985</v>
      </c>
      <c r="G26" s="59">
        <f t="shared" si="3"/>
        <v>9.2183599001344346E-3</v>
      </c>
      <c r="H26" s="88">
        <v>96</v>
      </c>
      <c r="I26" s="61">
        <f t="shared" ref="I26:I70" si="29">E26/1.96</f>
        <v>9352.2558881410987</v>
      </c>
      <c r="J26" s="57">
        <f t="shared" si="4"/>
        <v>82701.639296992769</v>
      </c>
      <c r="K26" s="62">
        <f t="shared" si="5"/>
        <v>110384.31672589041</v>
      </c>
      <c r="L26" s="54"/>
      <c r="M26" s="55" t="s">
        <v>75</v>
      </c>
      <c r="N26" s="63">
        <v>101.73</v>
      </c>
      <c r="O26" s="64">
        <v>5</v>
      </c>
      <c r="P26" s="65">
        <f>N26-O26</f>
        <v>96.73</v>
      </c>
      <c r="Q26" s="65">
        <f>P26*D26</f>
        <v>8904373.2812579982</v>
      </c>
      <c r="R26" s="65">
        <f t="shared" si="7"/>
        <v>890437.32812579977</v>
      </c>
      <c r="S26" s="65">
        <f t="shared" si="8"/>
        <v>32649368.697945993</v>
      </c>
      <c r="T26" s="66">
        <f t="shared" si="0"/>
        <v>3264936.8697945992</v>
      </c>
      <c r="U26" s="48"/>
      <c r="V26" s="48"/>
      <c r="AB26" s="87"/>
      <c r="AC26" s="89"/>
    </row>
    <row r="27" spans="1:34" ht="20">
      <c r="A27" s="53"/>
      <c r="B27" s="54"/>
      <c r="C27" s="55" t="s">
        <v>76</v>
      </c>
      <c r="D27" s="56">
        <f t="shared" si="10"/>
        <v>36438.000177448819</v>
      </c>
      <c r="E27" s="57">
        <f t="shared" si="1"/>
        <v>11565.005776052791</v>
      </c>
      <c r="F27" s="58">
        <f t="shared" si="2"/>
        <v>0.31738859761053184</v>
      </c>
      <c r="G27" s="59">
        <f t="shared" si="3"/>
        <v>3.6489341271365469E-3</v>
      </c>
      <c r="H27" s="88">
        <v>38</v>
      </c>
      <c r="I27" s="61">
        <f t="shared" si="29"/>
        <v>5900.513151047342</v>
      </c>
      <c r="J27" s="57">
        <f t="shared" si="4"/>
        <v>30537.487026401475</v>
      </c>
      <c r="K27" s="62">
        <f t="shared" si="5"/>
        <v>48003.005953501612</v>
      </c>
      <c r="L27" s="54"/>
      <c r="M27" s="55" t="s">
        <v>76</v>
      </c>
      <c r="N27" s="63">
        <v>97.11</v>
      </c>
      <c r="O27" s="64">
        <v>5</v>
      </c>
      <c r="P27" s="65">
        <f>N27-O27</f>
        <v>92.11</v>
      </c>
      <c r="Q27" s="65">
        <f t="shared" si="6"/>
        <v>3356304.1963448105</v>
      </c>
      <c r="R27" s="65">
        <f t="shared" si="7"/>
        <v>335630.41963448108</v>
      </c>
      <c r="S27" s="65">
        <f t="shared" si="8"/>
        <v>12306448.719930971</v>
      </c>
      <c r="T27" s="66">
        <f t="shared" si="0"/>
        <v>1230644.871993097</v>
      </c>
      <c r="U27" s="48"/>
      <c r="V27" s="48"/>
      <c r="AB27" s="87"/>
      <c r="AC27" s="89"/>
    </row>
    <row r="28" spans="1:34" ht="20">
      <c r="A28" s="53"/>
      <c r="B28" s="54"/>
      <c r="C28" s="55" t="s">
        <v>77</v>
      </c>
      <c r="D28" s="56">
        <f t="shared" si="10"/>
        <v>8630.0526736063002</v>
      </c>
      <c r="E28" s="57">
        <f t="shared" si="1"/>
        <v>5636.1347939351108</v>
      </c>
      <c r="F28" s="58">
        <f t="shared" si="2"/>
        <v>0.65308231677106321</v>
      </c>
      <c r="G28" s="59">
        <f t="shared" si="3"/>
        <v>8.6422124063760325E-4</v>
      </c>
      <c r="H28" s="88">
        <v>9</v>
      </c>
      <c r="I28" s="61">
        <f t="shared" si="29"/>
        <v>2875.5789764975057</v>
      </c>
      <c r="J28" s="57">
        <f t="shared" si="4"/>
        <v>5754.473697108795</v>
      </c>
      <c r="K28" s="62">
        <f t="shared" si="5"/>
        <v>14266.187467541411</v>
      </c>
      <c r="L28" s="54"/>
      <c r="M28" s="55" t="s">
        <v>77</v>
      </c>
      <c r="N28" s="63">
        <v>125.19</v>
      </c>
      <c r="O28" s="64">
        <v>5</v>
      </c>
      <c r="P28" s="65">
        <f t="shared" si="15"/>
        <v>120.19</v>
      </c>
      <c r="Q28" s="65">
        <f t="shared" si="6"/>
        <v>1037246.0308407412</v>
      </c>
      <c r="R28" s="65">
        <f t="shared" si="7"/>
        <v>103724.60308407413</v>
      </c>
      <c r="S28" s="65">
        <f t="shared" si="8"/>
        <v>3803235.4464160511</v>
      </c>
      <c r="T28" s="66">
        <f t="shared" si="0"/>
        <v>380323.54464160511</v>
      </c>
      <c r="U28" s="48"/>
      <c r="V28" s="48"/>
      <c r="AC28" s="89"/>
    </row>
    <row r="29" spans="1:34" ht="20">
      <c r="A29" s="53"/>
      <c r="B29" s="54"/>
      <c r="C29" s="55" t="s">
        <v>78</v>
      </c>
      <c r="D29" s="56">
        <f t="shared" si="10"/>
        <v>958.89474151181105</v>
      </c>
      <c r="E29" s="57">
        <f t="shared" si="1"/>
        <v>1879.4336933631496</v>
      </c>
      <c r="F29" s="58">
        <f t="shared" si="2"/>
        <v>1.96</v>
      </c>
      <c r="G29" s="59">
        <f t="shared" si="3"/>
        <v>9.6024582293067023E-5</v>
      </c>
      <c r="H29" s="69">
        <v>1</v>
      </c>
      <c r="I29" s="61">
        <f t="shared" si="29"/>
        <v>958.89474151181105</v>
      </c>
      <c r="J29" s="57">
        <f t="shared" si="4"/>
        <v>0</v>
      </c>
      <c r="K29" s="62">
        <f t="shared" si="5"/>
        <v>2838.3284348749607</v>
      </c>
      <c r="L29" s="54"/>
      <c r="M29" s="55" t="s">
        <v>78</v>
      </c>
      <c r="N29" s="63">
        <v>122.06</v>
      </c>
      <c r="O29" s="64">
        <v>0</v>
      </c>
      <c r="P29" s="65">
        <f t="shared" si="15"/>
        <v>122.06</v>
      </c>
      <c r="Q29" s="65">
        <f t="shared" si="6"/>
        <v>117042.69214893166</v>
      </c>
      <c r="R29" s="65">
        <f t="shared" si="7"/>
        <v>11704.269214893166</v>
      </c>
      <c r="S29" s="65">
        <f t="shared" si="8"/>
        <v>429156.53787941608</v>
      </c>
      <c r="T29" s="66">
        <f t="shared" si="0"/>
        <v>42915.653787941606</v>
      </c>
      <c r="U29" s="48"/>
      <c r="V29" s="48"/>
      <c r="AC29" s="89"/>
    </row>
    <row r="30" spans="1:34" ht="20">
      <c r="A30" s="53"/>
      <c r="B30" s="54"/>
      <c r="C30" s="55" t="s">
        <v>79</v>
      </c>
      <c r="D30" s="56">
        <f t="shared" si="10"/>
        <v>958.89474151181105</v>
      </c>
      <c r="E30" s="57">
        <f t="shared" si="1"/>
        <v>1879.4336933631496</v>
      </c>
      <c r="F30" s="58">
        <f t="shared" si="2"/>
        <v>1.96</v>
      </c>
      <c r="G30" s="59">
        <f t="shared" si="3"/>
        <v>9.6024582293067023E-5</v>
      </c>
      <c r="H30" s="69">
        <v>1</v>
      </c>
      <c r="I30" s="61">
        <f t="shared" si="29"/>
        <v>958.89474151181105</v>
      </c>
      <c r="J30" s="57">
        <f t="shared" si="4"/>
        <v>0</v>
      </c>
      <c r="K30" s="62">
        <f t="shared" si="5"/>
        <v>2838.3284348749607</v>
      </c>
      <c r="L30" s="54"/>
      <c r="M30" s="55" t="s">
        <v>79</v>
      </c>
      <c r="N30" s="63">
        <v>101.73</v>
      </c>
      <c r="O30" s="64">
        <v>0</v>
      </c>
      <c r="P30" s="65">
        <f t="shared" si="15"/>
        <v>101.73</v>
      </c>
      <c r="Q30" s="65">
        <f t="shared" si="6"/>
        <v>97548.362053996549</v>
      </c>
      <c r="R30" s="65">
        <f t="shared" si="7"/>
        <v>9754.8362053996552</v>
      </c>
      <c r="S30" s="65">
        <f t="shared" si="8"/>
        <v>357677.32753132068</v>
      </c>
      <c r="T30" s="66">
        <f t="shared" si="0"/>
        <v>35767.73275313207</v>
      </c>
      <c r="U30" s="48"/>
      <c r="V30" s="48"/>
      <c r="AB30" s="73"/>
      <c r="AC30" s="89"/>
    </row>
    <row r="31" spans="1:34" ht="20">
      <c r="A31" s="53"/>
      <c r="B31" s="54"/>
      <c r="C31" s="55" t="s">
        <v>80</v>
      </c>
      <c r="D31" s="56">
        <f t="shared" si="10"/>
        <v>0</v>
      </c>
      <c r="E31" s="57">
        <f t="shared" si="1"/>
        <v>0</v>
      </c>
      <c r="F31" s="58" t="e">
        <f t="shared" si="2"/>
        <v>#DIV/0!</v>
      </c>
      <c r="G31" s="59">
        <f t="shared" si="3"/>
        <v>0</v>
      </c>
      <c r="H31" s="69"/>
      <c r="I31" s="61">
        <f t="shared" si="29"/>
        <v>0</v>
      </c>
      <c r="J31" s="57">
        <f t="shared" si="4"/>
        <v>0</v>
      </c>
      <c r="K31" s="62">
        <f t="shared" si="5"/>
        <v>0</v>
      </c>
      <c r="L31" s="54"/>
      <c r="M31" s="55" t="s">
        <v>80</v>
      </c>
      <c r="N31" s="63">
        <v>97.11</v>
      </c>
      <c r="O31" s="64">
        <v>0</v>
      </c>
      <c r="P31" s="65">
        <f t="shared" si="15"/>
        <v>97.11</v>
      </c>
      <c r="Q31" s="65">
        <f t="shared" si="6"/>
        <v>0</v>
      </c>
      <c r="R31" s="65">
        <f t="shared" si="7"/>
        <v>0</v>
      </c>
      <c r="S31" s="65">
        <f t="shared" si="8"/>
        <v>0</v>
      </c>
      <c r="T31" s="66">
        <f t="shared" si="0"/>
        <v>0</v>
      </c>
      <c r="U31" s="48"/>
      <c r="V31" s="48"/>
      <c r="AB31" s="78"/>
    </row>
    <row r="32" spans="1:34" ht="20">
      <c r="A32" s="53"/>
      <c r="B32" s="54"/>
      <c r="C32" s="55" t="s">
        <v>81</v>
      </c>
      <c r="D32" s="56">
        <f t="shared" si="10"/>
        <v>958.89474151181105</v>
      </c>
      <c r="E32" s="57">
        <f t="shared" si="1"/>
        <v>1879.4336933631496</v>
      </c>
      <c r="F32" s="58">
        <f t="shared" si="2"/>
        <v>1.96</v>
      </c>
      <c r="G32" s="59">
        <f t="shared" si="3"/>
        <v>9.6024582293067023E-5</v>
      </c>
      <c r="H32" s="69">
        <v>1</v>
      </c>
      <c r="I32" s="61">
        <f t="shared" si="29"/>
        <v>958.89474151181105</v>
      </c>
      <c r="J32" s="57">
        <f t="shared" si="4"/>
        <v>0</v>
      </c>
      <c r="K32" s="62">
        <f t="shared" si="5"/>
        <v>2838.3284348749607</v>
      </c>
      <c r="L32" s="54"/>
      <c r="M32" s="55" t="s">
        <v>81</v>
      </c>
      <c r="N32" s="63">
        <v>125.19</v>
      </c>
      <c r="O32" s="64">
        <v>0</v>
      </c>
      <c r="P32" s="65">
        <f t="shared" si="15"/>
        <v>125.19</v>
      </c>
      <c r="Q32" s="65">
        <f t="shared" si="6"/>
        <v>120044.03268986363</v>
      </c>
      <c r="R32" s="65">
        <f t="shared" si="7"/>
        <v>12004.403268986363</v>
      </c>
      <c r="S32" s="65">
        <f t="shared" si="8"/>
        <v>440161.45319616661</v>
      </c>
      <c r="T32" s="66">
        <f t="shared" si="0"/>
        <v>44016.145319616662</v>
      </c>
      <c r="U32" s="48"/>
      <c r="V32" s="48"/>
    </row>
    <row r="33" spans="1:29" ht="20">
      <c r="A33" s="53"/>
      <c r="B33" s="54"/>
      <c r="C33" s="55" t="s">
        <v>82</v>
      </c>
      <c r="D33" s="56">
        <f t="shared" si="10"/>
        <v>0</v>
      </c>
      <c r="E33" s="57">
        <f t="shared" si="1"/>
        <v>0</v>
      </c>
      <c r="F33" s="58" t="e">
        <f t="shared" si="2"/>
        <v>#DIV/0!</v>
      </c>
      <c r="G33" s="59">
        <f>H33/F$2</f>
        <v>0</v>
      </c>
      <c r="H33" s="69"/>
      <c r="I33" s="61">
        <f t="shared" si="29"/>
        <v>0</v>
      </c>
      <c r="J33" s="57">
        <f t="shared" si="4"/>
        <v>0</v>
      </c>
      <c r="K33" s="62">
        <f t="shared" si="5"/>
        <v>0</v>
      </c>
      <c r="L33" s="54"/>
      <c r="M33" s="55" t="s">
        <v>82</v>
      </c>
      <c r="N33" s="63">
        <v>122.06</v>
      </c>
      <c r="O33" s="64">
        <v>0</v>
      </c>
      <c r="P33" s="65">
        <f t="shared" si="15"/>
        <v>122.06</v>
      </c>
      <c r="Q33" s="65">
        <f t="shared" si="6"/>
        <v>0</v>
      </c>
      <c r="R33" s="65">
        <f t="shared" si="7"/>
        <v>0</v>
      </c>
      <c r="S33" s="65">
        <f t="shared" si="8"/>
        <v>0</v>
      </c>
      <c r="T33" s="66">
        <f t="shared" si="0"/>
        <v>0</v>
      </c>
      <c r="U33" s="48"/>
      <c r="V33" s="48"/>
    </row>
    <row r="34" spans="1:29" ht="20">
      <c r="A34" s="53"/>
      <c r="B34" s="54"/>
      <c r="C34" s="55" t="s">
        <v>83</v>
      </c>
      <c r="D34" s="56">
        <f t="shared" si="10"/>
        <v>3835.5789660472442</v>
      </c>
      <c r="E34" s="57">
        <f t="shared" si="1"/>
        <v>3758.3258802210439</v>
      </c>
      <c r="F34" s="58">
        <f t="shared" si="2"/>
        <v>0.97985882013900671</v>
      </c>
      <c r="G34" s="59">
        <f t="shared" si="3"/>
        <v>3.8409832917226809E-4</v>
      </c>
      <c r="H34" s="69">
        <v>4</v>
      </c>
      <c r="I34" s="61">
        <f t="shared" si="29"/>
        <v>1917.5132041944103</v>
      </c>
      <c r="J34" s="57">
        <f t="shared" si="4"/>
        <v>1918.0657618528339</v>
      </c>
      <c r="K34" s="62">
        <f t="shared" si="5"/>
        <v>7593.9048462682877</v>
      </c>
      <c r="L34" s="54"/>
      <c r="M34" s="55" t="s">
        <v>83</v>
      </c>
      <c r="N34" s="63">
        <v>101.73</v>
      </c>
      <c r="O34" s="64">
        <v>0</v>
      </c>
      <c r="P34" s="65">
        <f t="shared" si="15"/>
        <v>101.73</v>
      </c>
      <c r="Q34" s="65">
        <f t="shared" si="6"/>
        <v>390193.44821598619</v>
      </c>
      <c r="R34" s="65">
        <f t="shared" si="7"/>
        <v>39019.344821598621</v>
      </c>
      <c r="S34" s="65">
        <f t="shared" si="8"/>
        <v>1430709.3101252827</v>
      </c>
      <c r="T34" s="66">
        <f t="shared" si="0"/>
        <v>143070.93101252828</v>
      </c>
      <c r="U34" s="48"/>
      <c r="V34" s="48"/>
      <c r="AC34" s="90"/>
    </row>
    <row r="35" spans="1:29" ht="20">
      <c r="A35" s="53"/>
      <c r="B35" s="54"/>
      <c r="C35" s="55" t="s">
        <v>84</v>
      </c>
      <c r="D35" s="56">
        <f t="shared" si="10"/>
        <v>958.89474151181105</v>
      </c>
      <c r="E35" s="57">
        <f t="shared" si="1"/>
        <v>1879.4336933631496</v>
      </c>
      <c r="F35" s="58">
        <f t="shared" si="2"/>
        <v>1.96</v>
      </c>
      <c r="G35" s="59">
        <f t="shared" si="3"/>
        <v>9.6024582293067023E-5</v>
      </c>
      <c r="H35" s="69">
        <v>1</v>
      </c>
      <c r="I35" s="61">
        <f t="shared" si="29"/>
        <v>958.89474151181105</v>
      </c>
      <c r="J35" s="57">
        <f t="shared" si="4"/>
        <v>0</v>
      </c>
      <c r="K35" s="62">
        <f t="shared" si="5"/>
        <v>2838.3284348749607</v>
      </c>
      <c r="L35" s="54"/>
      <c r="M35" s="55" t="s">
        <v>84</v>
      </c>
      <c r="N35" s="63">
        <v>97.11</v>
      </c>
      <c r="O35" s="64">
        <v>0</v>
      </c>
      <c r="P35" s="65">
        <f t="shared" si="15"/>
        <v>97.11</v>
      </c>
      <c r="Q35" s="65">
        <f t="shared" si="6"/>
        <v>93118.268348211976</v>
      </c>
      <c r="R35" s="65">
        <f t="shared" si="7"/>
        <v>9311.8268348211968</v>
      </c>
      <c r="S35" s="65">
        <f t="shared" si="8"/>
        <v>341433.65061011055</v>
      </c>
      <c r="T35" s="66">
        <f t="shared" si="0"/>
        <v>34143.365061011056</v>
      </c>
      <c r="U35" s="48"/>
      <c r="V35" s="48"/>
      <c r="AC35" s="90"/>
    </row>
    <row r="36" spans="1:29" ht="20">
      <c r="A36" s="53"/>
      <c r="B36" s="54"/>
      <c r="C36" s="55" t="s">
        <v>85</v>
      </c>
      <c r="D36" s="56">
        <f t="shared" si="10"/>
        <v>1917.7894830236221</v>
      </c>
      <c r="E36" s="57">
        <f t="shared" si="1"/>
        <v>2657.7929905571555</v>
      </c>
      <c r="F36" s="58">
        <f t="shared" si="2"/>
        <v>1.3858627414969604</v>
      </c>
      <c r="G36" s="59">
        <f t="shared" si="3"/>
        <v>1.9204916458613405E-4</v>
      </c>
      <c r="H36" s="69">
        <v>2</v>
      </c>
      <c r="I36" s="61">
        <f t="shared" si="29"/>
        <v>1356.0168319169161</v>
      </c>
      <c r="J36" s="57">
        <f t="shared" si="4"/>
        <v>561.77265110670601</v>
      </c>
      <c r="K36" s="62">
        <f t="shared" si="5"/>
        <v>4575.5824735807773</v>
      </c>
      <c r="L36" s="54"/>
      <c r="M36" s="55" t="s">
        <v>85</v>
      </c>
      <c r="N36" s="63">
        <v>125.19</v>
      </c>
      <c r="O36" s="64">
        <v>0</v>
      </c>
      <c r="P36" s="65">
        <f t="shared" si="15"/>
        <v>125.19</v>
      </c>
      <c r="Q36" s="65">
        <f t="shared" si="6"/>
        <v>240088.06537972725</v>
      </c>
      <c r="R36" s="65">
        <f t="shared" si="7"/>
        <v>24008.806537972727</v>
      </c>
      <c r="S36" s="65">
        <f t="shared" si="8"/>
        <v>880322.90639233321</v>
      </c>
      <c r="T36" s="66">
        <f t="shared" si="0"/>
        <v>88032.290639233324</v>
      </c>
      <c r="U36" s="48"/>
      <c r="V36" s="48"/>
    </row>
    <row r="37" spans="1:29" ht="20">
      <c r="A37" s="53"/>
      <c r="B37" s="54"/>
      <c r="C37" s="55" t="s">
        <v>86</v>
      </c>
      <c r="D37" s="56">
        <f t="shared" si="10"/>
        <v>958.89474151181105</v>
      </c>
      <c r="E37" s="57">
        <f t="shared" si="1"/>
        <v>1879.4336933631496</v>
      </c>
      <c r="F37" s="58">
        <f t="shared" si="2"/>
        <v>1.96</v>
      </c>
      <c r="G37" s="59">
        <f t="shared" si="3"/>
        <v>9.6024582293067023E-5</v>
      </c>
      <c r="H37" s="69">
        <v>1</v>
      </c>
      <c r="I37" s="61">
        <f t="shared" si="29"/>
        <v>958.89474151181105</v>
      </c>
      <c r="J37" s="57">
        <f t="shared" si="4"/>
        <v>0</v>
      </c>
      <c r="K37" s="62">
        <f t="shared" si="5"/>
        <v>2838.3284348749607</v>
      </c>
      <c r="L37" s="54"/>
      <c r="M37" s="55" t="s">
        <v>86</v>
      </c>
      <c r="N37" s="63">
        <v>122.06</v>
      </c>
      <c r="O37" s="64">
        <v>0</v>
      </c>
      <c r="P37" s="65">
        <f t="shared" si="15"/>
        <v>122.06</v>
      </c>
      <c r="Q37" s="65">
        <f t="shared" si="6"/>
        <v>117042.69214893166</v>
      </c>
      <c r="R37" s="65">
        <f t="shared" si="7"/>
        <v>11704.269214893166</v>
      </c>
      <c r="S37" s="65">
        <f t="shared" si="8"/>
        <v>429156.53787941608</v>
      </c>
      <c r="T37" s="66">
        <f t="shared" si="0"/>
        <v>42915.653787941606</v>
      </c>
      <c r="U37" s="48"/>
      <c r="V37" s="48"/>
    </row>
    <row r="38" spans="1:29" ht="20">
      <c r="A38" s="53"/>
      <c r="B38" s="54"/>
      <c r="C38" s="55" t="s">
        <v>87</v>
      </c>
      <c r="D38" s="56">
        <f t="shared" si="10"/>
        <v>0</v>
      </c>
      <c r="E38" s="57">
        <f t="shared" si="1"/>
        <v>0</v>
      </c>
      <c r="F38" s="58" t="e">
        <f t="shared" si="2"/>
        <v>#DIV/0!</v>
      </c>
      <c r="G38" s="59">
        <f>H38/F$2</f>
        <v>0</v>
      </c>
      <c r="H38" s="69"/>
      <c r="I38" s="61">
        <f t="shared" si="29"/>
        <v>0</v>
      </c>
      <c r="J38" s="57">
        <f t="shared" si="4"/>
        <v>0</v>
      </c>
      <c r="K38" s="62">
        <f t="shared" si="5"/>
        <v>0</v>
      </c>
      <c r="L38" s="54"/>
      <c r="M38" s="55" t="s">
        <v>87</v>
      </c>
      <c r="N38" s="63">
        <v>101.73</v>
      </c>
      <c r="O38" s="64">
        <v>0</v>
      </c>
      <c r="P38" s="65">
        <f t="shared" si="15"/>
        <v>101.73</v>
      </c>
      <c r="Q38" s="65">
        <f t="shared" si="6"/>
        <v>0</v>
      </c>
      <c r="R38" s="65">
        <f t="shared" si="7"/>
        <v>0</v>
      </c>
      <c r="S38" s="65">
        <f t="shared" si="8"/>
        <v>0</v>
      </c>
      <c r="T38" s="66">
        <f t="shared" si="0"/>
        <v>0</v>
      </c>
      <c r="U38" s="48"/>
      <c r="V38" s="48"/>
      <c r="AB38" s="78"/>
      <c r="AC38" s="73"/>
    </row>
    <row r="39" spans="1:29" ht="20">
      <c r="A39" s="53"/>
      <c r="B39" s="54"/>
      <c r="C39" s="55" t="s">
        <v>88</v>
      </c>
      <c r="D39" s="56">
        <f t="shared" si="10"/>
        <v>0</v>
      </c>
      <c r="E39" s="57">
        <f t="shared" si="1"/>
        <v>0</v>
      </c>
      <c r="F39" s="58" t="e">
        <f t="shared" si="2"/>
        <v>#DIV/0!</v>
      </c>
      <c r="G39" s="59">
        <f>H39/F$2</f>
        <v>0</v>
      </c>
      <c r="H39" s="69"/>
      <c r="I39" s="61">
        <f t="shared" si="29"/>
        <v>0</v>
      </c>
      <c r="J39" s="57">
        <f t="shared" si="4"/>
        <v>0</v>
      </c>
      <c r="K39" s="62">
        <f t="shared" si="5"/>
        <v>0</v>
      </c>
      <c r="L39" s="54"/>
      <c r="M39" s="55" t="s">
        <v>88</v>
      </c>
      <c r="N39" s="63">
        <v>97.11</v>
      </c>
      <c r="O39" s="64">
        <v>0</v>
      </c>
      <c r="P39" s="65">
        <f t="shared" si="15"/>
        <v>97.11</v>
      </c>
      <c r="Q39" s="65">
        <f>P39*D39</f>
        <v>0</v>
      </c>
      <c r="R39" s="65">
        <f t="shared" si="7"/>
        <v>0</v>
      </c>
      <c r="S39" s="65">
        <f t="shared" si="8"/>
        <v>0</v>
      </c>
      <c r="T39" s="66">
        <f t="shared" si="0"/>
        <v>0</v>
      </c>
      <c r="U39" s="48"/>
      <c r="V39" s="48"/>
      <c r="AB39" s="69"/>
    </row>
    <row r="40" spans="1:29" ht="21" thickBot="1">
      <c r="A40" s="53"/>
      <c r="B40" s="91"/>
      <c r="C40" s="92" t="s">
        <v>89</v>
      </c>
      <c r="D40" s="93">
        <f t="shared" si="10"/>
        <v>0</v>
      </c>
      <c r="E40" s="94">
        <f t="shared" si="1"/>
        <v>0</v>
      </c>
      <c r="F40" s="95" t="e">
        <f t="shared" si="2"/>
        <v>#DIV/0!</v>
      </c>
      <c r="G40" s="96">
        <f t="shared" si="3"/>
        <v>0</v>
      </c>
      <c r="H40" s="69"/>
      <c r="I40" s="97">
        <f t="shared" si="29"/>
        <v>0</v>
      </c>
      <c r="J40" s="57">
        <f t="shared" si="4"/>
        <v>0</v>
      </c>
      <c r="K40" s="98">
        <f t="shared" si="5"/>
        <v>0</v>
      </c>
      <c r="L40" s="91"/>
      <c r="M40" s="92" t="s">
        <v>89</v>
      </c>
      <c r="N40" s="99">
        <v>125.19</v>
      </c>
      <c r="O40" s="100">
        <v>0</v>
      </c>
      <c r="P40" s="101">
        <f t="shared" si="15"/>
        <v>125.19</v>
      </c>
      <c r="Q40" s="101">
        <f>P40*D40</f>
        <v>0</v>
      </c>
      <c r="R40" s="101">
        <f t="shared" si="7"/>
        <v>0</v>
      </c>
      <c r="S40" s="101">
        <f t="shared" si="8"/>
        <v>0</v>
      </c>
      <c r="T40" s="102">
        <f t="shared" si="0"/>
        <v>0</v>
      </c>
      <c r="U40" s="48"/>
      <c r="V40" s="48"/>
    </row>
    <row r="41" spans="1:29" ht="19" customHeight="1">
      <c r="A41" s="53"/>
      <c r="B41" s="103" t="s">
        <v>90</v>
      </c>
      <c r="C41" s="36"/>
      <c r="D41" s="37">
        <f t="shared" si="10"/>
        <v>0</v>
      </c>
      <c r="E41" s="38">
        <f t="shared" si="1"/>
        <v>0</v>
      </c>
      <c r="F41" s="39" t="e">
        <f t="shared" si="2"/>
        <v>#DIV/0!</v>
      </c>
      <c r="G41" s="40">
        <f t="shared" si="3"/>
        <v>0</v>
      </c>
      <c r="H41" s="104"/>
      <c r="I41" s="42">
        <f t="shared" si="29"/>
        <v>0</v>
      </c>
      <c r="J41" s="38">
        <f t="shared" si="4"/>
        <v>0</v>
      </c>
      <c r="K41" s="43">
        <f t="shared" si="5"/>
        <v>0</v>
      </c>
      <c r="L41" s="103" t="s">
        <v>90</v>
      </c>
      <c r="M41" s="36"/>
      <c r="N41" s="105"/>
      <c r="O41" s="106"/>
      <c r="P41" s="107">
        <f t="shared" si="15"/>
        <v>0</v>
      </c>
      <c r="Q41" s="46">
        <f>P41*D41</f>
        <v>0</v>
      </c>
      <c r="R41" s="107">
        <f>Q41/$T$3</f>
        <v>0</v>
      </c>
      <c r="S41" s="107">
        <f>Q41*$T$1</f>
        <v>0</v>
      </c>
      <c r="T41" s="47">
        <f>S41/$T$3</f>
        <v>0</v>
      </c>
      <c r="U41" s="48"/>
      <c r="V41" s="48"/>
    </row>
    <row r="42" spans="1:29" ht="19">
      <c r="A42" s="53"/>
      <c r="B42" s="108"/>
      <c r="C42" s="55"/>
      <c r="D42" s="56">
        <f t="shared" si="10"/>
        <v>0</v>
      </c>
      <c r="E42" s="57">
        <f t="shared" si="1"/>
        <v>0</v>
      </c>
      <c r="F42" s="58" t="e">
        <f t="shared" si="2"/>
        <v>#DIV/0!</v>
      </c>
      <c r="G42" s="59">
        <f t="shared" si="3"/>
        <v>0</v>
      </c>
      <c r="H42" s="109"/>
      <c r="I42" s="61">
        <f t="shared" si="29"/>
        <v>0</v>
      </c>
      <c r="J42" s="57">
        <f t="shared" si="4"/>
        <v>0</v>
      </c>
      <c r="K42" s="62">
        <f t="shared" si="5"/>
        <v>0</v>
      </c>
      <c r="L42" s="108"/>
      <c r="M42" s="55"/>
      <c r="N42" s="110"/>
      <c r="O42" s="11"/>
      <c r="P42" s="111">
        <f t="shared" si="15"/>
        <v>0</v>
      </c>
      <c r="Q42" s="65">
        <f>P42*D42</f>
        <v>0</v>
      </c>
      <c r="R42" s="111">
        <f t="shared" ref="R42:R52" si="30">Q42/$T$3</f>
        <v>0</v>
      </c>
      <c r="S42" s="111">
        <f>Q42*$T$1</f>
        <v>0</v>
      </c>
      <c r="T42" s="66">
        <f t="shared" ref="T42:T51" si="31">S42/$T$3</f>
        <v>0</v>
      </c>
      <c r="U42" s="48"/>
      <c r="V42" s="48"/>
    </row>
    <row r="43" spans="1:29" ht="19">
      <c r="A43" s="53"/>
      <c r="B43" s="108"/>
      <c r="C43" s="55"/>
      <c r="D43" s="56">
        <f t="shared" si="10"/>
        <v>0</v>
      </c>
      <c r="E43" s="57">
        <f t="shared" si="1"/>
        <v>0</v>
      </c>
      <c r="F43" s="58" t="e">
        <f t="shared" si="2"/>
        <v>#DIV/0!</v>
      </c>
      <c r="G43" s="59">
        <f t="shared" si="3"/>
        <v>0</v>
      </c>
      <c r="H43" s="109"/>
      <c r="I43" s="61">
        <f t="shared" si="29"/>
        <v>0</v>
      </c>
      <c r="J43" s="57">
        <f t="shared" si="4"/>
        <v>0</v>
      </c>
      <c r="K43" s="62">
        <f t="shared" si="5"/>
        <v>0</v>
      </c>
      <c r="L43" s="108"/>
      <c r="M43" s="55"/>
      <c r="N43" s="110"/>
      <c r="O43" s="11"/>
      <c r="P43" s="111">
        <f t="shared" si="15"/>
        <v>0</v>
      </c>
      <c r="Q43" s="65">
        <f t="shared" ref="Q43:Q52" si="32">P43*D43</f>
        <v>0</v>
      </c>
      <c r="R43" s="111">
        <f t="shared" si="30"/>
        <v>0</v>
      </c>
      <c r="S43" s="111">
        <f t="shared" ref="S43:S51" si="33">Q43*$T$1</f>
        <v>0</v>
      </c>
      <c r="T43" s="66">
        <f t="shared" si="31"/>
        <v>0</v>
      </c>
      <c r="U43" s="48"/>
      <c r="V43" s="48"/>
    </row>
    <row r="44" spans="1:29" ht="19">
      <c r="A44" s="53"/>
      <c r="B44" s="108"/>
      <c r="C44" s="55"/>
      <c r="D44" s="56">
        <f t="shared" si="10"/>
        <v>0</v>
      </c>
      <c r="E44" s="57">
        <f t="shared" si="1"/>
        <v>0</v>
      </c>
      <c r="F44" s="58" t="e">
        <f t="shared" si="2"/>
        <v>#DIV/0!</v>
      </c>
      <c r="G44" s="59">
        <f t="shared" si="3"/>
        <v>0</v>
      </c>
      <c r="H44" s="109"/>
      <c r="I44" s="61">
        <f t="shared" si="29"/>
        <v>0</v>
      </c>
      <c r="J44" s="57">
        <f t="shared" si="4"/>
        <v>0</v>
      </c>
      <c r="K44" s="62">
        <f t="shared" si="5"/>
        <v>0</v>
      </c>
      <c r="L44" s="108"/>
      <c r="M44" s="55"/>
      <c r="N44" s="110"/>
      <c r="O44" s="11"/>
      <c r="P44" s="111">
        <f t="shared" si="15"/>
        <v>0</v>
      </c>
      <c r="Q44" s="65">
        <f t="shared" si="32"/>
        <v>0</v>
      </c>
      <c r="R44" s="111">
        <f t="shared" si="30"/>
        <v>0</v>
      </c>
      <c r="S44" s="111">
        <f t="shared" si="33"/>
        <v>0</v>
      </c>
      <c r="T44" s="66">
        <f t="shared" si="31"/>
        <v>0</v>
      </c>
      <c r="U44" s="48"/>
      <c r="V44" s="48"/>
    </row>
    <row r="45" spans="1:29" ht="20">
      <c r="A45" s="53"/>
      <c r="B45" s="108"/>
      <c r="C45" s="55" t="s">
        <v>91</v>
      </c>
      <c r="D45" s="56">
        <f t="shared" si="10"/>
        <v>25890.158020818901</v>
      </c>
      <c r="E45" s="57">
        <f t="shared" si="1"/>
        <v>9753.624279183492</v>
      </c>
      <c r="F45" s="58">
        <f t="shared" si="2"/>
        <v>0.3767309674719006</v>
      </c>
      <c r="G45" s="59">
        <f t="shared" si="3"/>
        <v>2.5926637219128097E-3</v>
      </c>
      <c r="H45" s="69">
        <v>27</v>
      </c>
      <c r="I45" s="61">
        <f t="shared" si="29"/>
        <v>4976.3389179507612</v>
      </c>
      <c r="J45" s="57">
        <f t="shared" si="4"/>
        <v>20913.819102868139</v>
      </c>
      <c r="K45" s="62">
        <f t="shared" si="5"/>
        <v>35643.782300002393</v>
      </c>
      <c r="L45" s="108"/>
      <c r="M45" s="55" t="s">
        <v>91</v>
      </c>
      <c r="N45" s="110">
        <v>122.06</v>
      </c>
      <c r="O45" s="65">
        <f>N45*0.5</f>
        <v>61.03</v>
      </c>
      <c r="P45" s="111">
        <f t="shared" si="15"/>
        <v>61.03</v>
      </c>
      <c r="Q45" s="65">
        <f t="shared" si="32"/>
        <v>1580076.3440105775</v>
      </c>
      <c r="R45" s="111">
        <f t="shared" si="30"/>
        <v>158007.63440105776</v>
      </c>
      <c r="S45" s="111">
        <f t="shared" si="33"/>
        <v>5793613.2613721173</v>
      </c>
      <c r="T45" s="66">
        <f t="shared" si="31"/>
        <v>579361.32613721176</v>
      </c>
      <c r="U45" s="48"/>
      <c r="V45" s="48"/>
    </row>
    <row r="46" spans="1:29" ht="20">
      <c r="A46" s="53"/>
      <c r="B46" s="108"/>
      <c r="C46" s="55" t="s">
        <v>92</v>
      </c>
      <c r="D46" s="56">
        <f t="shared" si="10"/>
        <v>61369.263456755907</v>
      </c>
      <c r="E46" s="57">
        <f t="shared" si="1"/>
        <v>14989.917273064857</v>
      </c>
      <c r="F46" s="58">
        <f t="shared" si="2"/>
        <v>0.244257734714831</v>
      </c>
      <c r="G46" s="59">
        <f t="shared" si="3"/>
        <v>6.1455732667562895E-3</v>
      </c>
      <c r="H46" s="69">
        <v>64</v>
      </c>
      <c r="I46" s="61">
        <f t="shared" si="29"/>
        <v>7647.9169760534987</v>
      </c>
      <c r="J46" s="57">
        <f t="shared" si="4"/>
        <v>53721.346480702407</v>
      </c>
      <c r="K46" s="62">
        <f t="shared" si="5"/>
        <v>76359.180729820771</v>
      </c>
      <c r="L46" s="108"/>
      <c r="M46" s="55" t="s">
        <v>92</v>
      </c>
      <c r="N46" s="110">
        <v>101.73</v>
      </c>
      <c r="O46" s="65">
        <f t="shared" ref="O46:O47" si="34">N46*0.5</f>
        <v>50.865000000000002</v>
      </c>
      <c r="P46" s="111">
        <f t="shared" si="15"/>
        <v>50.865000000000002</v>
      </c>
      <c r="Q46" s="65">
        <f t="shared" si="32"/>
        <v>3121547.5857278896</v>
      </c>
      <c r="R46" s="111">
        <f t="shared" si="30"/>
        <v>312154.75857278897</v>
      </c>
      <c r="S46" s="111">
        <f t="shared" si="33"/>
        <v>11445674.481002262</v>
      </c>
      <c r="T46" s="66">
        <f t="shared" si="31"/>
        <v>1144567.4481002262</v>
      </c>
      <c r="U46" s="48"/>
      <c r="V46" s="48"/>
    </row>
    <row r="47" spans="1:29" ht="20">
      <c r="A47" s="53"/>
      <c r="B47" s="108"/>
      <c r="C47" s="55" t="s">
        <v>93</v>
      </c>
      <c r="D47" s="56">
        <f t="shared" si="10"/>
        <v>45068.052851055116</v>
      </c>
      <c r="E47" s="57">
        <f t="shared" si="1"/>
        <v>12856.257204155005</v>
      </c>
      <c r="F47" s="58">
        <f t="shared" si="2"/>
        <v>0.28526320510547681</v>
      </c>
      <c r="G47" s="59">
        <f t="shared" si="3"/>
        <v>4.5131553677741501E-3</v>
      </c>
      <c r="H47" s="69">
        <v>47</v>
      </c>
      <c r="I47" s="61">
        <f t="shared" si="29"/>
        <v>6559.3149000790845</v>
      </c>
      <c r="J47" s="57">
        <f t="shared" si="4"/>
        <v>38508.737950976029</v>
      </c>
      <c r="K47" s="62">
        <f t="shared" si="5"/>
        <v>57924.310055210124</v>
      </c>
      <c r="L47" s="108"/>
      <c r="M47" s="55" t="s">
        <v>93</v>
      </c>
      <c r="N47" s="110">
        <v>97.11</v>
      </c>
      <c r="O47" s="65">
        <f t="shared" si="34"/>
        <v>48.555</v>
      </c>
      <c r="P47" s="111">
        <f t="shared" si="15"/>
        <v>48.555</v>
      </c>
      <c r="Q47" s="65">
        <f t="shared" si="32"/>
        <v>2188279.306182981</v>
      </c>
      <c r="R47" s="111">
        <f t="shared" si="30"/>
        <v>218827.93061829809</v>
      </c>
      <c r="S47" s="111">
        <f t="shared" si="33"/>
        <v>8023690.7893375969</v>
      </c>
      <c r="T47" s="66">
        <f t="shared" si="31"/>
        <v>802369.07893375971</v>
      </c>
      <c r="U47" s="48"/>
      <c r="V47" s="48"/>
    </row>
    <row r="48" spans="1:29" ht="20">
      <c r="A48" s="53"/>
      <c r="B48" s="108"/>
      <c r="C48" s="55" t="s">
        <v>94</v>
      </c>
      <c r="D48" s="56">
        <f t="shared" si="10"/>
        <v>21095.684313259844</v>
      </c>
      <c r="E48" s="57">
        <f t="shared" si="1"/>
        <v>8806.4319518089014</v>
      </c>
      <c r="F48" s="58">
        <f t="shared" si="2"/>
        <v>0.41745182668824615</v>
      </c>
      <c r="G48" s="59">
        <f t="shared" si="3"/>
        <v>2.1125408104474747E-3</v>
      </c>
      <c r="H48" s="69">
        <v>22</v>
      </c>
      <c r="I48" s="61">
        <f t="shared" si="29"/>
        <v>4493.0775264331132</v>
      </c>
      <c r="J48" s="57">
        <f t="shared" si="4"/>
        <v>16602.606786826731</v>
      </c>
      <c r="K48" s="62">
        <f t="shared" si="5"/>
        <v>29902.116265068747</v>
      </c>
      <c r="L48" s="108"/>
      <c r="M48" s="55" t="s">
        <v>94</v>
      </c>
      <c r="N48" s="110">
        <v>125.19</v>
      </c>
      <c r="O48" s="65">
        <f>N48*0.5</f>
        <v>62.594999999999999</v>
      </c>
      <c r="P48" s="111">
        <f t="shared" si="15"/>
        <v>62.594999999999999</v>
      </c>
      <c r="Q48" s="65">
        <f t="shared" si="32"/>
        <v>1320484.3595884999</v>
      </c>
      <c r="R48" s="111">
        <f t="shared" si="30"/>
        <v>132048.43595884999</v>
      </c>
      <c r="S48" s="111">
        <f t="shared" si="33"/>
        <v>4841775.9851578325</v>
      </c>
      <c r="T48" s="66">
        <f t="shared" si="31"/>
        <v>484177.59851578326</v>
      </c>
      <c r="U48" s="48"/>
      <c r="V48" s="48"/>
    </row>
    <row r="49" spans="1:22" ht="35" customHeight="1">
      <c r="A49" s="53"/>
      <c r="B49" s="112" t="s">
        <v>95</v>
      </c>
      <c r="C49" s="55" t="s">
        <v>96</v>
      </c>
      <c r="D49" s="56">
        <f t="shared" si="10"/>
        <v>28766.842245354332</v>
      </c>
      <c r="E49" s="57">
        <f t="shared" si="1"/>
        <v>10279.737889457554</v>
      </c>
      <c r="F49" s="58">
        <f t="shared" si="2"/>
        <v>0.35734676061352089</v>
      </c>
      <c r="G49" s="59">
        <f t="shared" si="3"/>
        <v>2.8807374687920108E-3</v>
      </c>
      <c r="H49" s="113">
        <v>30</v>
      </c>
      <c r="I49" s="61">
        <f t="shared" si="29"/>
        <v>5244.7642293150784</v>
      </c>
      <c r="J49" s="57">
        <f t="shared" si="4"/>
        <v>23522.078016039253</v>
      </c>
      <c r="K49" s="62">
        <f t="shared" si="5"/>
        <v>39046.580134811884</v>
      </c>
      <c r="L49" s="112" t="s">
        <v>95</v>
      </c>
      <c r="M49" s="55" t="s">
        <v>96</v>
      </c>
      <c r="N49" s="63">
        <v>61.03</v>
      </c>
      <c r="O49" s="110">
        <v>122.06</v>
      </c>
      <c r="P49" s="111">
        <f t="shared" si="15"/>
        <v>-61.03</v>
      </c>
      <c r="Q49" s="65">
        <f t="shared" si="32"/>
        <v>-1755640.382233975</v>
      </c>
      <c r="R49" s="111">
        <f t="shared" si="30"/>
        <v>-175564.03822339751</v>
      </c>
      <c r="S49" s="111">
        <f t="shared" si="33"/>
        <v>-6437348.0681912415</v>
      </c>
      <c r="T49" s="66">
        <f t="shared" si="31"/>
        <v>-643734.80681912415</v>
      </c>
      <c r="U49" s="48"/>
      <c r="V49" s="48"/>
    </row>
    <row r="50" spans="1:22" ht="21.75" customHeight="1">
      <c r="A50" s="53"/>
      <c r="B50" s="112"/>
      <c r="C50" s="55" t="s">
        <v>97</v>
      </c>
      <c r="D50" s="56">
        <f t="shared" si="10"/>
        <v>28766.842245354332</v>
      </c>
      <c r="E50" s="57">
        <f t="shared" si="1"/>
        <v>10279.737889457554</v>
      </c>
      <c r="F50" s="58">
        <f t="shared" si="2"/>
        <v>0.35734676061352089</v>
      </c>
      <c r="G50" s="59">
        <f t="shared" si="3"/>
        <v>2.8807374687920108E-3</v>
      </c>
      <c r="H50" s="113">
        <v>30</v>
      </c>
      <c r="I50" s="61">
        <f t="shared" si="29"/>
        <v>5244.7642293150784</v>
      </c>
      <c r="J50" s="57">
        <f t="shared" si="4"/>
        <v>23522.078016039253</v>
      </c>
      <c r="K50" s="62">
        <f t="shared" si="5"/>
        <v>39046.580134811884</v>
      </c>
      <c r="L50" s="112"/>
      <c r="M50" s="55" t="s">
        <v>97</v>
      </c>
      <c r="N50" s="63">
        <v>50.865000000000002</v>
      </c>
      <c r="O50" s="110">
        <v>101.73</v>
      </c>
      <c r="P50" s="111">
        <f t="shared" si="15"/>
        <v>-50.865000000000002</v>
      </c>
      <c r="Q50" s="65">
        <f t="shared" si="32"/>
        <v>-1463225.4308099481</v>
      </c>
      <c r="R50" s="111">
        <f t="shared" si="30"/>
        <v>-146322.5430809948</v>
      </c>
      <c r="S50" s="111">
        <f t="shared" si="33"/>
        <v>-5365159.91296981</v>
      </c>
      <c r="T50" s="66">
        <f t="shared" si="31"/>
        <v>-536515.991296981</v>
      </c>
      <c r="U50" s="48"/>
      <c r="V50" s="48"/>
    </row>
    <row r="51" spans="1:22" ht="20.25" customHeight="1">
      <c r="A51" s="53"/>
      <c r="B51" s="112"/>
      <c r="C51" s="55" t="s">
        <v>98</v>
      </c>
      <c r="D51" s="56">
        <f t="shared" si="10"/>
        <v>26849.05276233071</v>
      </c>
      <c r="E51" s="57">
        <f t="shared" si="1"/>
        <v>9932.1266527605985</v>
      </c>
      <c r="F51" s="58">
        <f t="shared" si="2"/>
        <v>0.36992465770320948</v>
      </c>
      <c r="G51" s="59">
        <f t="shared" si="3"/>
        <v>2.6886883042058769E-3</v>
      </c>
      <c r="H51" s="113">
        <v>28</v>
      </c>
      <c r="I51" s="61">
        <f t="shared" si="29"/>
        <v>5067.4115575309179</v>
      </c>
      <c r="J51" s="57">
        <f t="shared" si="4"/>
        <v>21781.641204799791</v>
      </c>
      <c r="K51" s="62">
        <f t="shared" si="5"/>
        <v>36781.179415091305</v>
      </c>
      <c r="L51" s="112"/>
      <c r="M51" s="55" t="s">
        <v>98</v>
      </c>
      <c r="N51" s="63">
        <v>48.555</v>
      </c>
      <c r="O51" s="110">
        <v>97.11</v>
      </c>
      <c r="P51" s="111">
        <f t="shared" si="15"/>
        <v>-48.555</v>
      </c>
      <c r="Q51" s="65">
        <f t="shared" si="32"/>
        <v>-1303655.7568749676</v>
      </c>
      <c r="R51" s="111">
        <f t="shared" si="30"/>
        <v>-130365.57568749676</v>
      </c>
      <c r="S51" s="111">
        <f t="shared" si="33"/>
        <v>-4780071.1085415473</v>
      </c>
      <c r="T51" s="66">
        <f t="shared" si="31"/>
        <v>-478007.11085415474</v>
      </c>
      <c r="U51" s="48"/>
      <c r="V51" s="48"/>
    </row>
    <row r="52" spans="1:22" ht="18.75" customHeight="1" thickBot="1">
      <c r="A52" s="53"/>
      <c r="B52" s="112"/>
      <c r="C52" s="55" t="s">
        <v>99</v>
      </c>
      <c r="D52" s="93">
        <f t="shared" si="10"/>
        <v>12465.631639653544</v>
      </c>
      <c r="E52" s="94">
        <f t="shared" si="1"/>
        <v>6772.4888470202277</v>
      </c>
      <c r="F52" s="95">
        <f t="shared" si="2"/>
        <v>0.54329287458460906</v>
      </c>
      <c r="G52" s="96">
        <f t="shared" si="3"/>
        <v>1.2483195698098713E-3</v>
      </c>
      <c r="H52" s="113">
        <v>13</v>
      </c>
      <c r="I52" s="97">
        <f t="shared" si="29"/>
        <v>3455.3514525613409</v>
      </c>
      <c r="J52" s="57">
        <f t="shared" si="4"/>
        <v>9010.2801870922031</v>
      </c>
      <c r="K52" s="98">
        <f t="shared" si="5"/>
        <v>19238.120486673772</v>
      </c>
      <c r="L52" s="112"/>
      <c r="M52" s="55" t="s">
        <v>99</v>
      </c>
      <c r="N52" s="99">
        <v>62.594999999999999</v>
      </c>
      <c r="O52" s="110">
        <v>125.19</v>
      </c>
      <c r="P52" s="114">
        <f t="shared" si="15"/>
        <v>-62.594999999999999</v>
      </c>
      <c r="Q52" s="101">
        <f t="shared" si="32"/>
        <v>-780286.21248411352</v>
      </c>
      <c r="R52" s="114">
        <f t="shared" si="30"/>
        <v>-78028.621248411349</v>
      </c>
      <c r="S52" s="114">
        <f>Q52*$T$1</f>
        <v>-2861049.4457750828</v>
      </c>
      <c r="T52" s="102">
        <f>S52/$T$3</f>
        <v>-286104.94457750826</v>
      </c>
      <c r="U52" s="48"/>
      <c r="V52" s="48"/>
    </row>
    <row r="53" spans="1:22" ht="20" customHeight="1">
      <c r="A53" s="53"/>
      <c r="B53" s="112"/>
      <c r="C53" s="36" t="s">
        <v>100</v>
      </c>
      <c r="D53" s="37">
        <f t="shared" si="10"/>
        <v>15342.315864188977</v>
      </c>
      <c r="E53" s="38">
        <f t="shared" si="1"/>
        <v>7512.3181470749832</v>
      </c>
      <c r="F53" s="39">
        <f t="shared" si="2"/>
        <v>0.48964694858158547</v>
      </c>
      <c r="G53" s="40">
        <f t="shared" si="3"/>
        <v>1.5363933166890724E-3</v>
      </c>
      <c r="H53" s="115">
        <v>16</v>
      </c>
      <c r="I53" s="42">
        <f t="shared" si="29"/>
        <v>3832.8153811607058</v>
      </c>
      <c r="J53" s="38">
        <f t="shared" si="4"/>
        <v>11509.500483028271</v>
      </c>
      <c r="K53" s="43">
        <f t="shared" si="5"/>
        <v>22854.634011263959</v>
      </c>
      <c r="L53" s="112"/>
      <c r="M53" s="36" t="s">
        <v>100</v>
      </c>
      <c r="N53" s="116" t="s">
        <v>101</v>
      </c>
      <c r="O53" s="116" t="s">
        <v>101</v>
      </c>
      <c r="P53" s="117">
        <v>3.25</v>
      </c>
      <c r="Q53" s="80">
        <f>((P53*D53)*$T$2)*(-1)</f>
        <v>-498625.26558614173</v>
      </c>
      <c r="R53" s="80">
        <f>Q53/$T$2</f>
        <v>-49862.526558614176</v>
      </c>
      <c r="S53" s="80">
        <f>Q53*$T$1</f>
        <v>-1828292.6404825195</v>
      </c>
      <c r="T53" s="118">
        <f>S53/T2</f>
        <v>-182829.26404825196</v>
      </c>
      <c r="U53" s="48"/>
      <c r="V53" s="48"/>
    </row>
    <row r="54" spans="1:22" ht="21" thickBot="1">
      <c r="A54" s="53"/>
      <c r="B54" s="112"/>
      <c r="C54" s="55" t="s">
        <v>102</v>
      </c>
      <c r="D54" s="56">
        <f t="shared" si="10"/>
        <v>13424.526381165355</v>
      </c>
      <c r="E54" s="57">
        <f t="shared" si="1"/>
        <v>7027.8059547634666</v>
      </c>
      <c r="F54" s="58">
        <f t="shared" si="2"/>
        <v>0.52350494574046924</v>
      </c>
      <c r="G54" s="59">
        <f t="shared" si="3"/>
        <v>1.3443441521029385E-3</v>
      </c>
      <c r="H54" s="88">
        <v>14</v>
      </c>
      <c r="I54" s="61">
        <f t="shared" si="29"/>
        <v>3585.6152830425849</v>
      </c>
      <c r="J54" s="57">
        <f t="shared" si="4"/>
        <v>9838.9110981227695</v>
      </c>
      <c r="K54" s="62">
        <f t="shared" si="5"/>
        <v>20452.332335928822</v>
      </c>
      <c r="L54" s="112"/>
      <c r="M54" s="92" t="s">
        <v>102</v>
      </c>
      <c r="N54" s="119" t="s">
        <v>101</v>
      </c>
      <c r="O54" s="119" t="s">
        <v>101</v>
      </c>
      <c r="P54" s="120">
        <v>1.8</v>
      </c>
      <c r="Q54" s="121">
        <f>((P54*D54)*$T$2)*(-1)</f>
        <v>-241641.47486097639</v>
      </c>
      <c r="R54" s="121">
        <f>Q54/$T$2</f>
        <v>-24164.147486097638</v>
      </c>
      <c r="S54" s="121">
        <f>Q54*$T$1</f>
        <v>-886018.74115691346</v>
      </c>
      <c r="T54" s="122">
        <f>S54/T2</f>
        <v>-88601.874115691346</v>
      </c>
      <c r="U54" s="48"/>
      <c r="V54" s="48"/>
    </row>
    <row r="55" spans="1:22" ht="20">
      <c r="A55" s="53"/>
      <c r="B55" s="112"/>
      <c r="C55" s="55" t="s">
        <v>103</v>
      </c>
      <c r="D55" s="56">
        <f t="shared" si="10"/>
        <v>20136.789571748031</v>
      </c>
      <c r="E55" s="57">
        <f t="shared" si="1"/>
        <v>8604.3721354777354</v>
      </c>
      <c r="F55" s="58">
        <f t="shared" si="2"/>
        <v>0.42729612408274315</v>
      </c>
      <c r="G55" s="59">
        <f t="shared" si="3"/>
        <v>2.0165162281544076E-3</v>
      </c>
      <c r="H55" s="88">
        <v>21</v>
      </c>
      <c r="I55" s="61">
        <f t="shared" si="29"/>
        <v>4389.9857834070081</v>
      </c>
      <c r="J55" s="57">
        <f t="shared" si="4"/>
        <v>15746.803788341023</v>
      </c>
      <c r="K55" s="62">
        <f t="shared" si="5"/>
        <v>28741.161707225765</v>
      </c>
      <c r="L55" s="112"/>
      <c r="M55" s="55"/>
      <c r="N55" s="123"/>
      <c r="O55" s="123"/>
      <c r="P55" s="123"/>
      <c r="Q55" s="124"/>
      <c r="T55" s="125"/>
      <c r="U55" s="48"/>
      <c r="V55" s="12"/>
    </row>
    <row r="56" spans="1:22" ht="20">
      <c r="A56" s="53"/>
      <c r="B56" s="112"/>
      <c r="C56" s="55" t="s">
        <v>104</v>
      </c>
      <c r="D56" s="56">
        <f t="shared" si="10"/>
        <v>83423.84251152756</v>
      </c>
      <c r="E56" s="57">
        <f t="shared" si="1"/>
        <v>17457.650269384605</v>
      </c>
      <c r="F56" s="58">
        <f t="shared" si="2"/>
        <v>0.20926451891702658</v>
      </c>
      <c r="G56" s="59">
        <f t="shared" si="3"/>
        <v>8.3541386594968309E-3</v>
      </c>
      <c r="H56" s="88">
        <v>87</v>
      </c>
      <c r="I56" s="61">
        <f t="shared" si="29"/>
        <v>8906.9644231554103</v>
      </c>
      <c r="J56" s="57">
        <f t="shared" si="4"/>
        <v>74516.878088372148</v>
      </c>
      <c r="K56" s="62">
        <f t="shared" si="5"/>
        <v>100881.49278091217</v>
      </c>
      <c r="L56" s="112"/>
      <c r="M56" s="55"/>
      <c r="N56" s="123"/>
      <c r="O56" s="123"/>
      <c r="P56" s="123"/>
      <c r="Q56" s="124"/>
      <c r="T56" s="125"/>
      <c r="U56" s="48"/>
      <c r="V56" s="12"/>
    </row>
    <row r="57" spans="1:22" ht="20">
      <c r="A57" s="53"/>
      <c r="B57" s="112"/>
      <c r="C57" s="55" t="s">
        <v>105</v>
      </c>
      <c r="D57" s="56">
        <f t="shared" si="10"/>
        <v>0</v>
      </c>
      <c r="E57" s="57">
        <f t="shared" si="1"/>
        <v>0</v>
      </c>
      <c r="F57" s="58" t="e">
        <f t="shared" si="2"/>
        <v>#DIV/0!</v>
      </c>
      <c r="G57" s="59">
        <f t="shared" si="3"/>
        <v>0</v>
      </c>
      <c r="H57" s="88"/>
      <c r="I57" s="61">
        <f t="shared" si="29"/>
        <v>0</v>
      </c>
      <c r="J57" s="57">
        <f t="shared" si="4"/>
        <v>0</v>
      </c>
      <c r="K57" s="62">
        <f t="shared" si="5"/>
        <v>0</v>
      </c>
      <c r="L57" s="112"/>
      <c r="M57" s="55"/>
      <c r="N57" s="123"/>
      <c r="O57" s="123"/>
      <c r="P57" s="123"/>
      <c r="Q57" s="124"/>
      <c r="T57" s="125"/>
      <c r="U57" s="48"/>
      <c r="V57" s="12"/>
    </row>
    <row r="58" spans="1:22" ht="21" thickBot="1">
      <c r="A58" s="53"/>
      <c r="B58" s="126"/>
      <c r="C58" s="92" t="s">
        <v>106</v>
      </c>
      <c r="D58" s="93">
        <f t="shared" si="10"/>
        <v>26849.05276233071</v>
      </c>
      <c r="E58" s="94">
        <f t="shared" si="1"/>
        <v>9932.1266527605985</v>
      </c>
      <c r="F58" s="95">
        <f t="shared" si="2"/>
        <v>0.36992465770320948</v>
      </c>
      <c r="G58" s="96">
        <f t="shared" si="3"/>
        <v>2.6886883042058769E-3</v>
      </c>
      <c r="H58" s="127">
        <v>28</v>
      </c>
      <c r="I58" s="97">
        <f t="shared" si="29"/>
        <v>5067.4115575309179</v>
      </c>
      <c r="J58" s="57">
        <f t="shared" si="4"/>
        <v>21781.641204799791</v>
      </c>
      <c r="K58" s="98">
        <f t="shared" si="5"/>
        <v>36781.179415091305</v>
      </c>
      <c r="L58" s="126"/>
      <c r="M58" s="55"/>
      <c r="N58" s="123"/>
      <c r="O58" s="123"/>
      <c r="P58" s="123"/>
      <c r="Q58" s="124"/>
      <c r="T58" s="125"/>
      <c r="U58" s="48"/>
      <c r="V58" s="12"/>
    </row>
    <row r="59" spans="1:22" ht="33" customHeight="1" thickBot="1">
      <c r="A59" s="53"/>
      <c r="B59" s="128" t="s">
        <v>107</v>
      </c>
      <c r="C59" s="129" t="s">
        <v>108</v>
      </c>
      <c r="D59" s="130">
        <f>$D$2*G59</f>
        <v>2921752.2773864879</v>
      </c>
      <c r="E59" s="94">
        <f t="shared" si="1"/>
        <v>87261.090530223446</v>
      </c>
      <c r="F59" s="131">
        <f t="shared" si="2"/>
        <v>2.9866012668356208E-2</v>
      </c>
      <c r="G59" s="132">
        <f>H59/F$2</f>
        <v>0.2925869022469752</v>
      </c>
      <c r="H59" s="133">
        <v>3047</v>
      </c>
      <c r="I59" s="134">
        <f t="shared" si="29"/>
        <v>44520.964556236453</v>
      </c>
      <c r="J59" s="135">
        <f t="shared" si="4"/>
        <v>2877231.3128302516</v>
      </c>
      <c r="K59" s="136">
        <f t="shared" si="5"/>
        <v>3009013.3679167116</v>
      </c>
      <c r="L59" s="137"/>
      <c r="M59" s="138"/>
      <c r="N59" s="123"/>
      <c r="O59" s="123"/>
      <c r="P59" s="123"/>
      <c r="Q59" s="124">
        <f>(N59-O59)*D59</f>
        <v>0</v>
      </c>
      <c r="T59" s="125"/>
      <c r="U59" s="48"/>
      <c r="V59" s="12"/>
    </row>
    <row r="60" spans="1:22" ht="20">
      <c r="A60" s="53"/>
      <c r="B60" s="139" t="s">
        <v>109</v>
      </c>
      <c r="C60" s="36" t="s">
        <v>110</v>
      </c>
      <c r="D60" s="37">
        <f>$D$2*G60</f>
        <v>1879433.6933631497</v>
      </c>
      <c r="E60" s="38">
        <f t="shared" si="1"/>
        <v>74971.850689165731</v>
      </c>
      <c r="F60" s="39">
        <f t="shared" si="2"/>
        <v>3.9890660124863184E-2</v>
      </c>
      <c r="G60" s="40">
        <f t="shared" si="3"/>
        <v>0.18820818129441136</v>
      </c>
      <c r="H60" s="140">
        <v>1960</v>
      </c>
      <c r="I60" s="42">
        <f t="shared" si="29"/>
        <v>38250.944229166191</v>
      </c>
      <c r="J60" s="57">
        <f t="shared" si="4"/>
        <v>1841182.7491339834</v>
      </c>
      <c r="K60" s="43">
        <f t="shared" si="5"/>
        <v>1954405.5440523154</v>
      </c>
      <c r="L60" s="57"/>
      <c r="M60" s="57"/>
      <c r="N60" s="123"/>
      <c r="O60" s="123"/>
      <c r="P60" s="123"/>
      <c r="Q60" s="124"/>
      <c r="T60" s="125"/>
      <c r="U60" s="48"/>
      <c r="V60" s="12"/>
    </row>
    <row r="61" spans="1:22" ht="20">
      <c r="A61" s="53"/>
      <c r="B61" s="141"/>
      <c r="C61" s="55" t="s">
        <v>111</v>
      </c>
      <c r="D61" s="56">
        <f t="shared" si="10"/>
        <v>3589143.0174787091</v>
      </c>
      <c r="E61" s="57">
        <f t="shared" si="1"/>
        <v>92033.186292110942</v>
      </c>
      <c r="F61" s="58">
        <f t="shared" si="2"/>
        <v>2.5642106164039724E-2</v>
      </c>
      <c r="G61" s="59">
        <f t="shared" si="3"/>
        <v>0.35942001152294989</v>
      </c>
      <c r="H61" s="88">
        <v>3743</v>
      </c>
      <c r="I61" s="61">
        <f t="shared" si="29"/>
        <v>46955.707291893341</v>
      </c>
      <c r="J61" s="57">
        <f t="shared" si="4"/>
        <v>3542187.3101868159</v>
      </c>
      <c r="K61" s="62">
        <f t="shared" si="5"/>
        <v>3681176.2037708201</v>
      </c>
      <c r="L61" s="57"/>
      <c r="M61" s="57"/>
      <c r="N61" s="123"/>
      <c r="O61" s="123"/>
      <c r="P61" s="123"/>
      <c r="Q61" s="124"/>
      <c r="T61" s="125"/>
      <c r="U61" s="48"/>
      <c r="V61" s="12"/>
    </row>
    <row r="62" spans="1:22" ht="20">
      <c r="A62" s="53"/>
      <c r="B62" s="141"/>
      <c r="C62" s="55" t="s">
        <v>112</v>
      </c>
      <c r="D62" s="56">
        <f t="shared" si="10"/>
        <v>174518.84295514962</v>
      </c>
      <c r="E62" s="57">
        <f t="shared" si="1"/>
        <v>25133.619379599408</v>
      </c>
      <c r="F62" s="58">
        <f t="shared" si="2"/>
        <v>0.14401665146300913</v>
      </c>
      <c r="G62" s="59">
        <f t="shared" si="3"/>
        <v>1.7476473977338199E-2</v>
      </c>
      <c r="H62" s="88">
        <v>182</v>
      </c>
      <c r="I62" s="61">
        <f t="shared" si="29"/>
        <v>12823.275193673167</v>
      </c>
      <c r="J62" s="57">
        <f t="shared" si="4"/>
        <v>161695.56776147644</v>
      </c>
      <c r="K62" s="62">
        <f t="shared" si="5"/>
        <v>199652.46233474903</v>
      </c>
      <c r="L62" s="57"/>
      <c r="M62" s="57"/>
      <c r="N62" s="123"/>
      <c r="O62" s="123"/>
      <c r="P62" s="123"/>
      <c r="Q62" s="124"/>
      <c r="T62" s="125"/>
      <c r="U62" s="48"/>
      <c r="V62" s="12"/>
    </row>
    <row r="63" spans="1:22" ht="20">
      <c r="A63" s="53"/>
      <c r="B63" s="141"/>
      <c r="C63" s="55" t="s">
        <v>113</v>
      </c>
      <c r="D63" s="56">
        <f t="shared" si="10"/>
        <v>126574.10587955907</v>
      </c>
      <c r="E63" s="57">
        <f t="shared" si="1"/>
        <v>21456.794387189209</v>
      </c>
      <c r="F63" s="58">
        <f t="shared" si="2"/>
        <v>0.16951962044753696</v>
      </c>
      <c r="G63" s="59">
        <f t="shared" si="3"/>
        <v>1.2675244862684848E-2</v>
      </c>
      <c r="H63" s="88">
        <v>132</v>
      </c>
      <c r="I63" s="61">
        <f t="shared" si="29"/>
        <v>10947.344075096536</v>
      </c>
      <c r="J63" s="57">
        <f t="shared" si="4"/>
        <v>115626.76180446253</v>
      </c>
      <c r="K63" s="62">
        <f t="shared" si="5"/>
        <v>148030.90026674827</v>
      </c>
      <c r="L63" s="57"/>
      <c r="M63" s="57"/>
      <c r="N63" s="123"/>
      <c r="O63" s="123"/>
      <c r="P63" s="123"/>
      <c r="Q63" s="124"/>
      <c r="T63" s="125"/>
      <c r="U63" s="48"/>
      <c r="V63" s="12"/>
    </row>
    <row r="64" spans="1:22" ht="20">
      <c r="A64" s="53"/>
      <c r="B64" s="141"/>
      <c r="C64" s="55" t="s">
        <v>114</v>
      </c>
      <c r="D64" s="56">
        <f t="shared" si="10"/>
        <v>39314.684401984254</v>
      </c>
      <c r="E64" s="57">
        <f t="shared" si="1"/>
        <v>12011.111303572277</v>
      </c>
      <c r="F64" s="58">
        <f t="shared" si="2"/>
        <v>0.30551208756405696</v>
      </c>
      <c r="G64" s="59">
        <f t="shared" si="3"/>
        <v>3.937007874015748E-3</v>
      </c>
      <c r="H64" s="88">
        <v>41</v>
      </c>
      <c r="I64" s="61">
        <f t="shared" si="29"/>
        <v>6128.1180120266727</v>
      </c>
      <c r="J64" s="57">
        <f t="shared" si="4"/>
        <v>33186.566389957581</v>
      </c>
      <c r="K64" s="62">
        <f t="shared" si="5"/>
        <v>51325.795705556535</v>
      </c>
      <c r="L64" s="57"/>
      <c r="M64" s="57"/>
      <c r="N64" s="123"/>
      <c r="O64" s="123"/>
      <c r="P64" s="123"/>
      <c r="Q64" s="124"/>
      <c r="T64" s="125"/>
      <c r="U64" s="48"/>
      <c r="V64" s="12"/>
    </row>
    <row r="65" spans="1:22" ht="20">
      <c r="A65" s="53"/>
      <c r="B65" s="141"/>
      <c r="C65" s="55" t="s">
        <v>115</v>
      </c>
      <c r="D65" s="56">
        <f t="shared" si="10"/>
        <v>59451.473973732289</v>
      </c>
      <c r="E65" s="57">
        <f t="shared" si="1"/>
        <v>14755.266252872221</v>
      </c>
      <c r="F65" s="58">
        <f t="shared" si="2"/>
        <v>0.2481900828798897</v>
      </c>
      <c r="G65" s="59">
        <f t="shared" si="3"/>
        <v>5.953524102170156E-3</v>
      </c>
      <c r="H65" s="88">
        <v>62</v>
      </c>
      <c r="I65" s="61">
        <f t="shared" si="29"/>
        <v>7528.1970677919498</v>
      </c>
      <c r="J65" s="57">
        <f t="shared" si="4"/>
        <v>51923.276905940336</v>
      </c>
      <c r="K65" s="62">
        <f t="shared" si="5"/>
        <v>74206.74022660451</v>
      </c>
      <c r="L65" s="57"/>
      <c r="M65" s="57"/>
      <c r="N65" s="123"/>
      <c r="O65" s="123"/>
      <c r="P65" s="123"/>
      <c r="Q65" s="124"/>
      <c r="T65" s="125"/>
      <c r="U65" s="48"/>
      <c r="V65" s="12"/>
    </row>
    <row r="66" spans="1:22" ht="20">
      <c r="A66" s="53"/>
      <c r="B66" s="141"/>
      <c r="C66" s="55" t="s">
        <v>116</v>
      </c>
      <c r="D66" s="56">
        <f t="shared" si="10"/>
        <v>428625.94945577957</v>
      </c>
      <c r="E66" s="57">
        <f t="shared" si="1"/>
        <v>38875.41738583894</v>
      </c>
      <c r="F66" s="58">
        <f t="shared" si="2"/>
        <v>9.0697769080939961E-2</v>
      </c>
      <c r="G66" s="59">
        <f t="shared" si="3"/>
        <v>4.2922988285000963E-2</v>
      </c>
      <c r="H66" s="88">
        <v>447</v>
      </c>
      <c r="I66" s="61">
        <f t="shared" si="29"/>
        <v>19834.396625428031</v>
      </c>
      <c r="J66" s="57">
        <f t="shared" si="4"/>
        <v>408791.55283035152</v>
      </c>
      <c r="K66" s="62">
        <f t="shared" si="5"/>
        <v>467501.3668416185</v>
      </c>
      <c r="L66" s="57"/>
      <c r="M66" s="57"/>
      <c r="N66" s="123"/>
      <c r="O66" s="123"/>
      <c r="P66" s="123"/>
      <c r="Q66" s="124"/>
      <c r="T66" s="125"/>
      <c r="U66" s="48"/>
      <c r="V66" s="12"/>
    </row>
    <row r="67" spans="1:22" ht="20">
      <c r="A67" s="53"/>
      <c r="B67" s="141"/>
      <c r="C67" s="55" t="s">
        <v>117</v>
      </c>
      <c r="D67" s="56">
        <f t="shared" si="10"/>
        <v>9588.9474151181093</v>
      </c>
      <c r="E67" s="57">
        <f t="shared" si="1"/>
        <v>5940.7222212094421</v>
      </c>
      <c r="F67" s="58">
        <f t="shared" si="2"/>
        <v>0.6195385128343901</v>
      </c>
      <c r="G67" s="59">
        <f t="shared" si="3"/>
        <v>9.602458229306702E-4</v>
      </c>
      <c r="H67" s="88">
        <v>10</v>
      </c>
      <c r="I67" s="61">
        <f t="shared" si="29"/>
        <v>3030.9807251068582</v>
      </c>
      <c r="J67" s="57">
        <f t="shared" si="4"/>
        <v>6557.9666900112516</v>
      </c>
      <c r="K67" s="62">
        <f t="shared" si="5"/>
        <v>15529.669636327551</v>
      </c>
      <c r="L67" s="57"/>
      <c r="M67" s="57"/>
      <c r="N67" s="123"/>
      <c r="O67" s="123"/>
      <c r="P67" s="123"/>
      <c r="Q67" s="124"/>
      <c r="T67" s="125"/>
      <c r="U67" s="48"/>
      <c r="V67" s="12"/>
    </row>
    <row r="68" spans="1:22" ht="20">
      <c r="A68" s="53"/>
      <c r="B68" s="141"/>
      <c r="C68" s="55" t="s">
        <v>118</v>
      </c>
      <c r="D68" s="56">
        <f t="shared" si="10"/>
        <v>2876.6842245354333</v>
      </c>
      <c r="E68" s="57">
        <f t="shared" si="1"/>
        <v>3254.9620149424622</v>
      </c>
      <c r="F68" s="58">
        <f t="shared" si="2"/>
        <v>1.1314978499136861</v>
      </c>
      <c r="G68" s="59">
        <f t="shared" si="3"/>
        <v>2.8807374687920108E-4</v>
      </c>
      <c r="H68" s="88">
        <v>3</v>
      </c>
      <c r="I68" s="61">
        <f t="shared" si="29"/>
        <v>1660.6949055828889</v>
      </c>
      <c r="J68" s="57">
        <f t="shared" si="4"/>
        <v>1215.9893189525444</v>
      </c>
      <c r="K68" s="62">
        <f t="shared" si="5"/>
        <v>6131.6462394778955</v>
      </c>
      <c r="L68" s="57"/>
      <c r="M68" s="57"/>
      <c r="N68" s="123"/>
      <c r="O68" s="123"/>
      <c r="P68" s="123"/>
      <c r="Q68" s="124"/>
      <c r="T68" s="125"/>
      <c r="U68" s="48"/>
      <c r="V68" s="12"/>
    </row>
    <row r="69" spans="1:22" ht="20">
      <c r="A69" s="53"/>
      <c r="B69" s="141"/>
      <c r="C69" s="55" t="s">
        <v>119</v>
      </c>
      <c r="D69" s="56">
        <f t="shared" si="10"/>
        <v>14383.421122677166</v>
      </c>
      <c r="E69" s="57">
        <f t="shared" si="1"/>
        <v>7274.1205281299654</v>
      </c>
      <c r="F69" s="58">
        <f t="shared" si="2"/>
        <v>0.50572951080890294</v>
      </c>
      <c r="G69" s="59">
        <f t="shared" si="3"/>
        <v>1.4403687343960054E-3</v>
      </c>
      <c r="H69" s="88">
        <v>15</v>
      </c>
      <c r="I69" s="61">
        <f t="shared" si="29"/>
        <v>3711.2859837397782</v>
      </c>
      <c r="J69" s="57">
        <f t="shared" si="4"/>
        <v>10672.135138937389</v>
      </c>
      <c r="K69" s="62">
        <f t="shared" si="5"/>
        <v>21657.541650807132</v>
      </c>
      <c r="L69" s="57"/>
      <c r="M69" s="57"/>
      <c r="N69" s="123"/>
      <c r="O69" s="123"/>
      <c r="P69" s="123"/>
      <c r="Q69" s="124"/>
      <c r="T69" s="125"/>
      <c r="U69" s="48"/>
      <c r="V69" s="12"/>
    </row>
    <row r="70" spans="1:22" ht="20">
      <c r="A70" s="53"/>
      <c r="B70" s="141"/>
      <c r="C70" s="55" t="s">
        <v>120</v>
      </c>
      <c r="D70" s="56">
        <f t="shared" si="10"/>
        <v>5753.3684490708665</v>
      </c>
      <c r="E70" s="57">
        <f t="shared" si="1"/>
        <v>4602.5481555170736</v>
      </c>
      <c r="F70" s="58">
        <f t="shared" si="2"/>
        <v>0.799974518624886</v>
      </c>
      <c r="G70" s="59">
        <f t="shared" si="3"/>
        <v>5.7614749375840216E-4</v>
      </c>
      <c r="H70" s="88">
        <v>6</v>
      </c>
      <c r="I70" s="61">
        <f t="shared" si="29"/>
        <v>2348.2388548556501</v>
      </c>
      <c r="J70" s="57">
        <f t="shared" ref="J70" si="35">D70-I70</f>
        <v>3405.1295942152165</v>
      </c>
      <c r="K70" s="62">
        <f t="shared" ref="K70" si="36">D70+E70</f>
        <v>10355.916604587939</v>
      </c>
      <c r="L70" s="57"/>
      <c r="M70" s="57"/>
      <c r="N70" s="123"/>
      <c r="O70" s="123"/>
      <c r="P70" s="123"/>
      <c r="Q70" s="124"/>
      <c r="T70" s="125"/>
      <c r="U70" s="48"/>
      <c r="V70" s="12"/>
    </row>
    <row r="71" spans="1:22" ht="21" thickBot="1">
      <c r="A71" s="53"/>
      <c r="B71" s="142"/>
      <c r="C71" s="92" t="s">
        <v>121</v>
      </c>
      <c r="D71" s="93">
        <f>$D$2*G71</f>
        <v>0</v>
      </c>
      <c r="E71" s="94">
        <f>1.96*$D$2*SQRT(((G71*(1-G71))/($F$2-1)))</f>
        <v>0</v>
      </c>
      <c r="F71" s="95" t="e">
        <f>E71/D71</f>
        <v>#DIV/0!</v>
      </c>
      <c r="G71" s="96">
        <f>H71/F$2</f>
        <v>0</v>
      </c>
      <c r="H71" s="127"/>
      <c r="I71" s="97">
        <f>E71/1.96</f>
        <v>0</v>
      </c>
      <c r="J71" s="57">
        <f>D71-I71</f>
        <v>0</v>
      </c>
      <c r="K71" s="98">
        <f>D71+E71</f>
        <v>0</v>
      </c>
      <c r="L71" s="57"/>
      <c r="M71" s="57"/>
      <c r="N71" s="123"/>
      <c r="O71" s="123"/>
      <c r="P71" s="123"/>
      <c r="Q71" s="124"/>
      <c r="T71" s="125"/>
      <c r="U71" s="48"/>
      <c r="V71" s="12"/>
    </row>
    <row r="72" spans="1:22" ht="25" thickBot="1">
      <c r="A72" s="143"/>
      <c r="B72" s="144" t="s">
        <v>122</v>
      </c>
      <c r="C72" s="129" t="s">
        <v>122</v>
      </c>
      <c r="D72" s="145">
        <f>SUM(D5:D71)</f>
        <v>9985929.8381039985</v>
      </c>
      <c r="E72" s="146"/>
      <c r="F72" s="146"/>
      <c r="G72" s="132"/>
      <c r="H72" s="147">
        <f>SUM(H5:H71)</f>
        <v>10414</v>
      </c>
      <c r="I72" s="146"/>
      <c r="J72" s="146"/>
      <c r="K72" s="148"/>
      <c r="L72" s="64"/>
      <c r="M72" s="64"/>
      <c r="N72" s="12"/>
      <c r="O72" s="12"/>
      <c r="P72" s="12"/>
      <c r="Q72" s="48"/>
      <c r="R72" s="12"/>
      <c r="S72" s="149"/>
      <c r="T72" s="125"/>
      <c r="U72" s="125"/>
      <c r="V72" s="48"/>
    </row>
    <row r="73" spans="1:22">
      <c r="B73" s="150"/>
      <c r="D73" s="150"/>
      <c r="E73" s="150"/>
      <c r="F73" s="150"/>
      <c r="G73" s="150"/>
      <c r="H73" s="151"/>
    </row>
    <row r="74" spans="1:22" ht="19">
      <c r="B74" s="152"/>
      <c r="C74" s="150"/>
      <c r="D74" s="153"/>
      <c r="E74" s="153"/>
      <c r="F74" s="153"/>
      <c r="G74" s="153"/>
    </row>
    <row r="75" spans="1:22" ht="41.25" customHeight="1">
      <c r="A75" s="154"/>
      <c r="B75" s="155"/>
      <c r="C75" s="154"/>
      <c r="D75" s="156"/>
      <c r="E75" s="157"/>
      <c r="F75" s="157"/>
      <c r="G75" s="150"/>
    </row>
    <row r="76" spans="1:22" ht="19">
      <c r="A76" s="158"/>
      <c r="B76" s="158"/>
      <c r="C76" s="159"/>
      <c r="D76" s="160"/>
      <c r="E76" s="160"/>
      <c r="F76" s="158"/>
      <c r="G76" s="161"/>
    </row>
    <row r="77" spans="1:22" ht="19">
      <c r="A77" s="153"/>
      <c r="B77" s="153"/>
      <c r="C77" s="162"/>
      <c r="D77" s="65"/>
      <c r="E77" s="162"/>
      <c r="F77" s="162"/>
      <c r="G77" s="162"/>
    </row>
    <row r="78" spans="1:22" ht="19">
      <c r="A78" s="153"/>
      <c r="B78" s="153"/>
      <c r="C78" s="163"/>
      <c r="D78" s="65"/>
      <c r="E78" s="163"/>
      <c r="F78" s="163"/>
      <c r="G78" s="163"/>
    </row>
    <row r="79" spans="1:22" ht="19">
      <c r="A79" s="153"/>
      <c r="B79" s="153"/>
      <c r="C79" s="163"/>
      <c r="D79" s="65"/>
      <c r="E79" s="163"/>
      <c r="F79" s="163"/>
      <c r="G79" s="163"/>
    </row>
    <row r="80" spans="1:22" ht="19">
      <c r="A80" s="153"/>
      <c r="B80" s="153"/>
      <c r="C80" s="163"/>
      <c r="D80" s="65"/>
      <c r="E80" s="163"/>
      <c r="F80" s="163"/>
      <c r="G80" s="163"/>
    </row>
    <row r="81" spans="1:7" ht="19">
      <c r="A81" s="164"/>
      <c r="B81" s="164"/>
      <c r="C81" s="163"/>
      <c r="D81" s="65"/>
      <c r="E81" s="163"/>
      <c r="F81" s="163"/>
      <c r="G81" s="163"/>
    </row>
    <row r="82" spans="1:7" ht="19">
      <c r="A82" s="164"/>
      <c r="B82" s="164"/>
      <c r="C82" s="163"/>
      <c r="D82" s="65"/>
      <c r="E82" s="163"/>
      <c r="F82" s="163"/>
      <c r="G82" s="163"/>
    </row>
    <row r="83" spans="1:7" ht="19">
      <c r="A83" s="164"/>
      <c r="B83" s="164"/>
      <c r="C83" s="163"/>
      <c r="D83" s="65"/>
      <c r="E83" s="163"/>
      <c r="F83" s="163"/>
      <c r="G83" s="163"/>
    </row>
    <row r="84" spans="1:7" ht="19">
      <c r="A84" s="164"/>
      <c r="B84" s="164"/>
      <c r="C84" s="163"/>
      <c r="D84" s="65"/>
      <c r="E84" s="163"/>
      <c r="F84" s="163"/>
      <c r="G84" s="163"/>
    </row>
    <row r="85" spans="1:7" ht="19">
      <c r="A85" s="153"/>
      <c r="B85" s="153"/>
      <c r="C85" s="163"/>
      <c r="D85" s="65"/>
      <c r="E85" s="163"/>
      <c r="F85" s="163"/>
      <c r="G85" s="163"/>
    </row>
    <row r="86" spans="1:7" ht="19">
      <c r="A86" s="165"/>
      <c r="B86" s="165"/>
      <c r="C86" s="166"/>
      <c r="D86" s="167"/>
      <c r="E86" s="168"/>
      <c r="F86" s="169"/>
      <c r="G86" s="169"/>
    </row>
    <row r="87" spans="1:7" ht="19">
      <c r="A87" s="153"/>
      <c r="B87" s="153"/>
      <c r="C87" s="111"/>
      <c r="D87" s="65"/>
      <c r="E87" s="170"/>
      <c r="F87" s="111"/>
      <c r="G87" s="111"/>
    </row>
    <row r="88" spans="1:7" ht="19">
      <c r="A88" s="153"/>
      <c r="B88" s="153"/>
      <c r="C88" s="111"/>
      <c r="D88" s="65"/>
      <c r="E88" s="170"/>
      <c r="F88" s="111"/>
      <c r="G88" s="111"/>
    </row>
    <row r="89" spans="1:7" ht="19">
      <c r="A89" s="171"/>
      <c r="B89" s="171"/>
      <c r="C89" s="169"/>
      <c r="D89" s="169"/>
      <c r="E89" s="158"/>
      <c r="F89" s="169"/>
      <c r="G89" s="169"/>
    </row>
    <row r="90" spans="1:7" ht="19">
      <c r="A90" s="171"/>
      <c r="B90" s="153"/>
      <c r="C90" s="169"/>
      <c r="D90" s="65"/>
      <c r="E90" s="169"/>
      <c r="F90" s="169"/>
      <c r="G90" s="169"/>
    </row>
    <row r="91" spans="1:7" ht="19">
      <c r="A91" s="171"/>
      <c r="B91" s="153"/>
      <c r="C91" s="169"/>
      <c r="D91" s="169"/>
      <c r="E91" s="169"/>
      <c r="F91" s="169"/>
      <c r="G91" s="169"/>
    </row>
    <row r="92" spans="1:7" ht="19">
      <c r="A92" s="171"/>
      <c r="B92" s="153"/>
      <c r="C92" s="169"/>
      <c r="D92" s="169"/>
      <c r="E92" s="169"/>
      <c r="F92" s="169"/>
      <c r="G92" s="169"/>
    </row>
    <row r="93" spans="1:7" ht="19">
      <c r="A93" s="171"/>
      <c r="B93" s="153"/>
      <c r="C93" s="169"/>
      <c r="D93" s="154"/>
      <c r="E93" s="154"/>
      <c r="F93" s="154"/>
      <c r="G93" s="154"/>
    </row>
    <row r="94" spans="1:7">
      <c r="A94" s="154"/>
      <c r="B94" s="154"/>
      <c r="C94" s="154"/>
      <c r="D94" s="154"/>
      <c r="E94" s="154"/>
      <c r="F94" s="154"/>
      <c r="G94" s="154"/>
    </row>
  </sheetData>
  <mergeCells count="8">
    <mergeCell ref="A5:A72"/>
    <mergeCell ref="B5:B40"/>
    <mergeCell ref="L5:L40"/>
    <mergeCell ref="B41:B48"/>
    <mergeCell ref="L41:L48"/>
    <mergeCell ref="B49:B58"/>
    <mergeCell ref="L49:L58"/>
    <mergeCell ref="B60:B7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Área Programa (NREF)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Josè Ma. Michel Fuentes</dc:creator>
  <cp:lastModifiedBy>Josè Ma. Michel Fuentes</cp:lastModifiedBy>
  <dcterms:created xsi:type="dcterms:W3CDTF">2019-05-03T20:37:44Z</dcterms:created>
  <dcterms:modified xsi:type="dcterms:W3CDTF">2019-05-03T20:38:07Z</dcterms:modified>
</cp:coreProperties>
</file>