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firstSheet="1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datos'!$A$1:$L$62</definedName>
  </definedNames>
  <calcPr calcId="152511"/>
  <pivotCaches>
    <pivotCache cacheId="29" r:id="rId9"/>
  </pivotCaches>
</workbook>
</file>

<file path=xl/calcChain.xml><?xml version="1.0" encoding="utf-8"?>
<calcChain xmlns="http://schemas.openxmlformats.org/spreadsheetml/2006/main">
  <c r="E4" i="9" l="1"/>
  <c r="E3" i="9"/>
  <c r="E2" i="9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E16" i="2"/>
  <c r="G6" i="7"/>
  <c r="G7" i="7"/>
  <c r="G8" i="7"/>
  <c r="G9" i="7"/>
  <c r="G5" i="7"/>
  <c r="G8" i="6"/>
  <c r="G6" i="6"/>
  <c r="G7" i="6"/>
  <c r="G5" i="6"/>
  <c r="D14" i="5" l="1"/>
  <c r="E14" i="4"/>
  <c r="D14" i="4"/>
  <c r="L61" i="1"/>
  <c r="L13" i="1"/>
  <c r="L14" i="1"/>
  <c r="L15" i="1"/>
  <c r="L16" i="1"/>
  <c r="L17" i="1"/>
  <c r="F14" i="4"/>
  <c r="I14" i="5"/>
  <c r="H14" i="5"/>
  <c r="G14" i="5"/>
  <c r="E14" i="5"/>
  <c r="F14" i="5"/>
  <c r="E18" i="5" l="1"/>
  <c r="G18" i="5"/>
  <c r="H18" i="5"/>
  <c r="I18" i="5"/>
  <c r="J14" i="5"/>
  <c r="J18" i="5" s="1"/>
  <c r="F18" i="5"/>
  <c r="F15" i="4"/>
  <c r="L2" i="1" l="1"/>
  <c r="K61" i="1"/>
  <c r="H61" i="1"/>
  <c r="I61" i="1" s="1"/>
  <c r="H41" i="1"/>
  <c r="I41" i="1" s="1"/>
  <c r="K41" i="1"/>
  <c r="L41" i="1"/>
  <c r="K17" i="1"/>
  <c r="K16" i="1"/>
  <c r="K15" i="1"/>
  <c r="K14" i="1"/>
  <c r="K13" i="1"/>
  <c r="H17" i="1"/>
  <c r="I17" i="1" s="1"/>
  <c r="H16" i="1"/>
  <c r="I16" i="1" s="1"/>
  <c r="H15" i="1"/>
  <c r="I15" i="1" s="1"/>
  <c r="H14" i="1"/>
  <c r="I14" i="1" s="1"/>
  <c r="H13" i="1"/>
  <c r="I13" i="1" s="1"/>
  <c r="K2" i="1"/>
  <c r="K10" i="4"/>
  <c r="L7" i="5"/>
  <c r="F15" i="2"/>
  <c r="F14" i="2"/>
  <c r="F13" i="2"/>
  <c r="F12" i="2"/>
  <c r="F11" i="2"/>
  <c r="F10" i="2"/>
  <c r="F9" i="2"/>
  <c r="F8" i="2"/>
  <c r="F7" i="2"/>
  <c r="H6" i="2"/>
  <c r="F6" i="2"/>
  <c r="G14" i="4"/>
  <c r="H3" i="1"/>
  <c r="I3" i="1" s="1"/>
  <c r="K3" i="1"/>
  <c r="L3" i="1"/>
  <c r="H4" i="1"/>
  <c r="I4" i="1" s="1"/>
  <c r="K4" i="1"/>
  <c r="L4" i="1"/>
  <c r="H5" i="1"/>
  <c r="I5" i="1" s="1"/>
  <c r="K5" i="1"/>
  <c r="L5" i="1"/>
  <c r="H6" i="1"/>
  <c r="I6" i="1" s="1"/>
  <c r="K6" i="1"/>
  <c r="L6" i="1"/>
  <c r="H7" i="1"/>
  <c r="I7" i="1" s="1"/>
  <c r="K7" i="1"/>
  <c r="L7" i="1"/>
  <c r="H8" i="1"/>
  <c r="I8" i="1" s="1"/>
  <c r="K8" i="1"/>
  <c r="L8" i="1"/>
  <c r="H9" i="1"/>
  <c r="I9" i="1" s="1"/>
  <c r="K9" i="1"/>
  <c r="L9" i="1"/>
  <c r="H10" i="1"/>
  <c r="I10" i="1" s="1"/>
  <c r="K10" i="1"/>
  <c r="L10" i="1"/>
  <c r="H11" i="1"/>
  <c r="I11" i="1" s="1"/>
  <c r="K11" i="1"/>
  <c r="L11" i="1"/>
  <c r="H12" i="1"/>
  <c r="I12" i="1" s="1"/>
  <c r="K12" i="1"/>
  <c r="L12" i="1"/>
  <c r="H18" i="1"/>
  <c r="I18" i="1" s="1"/>
  <c r="K18" i="1"/>
  <c r="L18" i="1"/>
  <c r="H19" i="1"/>
  <c r="I19" i="1" s="1"/>
  <c r="K19" i="1"/>
  <c r="L19" i="1"/>
  <c r="H20" i="1"/>
  <c r="I20" i="1" s="1"/>
  <c r="K20" i="1"/>
  <c r="L20" i="1"/>
  <c r="H21" i="1"/>
  <c r="I21" i="1" s="1"/>
  <c r="K21" i="1"/>
  <c r="L21" i="1"/>
  <c r="H22" i="1"/>
  <c r="I22" i="1" s="1"/>
  <c r="K22" i="1"/>
  <c r="L22" i="1"/>
  <c r="H23" i="1"/>
  <c r="I23" i="1" s="1"/>
  <c r="K23" i="1"/>
  <c r="L23" i="1"/>
  <c r="H24" i="1"/>
  <c r="I24" i="1" s="1"/>
  <c r="K24" i="1"/>
  <c r="L24" i="1"/>
  <c r="H25" i="1"/>
  <c r="I25" i="1" s="1"/>
  <c r="K25" i="1"/>
  <c r="L25" i="1"/>
  <c r="H26" i="1"/>
  <c r="I26" i="1" s="1"/>
  <c r="K26" i="1"/>
  <c r="L26" i="1"/>
  <c r="H27" i="1"/>
  <c r="I27" i="1" s="1"/>
  <c r="K27" i="1"/>
  <c r="L27" i="1"/>
  <c r="H28" i="1"/>
  <c r="I28" i="1" s="1"/>
  <c r="K28" i="1"/>
  <c r="L28" i="1"/>
  <c r="H29" i="1"/>
  <c r="I29" i="1" s="1"/>
  <c r="K29" i="1"/>
  <c r="L29" i="1"/>
  <c r="H30" i="1"/>
  <c r="I30" i="1" s="1"/>
  <c r="K30" i="1"/>
  <c r="L30" i="1"/>
  <c r="H31" i="1"/>
  <c r="I31" i="1" s="1"/>
  <c r="K31" i="1"/>
  <c r="L31" i="1"/>
  <c r="H32" i="1"/>
  <c r="I32" i="1" s="1"/>
  <c r="K32" i="1"/>
  <c r="L32" i="1"/>
  <c r="H33" i="1"/>
  <c r="I33" i="1" s="1"/>
  <c r="K33" i="1"/>
  <c r="L33" i="1"/>
  <c r="H34" i="1"/>
  <c r="I34" i="1" s="1"/>
  <c r="K34" i="1"/>
  <c r="L34" i="1"/>
  <c r="H35" i="1"/>
  <c r="I35" i="1" s="1"/>
  <c r="K35" i="1"/>
  <c r="L35" i="1"/>
  <c r="H36" i="1"/>
  <c r="I36" i="1" s="1"/>
  <c r="K36" i="1"/>
  <c r="L36" i="1"/>
  <c r="H37" i="1"/>
  <c r="I37" i="1" s="1"/>
  <c r="K37" i="1"/>
  <c r="L37" i="1"/>
  <c r="H38" i="1"/>
  <c r="I38" i="1" s="1"/>
  <c r="K38" i="1"/>
  <c r="L38" i="1"/>
  <c r="H39" i="1"/>
  <c r="I39" i="1" s="1"/>
  <c r="K39" i="1"/>
  <c r="L39" i="1"/>
  <c r="H40" i="1"/>
  <c r="I40" i="1" s="1"/>
  <c r="K40" i="1"/>
  <c r="L40" i="1"/>
  <c r="H42" i="1"/>
  <c r="I42" i="1" s="1"/>
  <c r="K42" i="1"/>
  <c r="L42" i="1"/>
  <c r="H43" i="1"/>
  <c r="I43" i="1" s="1"/>
  <c r="K43" i="1"/>
  <c r="L43" i="1"/>
  <c r="H44" i="1"/>
  <c r="I44" i="1" s="1"/>
  <c r="K44" i="1"/>
  <c r="L44" i="1"/>
  <c r="H45" i="1"/>
  <c r="I45" i="1" s="1"/>
  <c r="K45" i="1"/>
  <c r="L45" i="1"/>
  <c r="H46" i="1"/>
  <c r="I46" i="1" s="1"/>
  <c r="K46" i="1"/>
  <c r="L46" i="1"/>
  <c r="H47" i="1"/>
  <c r="I47" i="1" s="1"/>
  <c r="K47" i="1"/>
  <c r="L47" i="1"/>
  <c r="H48" i="1"/>
  <c r="I48" i="1" s="1"/>
  <c r="K48" i="1"/>
  <c r="L48" i="1"/>
  <c r="H49" i="1"/>
  <c r="I49" i="1" s="1"/>
  <c r="K49" i="1"/>
  <c r="L49" i="1"/>
  <c r="H50" i="1"/>
  <c r="I50" i="1" s="1"/>
  <c r="K50" i="1"/>
  <c r="L50" i="1"/>
  <c r="H51" i="1"/>
  <c r="I51" i="1" s="1"/>
  <c r="K51" i="1"/>
  <c r="L51" i="1"/>
  <c r="H52" i="1"/>
  <c r="I52" i="1" s="1"/>
  <c r="K52" i="1"/>
  <c r="L52" i="1"/>
  <c r="H53" i="1"/>
  <c r="I53" i="1" s="1"/>
  <c r="K53" i="1"/>
  <c r="L53" i="1"/>
  <c r="H54" i="1"/>
  <c r="I54" i="1" s="1"/>
  <c r="K54" i="1"/>
  <c r="L54" i="1"/>
  <c r="H55" i="1"/>
  <c r="I55" i="1" s="1"/>
  <c r="K55" i="1"/>
  <c r="L55" i="1"/>
  <c r="H56" i="1"/>
  <c r="I56" i="1" s="1"/>
  <c r="K56" i="1"/>
  <c r="L56" i="1"/>
  <c r="H57" i="1"/>
  <c r="I57" i="1" s="1"/>
  <c r="K57" i="1"/>
  <c r="L57" i="1"/>
  <c r="H58" i="1"/>
  <c r="I58" i="1" s="1"/>
  <c r="K58" i="1"/>
  <c r="L58" i="1"/>
  <c r="H59" i="1"/>
  <c r="I59" i="1" s="1"/>
  <c r="K59" i="1"/>
  <c r="L59" i="1"/>
  <c r="H60" i="1"/>
  <c r="I60" i="1" s="1"/>
  <c r="K60" i="1"/>
  <c r="L60" i="1"/>
  <c r="H62" i="1"/>
  <c r="I62" i="1" s="1"/>
  <c r="K62" i="1"/>
  <c r="L62" i="1"/>
  <c r="H2" i="1"/>
  <c r="I2" i="1" s="1"/>
  <c r="F16" i="2" l="1"/>
  <c r="H7" i="2" s="1"/>
  <c r="G15" i="4"/>
  <c r="H9" i="2"/>
  <c r="H10" i="2" s="1"/>
  <c r="H11" i="2" s="1"/>
  <c r="H8" i="2"/>
  <c r="H13" i="2" l="1"/>
  <c r="H12" i="2"/>
</calcChain>
</file>

<file path=xl/sharedStrings.xml><?xml version="1.0" encoding="utf-8"?>
<sst xmlns="http://schemas.openxmlformats.org/spreadsheetml/2006/main" count="286" uniqueCount="69">
  <si>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</si>
  <si>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</si>
  <si>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</si>
  <si>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</si>
  <si>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</si>
  <si>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</si>
  <si>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</si>
  <si>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</si>
  <si>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</si>
  <si>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</si>
  <si>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</si>
  <si>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</si>
  <si>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</si>
  <si>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</si>
  <si>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</si>
  <si>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</si>
  <si>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</si>
  <si>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</si>
  <si>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</si>
  <si>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</si>
  <si>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</si>
  <si>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</si>
  <si>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</si>
  <si>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</si>
  <si>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</si>
  <si>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</si>
  <si>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</si>
  <si>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</si>
  <si>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</si>
  <si>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</si>
  <si>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</si>
  <si>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</si>
  <si>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</si>
  <si>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</si>
  <si>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</si>
  <si>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</si>
  <si>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</si>
  <si>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</si>
  <si>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</si>
  <si>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</si>
  <si>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</si>
  <si>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</si>
  <si>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</si>
  <si>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</si>
  <si>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</si>
  <si>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</si>
  <si>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</si>
  <si>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</si>
  <si>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</si>
  <si>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</si>
  <si>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</si>
  <si>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</si>
  <si>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Pino</t>
  </si>
  <si>
    <t>10 - 19.9</t>
  </si>
  <si>
    <t>20 - 29.9</t>
  </si>
  <si>
    <t>Pinus sp.</t>
  </si>
  <si>
    <t>30 - 39.9</t>
  </si>
  <si>
    <t>X</t>
  </si>
  <si>
    <t>Y</t>
  </si>
  <si>
    <t>AREA PARCELA</t>
  </si>
  <si>
    <t>AREA TOTAL</t>
  </si>
  <si>
    <t>PROPIETARIO</t>
  </si>
  <si>
    <t>FECHA</t>
  </si>
  <si>
    <t>María Andrés Pedro</t>
  </si>
  <si>
    <t>BASE_DATOS</t>
  </si>
  <si>
    <t>AÑO</t>
  </si>
  <si>
    <t>MUNICIPIO</t>
  </si>
  <si>
    <t>DEPTO</t>
  </si>
  <si>
    <t>BD8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</si>
</sst>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2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/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2" fontId="0" fillId="3" borderId="2" xfId="0" applyNumberFormat="1" applyFill="1" applyBorder="1"/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2" fontId="0" fillId="5" borderId="3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0" fontId="7" fillId="9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583.502573032405" createdVersion="3" refreshedVersion="3" minRefreshableVersion="3" recordCount="61">
  <cacheSource type="worksheet">
    <worksheetSource ref="A1:L62" sheet="base de datos"/>
  </cacheSource>
  <cacheFields count="12">
    <cacheField name="Parcela" numFmtId="0">
      <sharedItems containsSemiMixedTypes="0" containsString="0" containsNumber="1" containsInteger="1" minValue="1" maxValue="3" count="3">
        <n v="1"/>
        <n v="2"/>
        <n v="3"/>
      </sharedItems>
    </cacheField>
    <cacheField name="No. Arbol" numFmtId="0">
      <sharedItems containsSemiMixedTypes="0" containsString="0" containsNumber="1" containsInteger="1" minValue="1" maxValue="22"/>
    </cacheField>
    <cacheField name="Nombre común" numFmtId="0">
      <sharedItems count="7">
        <s v="Pino"/>
        <s v="Pino blanco" u="1"/>
        <s v="Madron" u="1"/>
        <s v="Roble" u="1"/>
        <s v="Palo Negro" u="1"/>
        <s v="Aliso" u="1"/>
        <s v="Encino" u="1"/>
      </sharedItems>
    </cacheField>
    <cacheField name="Especie" numFmtId="0">
      <sharedItems count="8">
        <s v="Pinus sp."/>
        <s v="Quercus sp." u="1"/>
        <s v="Pinus pseudostrobus" u="1"/>
        <s v="Arbutus xalapensis" u="1"/>
        <s v="Quercus brachystachys" u="1"/>
        <s v="Quercus acutifolia" u="1"/>
        <s v="Alnus sp." u="1"/>
        <s v="Pinus ayacahuite" u="1"/>
      </sharedItems>
    </cacheField>
    <cacheField name="Clase diámetrica" numFmtId="0">
      <sharedItems count="5">
        <s v="10 - 19.9"/>
        <s v="20 - 29.9"/>
        <s v="30 - 39.9"/>
        <s v="10 - 19,9" u="1"/>
        <s v="20 - 29,9" u="1"/>
      </sharedItems>
    </cacheField>
    <cacheField name="DAP (cm)" numFmtId="0">
      <sharedItems containsSemiMixedTypes="0" containsString="0" containsNumber="1" containsInteger="1" minValue="10" maxValue="32"/>
    </cacheField>
    <cacheField name="Altura (m)" numFmtId="0">
      <sharedItems containsSemiMixedTypes="0" containsString="0" containsNumber="1" containsInteger="1" minValue="4" maxValue="12"/>
    </cacheField>
    <cacheField name="Area Basal (m2)" numFmtId="2">
      <sharedItems containsSemiMixedTypes="0" containsString="0" containsNumber="1" minValue="7.8540000000000016E-3" maxValue="8.0424960000000004E-2"/>
    </cacheField>
    <cacheField name="AB/Ha." numFmtId="2">
      <sharedItems containsSemiMixedTypes="0" containsString="0" containsNumber="1" minValue="3.9270000000000006E-2" maxValue="0.53616640000000004"/>
    </cacheField>
    <cacheField name="Volumen (m3)" numFmtId="2">
      <sharedItems containsSemiMixedTypes="0" containsString="0" containsNumber="1" minValue="1.6523256799999997E-2" maxValue="0.29799842479999994"/>
    </cacheField>
    <cacheField name="Volumen/Ha." numFmtId="2">
      <sharedItems containsSemiMixedTypes="0" containsString="0" containsNumber="1" minValue="0.11015504533333331" maxValue="1.986656165333333"/>
    </cacheField>
    <cacheField name="Densidad/Ha." numFmtId="2">
      <sharedItems containsSemiMixedTypes="0" containsString="0" containsNumber="1" minValue="6.666666666666667" maxValue="6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n v="1"/>
    <x v="0"/>
    <x v="0"/>
    <x v="0"/>
    <n v="15"/>
    <n v="7"/>
    <n v="1.76715E-2"/>
    <n v="8.8357499999999992E-2"/>
    <n v="5.0134366799999996E-2"/>
    <n v="0.33422911199999999"/>
    <n v="6.666666666666667"/>
  </r>
  <r>
    <x v="0"/>
    <n v="2"/>
    <x v="0"/>
    <x v="0"/>
    <x v="0"/>
    <n v="17"/>
    <n v="7"/>
    <n v="2.2698060000000003E-2"/>
    <n v="0.1134903"/>
    <n v="6.2949496399999999E-2"/>
    <n v="0.41966330933333335"/>
    <n v="6.666666666666667"/>
  </r>
  <r>
    <x v="0"/>
    <n v="3"/>
    <x v="0"/>
    <x v="0"/>
    <x v="0"/>
    <n v="10"/>
    <n v="7"/>
    <n v="7.8540000000000016E-3"/>
    <n v="3.9270000000000006E-2"/>
    <n v="2.5104816799999999E-2"/>
    <n v="0.16736544533333333"/>
    <n v="6.666666666666667"/>
  </r>
  <r>
    <x v="0"/>
    <n v="4"/>
    <x v="0"/>
    <x v="0"/>
    <x v="0"/>
    <n v="12"/>
    <n v="8"/>
    <n v="1.130976E-2"/>
    <n v="5.6548799999999996E-2"/>
    <n v="3.8034367200000002E-2"/>
    <n v="0.25356244800000005"/>
    <n v="6.666666666666667"/>
  </r>
  <r>
    <x v="0"/>
    <n v="5"/>
    <x v="0"/>
    <x v="0"/>
    <x v="0"/>
    <n v="10"/>
    <n v="7"/>
    <n v="7.8540000000000016E-3"/>
    <n v="3.9270000000000006E-2"/>
    <n v="2.5104816799999999E-2"/>
    <n v="0.16736544533333333"/>
    <n v="6.666666666666667"/>
  </r>
  <r>
    <x v="0"/>
    <n v="6"/>
    <x v="0"/>
    <x v="0"/>
    <x v="0"/>
    <n v="16"/>
    <n v="7"/>
    <n v="2.0106240000000001E-2"/>
    <n v="0.1005312"/>
    <n v="5.63416952E-2"/>
    <n v="0.37561130133333337"/>
    <n v="6.666666666666667"/>
  </r>
  <r>
    <x v="0"/>
    <n v="7"/>
    <x v="0"/>
    <x v="0"/>
    <x v="0"/>
    <n v="17"/>
    <n v="7"/>
    <n v="2.2698060000000003E-2"/>
    <n v="0.1134903"/>
    <n v="6.2949496399999999E-2"/>
    <n v="0.41966330933333335"/>
    <n v="6.666666666666667"/>
  </r>
  <r>
    <x v="0"/>
    <n v="8"/>
    <x v="0"/>
    <x v="0"/>
    <x v="0"/>
    <n v="18"/>
    <n v="8"/>
    <n v="2.5446959999999998E-2"/>
    <n v="0.12723479999999998"/>
    <n v="7.92258552E-2"/>
    <n v="0.528172368"/>
    <n v="6.666666666666667"/>
  </r>
  <r>
    <x v="0"/>
    <n v="9"/>
    <x v="0"/>
    <x v="0"/>
    <x v="0"/>
    <n v="14"/>
    <n v="7"/>
    <n v="1.5393840000000002E-2"/>
    <n v="7.6969200000000002E-2"/>
    <n v="4.4327511200000003E-2"/>
    <n v="0.29551674133333339"/>
    <n v="6.666666666666667"/>
  </r>
  <r>
    <x v="0"/>
    <n v="10"/>
    <x v="0"/>
    <x v="0"/>
    <x v="0"/>
    <n v="19"/>
    <n v="8"/>
    <n v="2.835294E-2"/>
    <n v="0.14176469999999999"/>
    <n v="8.7692994400000002E-2"/>
    <n v="0.58461996266666671"/>
    <n v="6.666666666666667"/>
  </r>
  <r>
    <x v="0"/>
    <n v="11"/>
    <x v="0"/>
    <x v="0"/>
    <x v="1"/>
    <n v="20"/>
    <n v="10"/>
    <n v="3.1416000000000006E-2"/>
    <n v="0.15708000000000003"/>
    <n v="0.11950197679999999"/>
    <n v="0.79667984533333336"/>
    <n v="6.666666666666667"/>
  </r>
  <r>
    <x v="0"/>
    <n v="12"/>
    <x v="0"/>
    <x v="0"/>
    <x v="1"/>
    <n v="20"/>
    <n v="9"/>
    <n v="3.1416000000000006E-2"/>
    <n v="0.15708000000000003"/>
    <n v="0.1080598968"/>
    <n v="0.72039931200000007"/>
    <n v="6.666666666666667"/>
  </r>
  <r>
    <x v="0"/>
    <n v="13"/>
    <x v="0"/>
    <x v="0"/>
    <x v="0"/>
    <n v="12"/>
    <n v="6"/>
    <n v="1.130976E-2"/>
    <n v="5.6548799999999996E-2"/>
    <n v="2.9796069599999999E-2"/>
    <n v="0.19864046399999999"/>
    <n v="6.666666666666667"/>
  </r>
  <r>
    <x v="0"/>
    <n v="14"/>
    <x v="0"/>
    <x v="0"/>
    <x v="0"/>
    <n v="10"/>
    <n v="5"/>
    <n v="7.8540000000000016E-3"/>
    <n v="3.9270000000000006E-2"/>
    <n v="1.9383776799999999E-2"/>
    <n v="0.12922517866666666"/>
    <n v="6.666666666666667"/>
  </r>
  <r>
    <x v="0"/>
    <n v="15"/>
    <x v="0"/>
    <x v="0"/>
    <x v="0"/>
    <n v="14"/>
    <n v="6"/>
    <n v="1.5393840000000002E-2"/>
    <n v="7.6969200000000002E-2"/>
    <n v="3.8720891999999993E-2"/>
    <n v="0.25813927999999997"/>
    <n v="6.666666666666667"/>
  </r>
  <r>
    <x v="0"/>
    <n v="16"/>
    <x v="0"/>
    <x v="0"/>
    <x v="0"/>
    <n v="10"/>
    <n v="5"/>
    <n v="7.8540000000000016E-3"/>
    <n v="3.9270000000000006E-2"/>
    <n v="1.9383776799999999E-2"/>
    <n v="0.12922517866666666"/>
    <n v="6.666666666666667"/>
  </r>
  <r>
    <x v="0"/>
    <n v="17"/>
    <x v="0"/>
    <x v="0"/>
    <x v="0"/>
    <n v="13"/>
    <n v="6"/>
    <n v="1.3273260000000002E-2"/>
    <n v="6.6366300000000003E-2"/>
    <n v="3.4086849599999997E-2"/>
    <n v="0.22724566399999999"/>
    <n v="6.666666666666667"/>
  </r>
  <r>
    <x v="0"/>
    <n v="18"/>
    <x v="0"/>
    <x v="0"/>
    <x v="0"/>
    <n v="12"/>
    <n v="5"/>
    <n v="1.130976E-2"/>
    <n v="5.6548799999999996E-2"/>
    <n v="2.5676920799999999E-2"/>
    <n v="0.171179472"/>
    <n v="6.666666666666667"/>
  </r>
  <r>
    <x v="0"/>
    <n v="19"/>
    <x v="0"/>
    <x v="0"/>
    <x v="0"/>
    <n v="17"/>
    <n v="7"/>
    <n v="2.2698060000000003E-2"/>
    <n v="0.1134903"/>
    <n v="6.2949496399999999E-2"/>
    <n v="0.41966330933333335"/>
    <n v="6.666666666666667"/>
  </r>
  <r>
    <x v="0"/>
    <n v="20"/>
    <x v="0"/>
    <x v="0"/>
    <x v="1"/>
    <n v="20"/>
    <n v="9"/>
    <n v="3.1416000000000006E-2"/>
    <n v="0.15708000000000003"/>
    <n v="0.1080598968"/>
    <n v="0.72039931200000007"/>
    <n v="6.666666666666667"/>
  </r>
  <r>
    <x v="0"/>
    <n v="21"/>
    <x v="0"/>
    <x v="0"/>
    <x v="0"/>
    <n v="15"/>
    <n v="6"/>
    <n v="1.76715E-2"/>
    <n v="8.8357499999999992E-2"/>
    <n v="4.3698196799999992E-2"/>
    <n v="0.29132131199999994"/>
    <n v="6.666666666666667"/>
  </r>
  <r>
    <x v="1"/>
    <n v="1"/>
    <x v="0"/>
    <x v="0"/>
    <x v="0"/>
    <n v="10"/>
    <n v="6"/>
    <n v="7.8540000000000016E-3"/>
    <n v="5.2360000000000011E-2"/>
    <n v="2.22442968E-2"/>
    <n v="0.14829531200000001"/>
    <n v="6.666666666666667"/>
  </r>
  <r>
    <x v="1"/>
    <n v="2"/>
    <x v="0"/>
    <x v="0"/>
    <x v="0"/>
    <n v="14"/>
    <n v="6"/>
    <n v="1.5393840000000002E-2"/>
    <n v="0.10262560000000003"/>
    <n v="3.8720891999999993E-2"/>
    <n v="0.25813927999999997"/>
    <n v="6.666666666666667"/>
  </r>
  <r>
    <x v="1"/>
    <n v="3"/>
    <x v="0"/>
    <x v="0"/>
    <x v="0"/>
    <n v="14"/>
    <n v="6"/>
    <n v="1.5393840000000002E-2"/>
    <n v="0.10262560000000003"/>
    <n v="3.8720891999999993E-2"/>
    <n v="0.25813927999999997"/>
    <n v="6.666666666666667"/>
  </r>
  <r>
    <x v="1"/>
    <n v="4"/>
    <x v="0"/>
    <x v="0"/>
    <x v="0"/>
    <n v="15"/>
    <n v="7"/>
    <n v="1.76715E-2"/>
    <n v="0.11781"/>
    <n v="5.0134366799999996E-2"/>
    <n v="0.33422911199999999"/>
    <n v="6.666666666666667"/>
  </r>
  <r>
    <x v="1"/>
    <n v="5"/>
    <x v="0"/>
    <x v="0"/>
    <x v="0"/>
    <n v="13"/>
    <n v="7"/>
    <n v="1.3273260000000002E-2"/>
    <n v="8.8488400000000023E-2"/>
    <n v="3.8921128400000005E-2"/>
    <n v="0.25947418933333338"/>
    <n v="6.666666666666667"/>
  </r>
  <r>
    <x v="1"/>
    <n v="6"/>
    <x v="0"/>
    <x v="0"/>
    <x v="0"/>
    <n v="16"/>
    <n v="8"/>
    <n v="2.0106240000000001E-2"/>
    <n v="0.13404160000000001"/>
    <n v="6.3664626399999993E-2"/>
    <n v="0.42443084266666664"/>
    <n v="6.666666666666667"/>
  </r>
  <r>
    <x v="1"/>
    <n v="7"/>
    <x v="0"/>
    <x v="0"/>
    <x v="0"/>
    <n v="18"/>
    <n v="8"/>
    <n v="2.5446959999999998E-2"/>
    <n v="0.1696464"/>
    <n v="7.92258552E-2"/>
    <n v="0.528172368"/>
    <n v="6.666666666666667"/>
  </r>
  <r>
    <x v="1"/>
    <n v="8"/>
    <x v="0"/>
    <x v="0"/>
    <x v="0"/>
    <n v="15"/>
    <n v="7"/>
    <n v="1.76715E-2"/>
    <n v="0.11781"/>
    <n v="5.0134366799999996E-2"/>
    <n v="0.33422911199999999"/>
    <n v="6.666666666666667"/>
  </r>
  <r>
    <x v="1"/>
    <n v="9"/>
    <x v="0"/>
    <x v="0"/>
    <x v="0"/>
    <n v="13"/>
    <n v="7"/>
    <n v="1.3273260000000002E-2"/>
    <n v="8.8488400000000023E-2"/>
    <n v="3.8921128400000005E-2"/>
    <n v="0.25947418933333338"/>
    <n v="6.666666666666667"/>
  </r>
  <r>
    <x v="1"/>
    <n v="10"/>
    <x v="0"/>
    <x v="0"/>
    <x v="0"/>
    <n v="18"/>
    <n v="6"/>
    <n v="2.5446959999999998E-2"/>
    <n v="0.1696464"/>
    <n v="6.0689685600000001E-2"/>
    <n v="0.40459790400000001"/>
    <n v="6.666666666666667"/>
  </r>
  <r>
    <x v="1"/>
    <n v="11"/>
    <x v="0"/>
    <x v="0"/>
    <x v="1"/>
    <n v="25"/>
    <n v="12"/>
    <n v="4.9087499999999999E-2"/>
    <n v="0.32724999999999999"/>
    <n v="0.21962017679999998"/>
    <n v="1.464134512"/>
    <n v="6.666666666666667"/>
  </r>
  <r>
    <x v="1"/>
    <n v="12"/>
    <x v="0"/>
    <x v="0"/>
    <x v="0"/>
    <n v="13"/>
    <n v="6"/>
    <n v="1.3273260000000002E-2"/>
    <n v="8.8488400000000023E-2"/>
    <n v="3.4086849599999997E-2"/>
    <n v="0.22724566399999999"/>
    <n v="6.666666666666667"/>
  </r>
  <r>
    <x v="1"/>
    <n v="13"/>
    <x v="0"/>
    <x v="0"/>
    <x v="0"/>
    <n v="13"/>
    <n v="6"/>
    <n v="1.3273260000000002E-2"/>
    <n v="8.8488400000000023E-2"/>
    <n v="3.4086849599999997E-2"/>
    <n v="0.22724566399999999"/>
    <n v="6.666666666666667"/>
  </r>
  <r>
    <x v="1"/>
    <n v="14"/>
    <x v="0"/>
    <x v="0"/>
    <x v="0"/>
    <n v="10"/>
    <n v="6"/>
    <n v="7.8540000000000016E-3"/>
    <n v="5.2360000000000011E-2"/>
    <n v="2.22442968E-2"/>
    <n v="0.14829531200000001"/>
    <n v="6.666666666666667"/>
  </r>
  <r>
    <x v="1"/>
    <n v="15"/>
    <x v="0"/>
    <x v="0"/>
    <x v="0"/>
    <n v="19"/>
    <n v="10"/>
    <n v="2.835294E-2"/>
    <n v="0.18901960000000001"/>
    <n v="0.10834594879999999"/>
    <n v="0.72230632533333328"/>
    <n v="6.666666666666667"/>
  </r>
  <r>
    <x v="1"/>
    <n v="16"/>
    <x v="0"/>
    <x v="0"/>
    <x v="0"/>
    <n v="11"/>
    <n v="6"/>
    <n v="9.503339999999999E-3"/>
    <n v="6.3355599999999998E-2"/>
    <n v="2.5848552E-2"/>
    <n v="0.17232368000000001"/>
    <n v="6.666666666666667"/>
  </r>
  <r>
    <x v="1"/>
    <n v="17"/>
    <x v="0"/>
    <x v="0"/>
    <x v="0"/>
    <n v="13"/>
    <n v="8"/>
    <n v="1.3273260000000002E-2"/>
    <n v="8.8488400000000023E-2"/>
    <n v="4.3755407199999999E-2"/>
    <n v="0.2917027146666667"/>
    <n v="6.666666666666667"/>
  </r>
  <r>
    <x v="1"/>
    <n v="18"/>
    <x v="0"/>
    <x v="0"/>
    <x v="0"/>
    <n v="16"/>
    <n v="8"/>
    <n v="2.0106240000000001E-2"/>
    <n v="0.13404160000000001"/>
    <n v="6.3664626399999993E-2"/>
    <n v="0.42443084266666664"/>
    <n v="6.666666666666667"/>
  </r>
  <r>
    <x v="2"/>
    <n v="1"/>
    <x v="0"/>
    <x v="0"/>
    <x v="0"/>
    <n v="13"/>
    <n v="5"/>
    <n v="1.3273260000000002E-2"/>
    <n v="8.8488400000000023E-2"/>
    <n v="2.9252570799999999E-2"/>
    <n v="0.19501713866666667"/>
    <n v="6.666666666666667"/>
  </r>
  <r>
    <x v="2"/>
    <n v="2"/>
    <x v="0"/>
    <x v="0"/>
    <x v="0"/>
    <n v="14"/>
    <n v="7"/>
    <n v="1.5393840000000002E-2"/>
    <n v="0.10262560000000003"/>
    <n v="4.4327511200000003E-2"/>
    <n v="0.29551674133333339"/>
    <n v="6.666666666666667"/>
  </r>
  <r>
    <x v="2"/>
    <n v="3"/>
    <x v="0"/>
    <x v="0"/>
    <x v="0"/>
    <n v="15"/>
    <n v="8"/>
    <n v="1.76715E-2"/>
    <n v="0.11781"/>
    <n v="5.6570536800000001E-2"/>
    <n v="0.37713691200000005"/>
    <n v="6.666666666666667"/>
  </r>
  <r>
    <x v="2"/>
    <n v="4"/>
    <x v="0"/>
    <x v="0"/>
    <x v="0"/>
    <n v="12"/>
    <n v="6"/>
    <n v="1.130976E-2"/>
    <n v="7.5398400000000004E-2"/>
    <n v="2.9796069599999999E-2"/>
    <n v="0.19864046399999999"/>
    <n v="6.666666666666667"/>
  </r>
  <r>
    <x v="2"/>
    <n v="5"/>
    <x v="0"/>
    <x v="0"/>
    <x v="0"/>
    <n v="17"/>
    <n v="7"/>
    <n v="2.2698060000000003E-2"/>
    <n v="0.15132040000000002"/>
    <n v="6.2949496399999999E-2"/>
    <n v="0.41966330933333335"/>
    <n v="6.666666666666667"/>
  </r>
  <r>
    <x v="2"/>
    <n v="6"/>
    <x v="0"/>
    <x v="0"/>
    <x v="0"/>
    <n v="18"/>
    <n v="8"/>
    <n v="2.5446959999999998E-2"/>
    <n v="0.1696464"/>
    <n v="7.92258552E-2"/>
    <n v="0.528172368"/>
    <n v="6.666666666666667"/>
  </r>
  <r>
    <x v="2"/>
    <n v="7"/>
    <x v="0"/>
    <x v="0"/>
    <x v="0"/>
    <n v="10"/>
    <n v="4"/>
    <n v="7.8540000000000016E-3"/>
    <n v="5.2360000000000011E-2"/>
    <n v="1.6523256799999997E-2"/>
    <n v="0.11015504533333331"/>
    <n v="6.666666666666667"/>
  </r>
  <r>
    <x v="2"/>
    <n v="8"/>
    <x v="0"/>
    <x v="0"/>
    <x v="0"/>
    <n v="18"/>
    <n v="5"/>
    <n v="2.5446959999999998E-2"/>
    <n v="0.1696464"/>
    <n v="5.1421600799999995E-2"/>
    <n v="0.34281067199999998"/>
    <n v="6.666666666666667"/>
  </r>
  <r>
    <x v="2"/>
    <n v="9"/>
    <x v="0"/>
    <x v="0"/>
    <x v="0"/>
    <n v="10"/>
    <n v="5"/>
    <n v="7.8540000000000016E-3"/>
    <n v="5.2360000000000011E-2"/>
    <n v="1.9383776799999999E-2"/>
    <n v="0.12922517866666666"/>
    <n v="6.666666666666667"/>
  </r>
  <r>
    <x v="2"/>
    <n v="10"/>
    <x v="0"/>
    <x v="0"/>
    <x v="0"/>
    <n v="17"/>
    <n v="7"/>
    <n v="2.2698060000000003E-2"/>
    <n v="0.15132040000000002"/>
    <n v="6.2949496399999999E-2"/>
    <n v="0.41966330933333335"/>
    <n v="6.666666666666667"/>
  </r>
  <r>
    <x v="2"/>
    <n v="11"/>
    <x v="0"/>
    <x v="0"/>
    <x v="0"/>
    <n v="16"/>
    <n v="7"/>
    <n v="2.0106240000000001E-2"/>
    <n v="0.13404160000000001"/>
    <n v="5.63416952E-2"/>
    <n v="0.37561130133333337"/>
    <n v="6.666666666666667"/>
  </r>
  <r>
    <x v="2"/>
    <n v="12"/>
    <x v="0"/>
    <x v="0"/>
    <x v="0"/>
    <n v="15"/>
    <n v="8"/>
    <n v="1.76715E-2"/>
    <n v="0.11781"/>
    <n v="5.6570536800000001E-2"/>
    <n v="0.37713691200000005"/>
    <n v="6.666666666666667"/>
  </r>
  <r>
    <x v="2"/>
    <n v="13"/>
    <x v="0"/>
    <x v="0"/>
    <x v="2"/>
    <n v="32"/>
    <n v="10"/>
    <n v="8.0424960000000004E-2"/>
    <n v="0.53616640000000004"/>
    <n v="0.29799842479999994"/>
    <n v="1.986656165333333"/>
    <n v="6.666666666666667"/>
  </r>
  <r>
    <x v="2"/>
    <n v="14"/>
    <x v="0"/>
    <x v="0"/>
    <x v="1"/>
    <n v="20"/>
    <n v="9"/>
    <n v="3.1416000000000006E-2"/>
    <n v="0.20944000000000004"/>
    <n v="0.1080598968"/>
    <n v="0.72039931200000007"/>
    <n v="6.666666666666667"/>
  </r>
  <r>
    <x v="2"/>
    <n v="15"/>
    <x v="0"/>
    <x v="0"/>
    <x v="0"/>
    <n v="17"/>
    <n v="8"/>
    <n v="2.2698060000000003E-2"/>
    <n v="0.15132040000000002"/>
    <n v="7.1216399200000002E-2"/>
    <n v="0.4747759946666667"/>
    <n v="6.666666666666667"/>
  </r>
  <r>
    <x v="2"/>
    <n v="16"/>
    <x v="0"/>
    <x v="0"/>
    <x v="0"/>
    <n v="12"/>
    <n v="6"/>
    <n v="1.130976E-2"/>
    <n v="7.5398400000000004E-2"/>
    <n v="2.9796069599999999E-2"/>
    <n v="0.19864046399999999"/>
    <n v="6.666666666666667"/>
  </r>
  <r>
    <x v="2"/>
    <n v="17"/>
    <x v="0"/>
    <x v="0"/>
    <x v="0"/>
    <n v="10"/>
    <n v="5"/>
    <n v="7.8540000000000016E-3"/>
    <n v="5.2360000000000011E-2"/>
    <n v="1.9383776799999999E-2"/>
    <n v="0.12922517866666666"/>
    <n v="6.666666666666667"/>
  </r>
  <r>
    <x v="2"/>
    <n v="18"/>
    <x v="0"/>
    <x v="0"/>
    <x v="0"/>
    <n v="11"/>
    <n v="6"/>
    <n v="9.503339999999999E-3"/>
    <n v="6.3355599999999998E-2"/>
    <n v="2.5848552E-2"/>
    <n v="0.17232368000000001"/>
    <n v="6.666666666666667"/>
  </r>
  <r>
    <x v="2"/>
    <n v="19"/>
    <x v="0"/>
    <x v="0"/>
    <x v="0"/>
    <n v="13"/>
    <n v="7"/>
    <n v="1.3273260000000002E-2"/>
    <n v="8.8488400000000023E-2"/>
    <n v="3.8921128400000005E-2"/>
    <n v="0.25947418933333338"/>
    <n v="6.666666666666667"/>
  </r>
  <r>
    <x v="2"/>
    <n v="20"/>
    <x v="0"/>
    <x v="0"/>
    <x v="0"/>
    <n v="15"/>
    <n v="7"/>
    <n v="1.76715E-2"/>
    <n v="0.11781"/>
    <n v="5.0134366799999996E-2"/>
    <n v="0.33422911199999999"/>
    <n v="6.666666666666667"/>
  </r>
  <r>
    <x v="2"/>
    <n v="21"/>
    <x v="0"/>
    <x v="0"/>
    <x v="0"/>
    <n v="14"/>
    <n v="6"/>
    <n v="1.5393840000000002E-2"/>
    <n v="0.10262560000000003"/>
    <n v="3.8720891999999993E-2"/>
    <n v="0.25813927999999997"/>
    <n v="6.666666666666667"/>
  </r>
  <r>
    <x v="2"/>
    <n v="22"/>
    <x v="0"/>
    <x v="0"/>
    <x v="0"/>
    <n v="10"/>
    <n v="5"/>
    <n v="7.8540000000000016E-3"/>
    <n v="5.2360000000000011E-2"/>
    <n v="1.9383776799999999E-2"/>
    <n v="0.12922517866666666"/>
    <n v="6.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2">
    <pivotField showAll="0"/>
    <pivotField dataField="1" showAll="0"/>
    <pivotField axis="axisRow" showAll="0">
      <items count="8">
        <item m="1" x="6"/>
        <item m="1" x="2"/>
        <item m="1" x="4"/>
        <item x="0"/>
        <item m="1" x="5"/>
        <item m="1" x="3"/>
        <item m="1" x="1"/>
        <item t="default"/>
      </items>
    </pivotField>
    <pivotField axis="axisRow" showAll="0">
      <items count="9">
        <item m="1" x="3"/>
        <item m="1" x="5"/>
        <item m="1" x="4"/>
        <item m="1" x="2"/>
        <item x="0"/>
        <item m="1" x="6"/>
        <item m="1" x="1"/>
        <item m="1" x="7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3">
    <i>
      <x v="4"/>
    </i>
    <i r="1">
      <x v="3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6" firstHeaderRow="1" firstDataRow="2" firstDataCol="1"/>
  <pivotFields count="12">
    <pivotField showAll="0"/>
    <pivotField showAll="0"/>
    <pivotField showAll="0"/>
    <pivotField axis="axisRow" showAll="0">
      <items count="9">
        <item m="1" x="3"/>
        <item m="1" x="5"/>
        <item m="1" x="4"/>
        <item m="1" x="2"/>
        <item x="0"/>
        <item m="1" x="6"/>
        <item m="1" x="1"/>
        <item m="1" x="7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8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9" firstHeaderRow="1" firstDataRow="2" firstDataCol="1"/>
  <pivotFields count="12">
    <pivotField showAll="0"/>
    <pivotField showAll="0"/>
    <pivotField showAll="0"/>
    <pivotField axis="axisRow" showAll="0">
      <items count="9">
        <item m="1" x="3"/>
        <item m="1" x="5"/>
        <item m="1" x="4"/>
        <item m="1" x="2"/>
        <item x="0"/>
        <item m="1" x="6"/>
        <item m="1" x="1"/>
        <item m="1" x="7"/>
        <item t="default"/>
      </items>
    </pivotField>
    <pivotField axis="axisRow" showAll="0">
      <items count="6">
        <item m="1" x="3"/>
        <item m="1" x="4"/>
        <item x="0"/>
        <item x="1"/>
        <item x="2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5">
    <i>
      <x v="4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78" zoomScaleNormal="78" workbookViewId="0">
      <selection activeCell="N4" sqref="N4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4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4" x14ac:dyDescent="0.25">
      <c r="A2">
        <v>1</v>
      </c>
      <c r="B2">
        <v>1</v>
      </c>
      <c r="C2" s="1" t="s">
        <v>52</v>
      </c>
      <c r="D2" s="1" t="s">
        <v>55</v>
      </c>
      <c r="E2" s="1" t="s">
        <v>53</v>
      </c>
      <c r="F2">
        <v>15</v>
      </c>
      <c r="G2">
        <v>7</v>
      </c>
      <c r="H2" s="3">
        <f t="shared" ref="H2" si="0">0.7854*(F2/100)^2</f>
        <v>1.76715E-2</v>
      </c>
      <c r="I2" s="4">
        <f>H2*1/0.2</f>
        <v>8.8357499999999992E-2</v>
      </c>
      <c r="J2" s="3">
        <f>(0.0050811768+0.0000286052*(F2^2*G2))</f>
        <v>5.0134366799999996E-2</v>
      </c>
      <c r="K2" s="4">
        <f>J2/0.15</f>
        <v>0.33422911199999999</v>
      </c>
      <c r="L2" s="4">
        <f>1*1/0.15</f>
        <v>6.666666666666667</v>
      </c>
    </row>
    <row r="3" spans="1:14" x14ac:dyDescent="0.25">
      <c r="A3">
        <v>1</v>
      </c>
      <c r="B3">
        <v>2</v>
      </c>
      <c r="C3" s="1" t="s">
        <v>52</v>
      </c>
      <c r="D3" s="1" t="s">
        <v>55</v>
      </c>
      <c r="E3" s="1" t="s">
        <v>53</v>
      </c>
      <c r="F3" s="1">
        <v>17</v>
      </c>
      <c r="G3">
        <v>7</v>
      </c>
      <c r="H3" s="3">
        <f t="shared" ref="H3:H62" si="1">0.7854*(F3/100)^2</f>
        <v>2.2698060000000003E-2</v>
      </c>
      <c r="I3" s="4">
        <f t="shared" ref="I3:I22" si="2">H3*1/0.2</f>
        <v>0.1134903</v>
      </c>
      <c r="J3" s="3">
        <f t="shared" ref="J3:J62" si="3">(0.0050811768+0.0000286052*(F3^2*G3))</f>
        <v>6.2949496399999999E-2</v>
      </c>
      <c r="K3" s="4">
        <f t="shared" ref="K3:K62" si="4">J3/0.15</f>
        <v>0.41966330933333335</v>
      </c>
      <c r="L3" s="4">
        <f t="shared" ref="L3:L62" si="5">1*1/0.15</f>
        <v>6.666666666666667</v>
      </c>
      <c r="N3">
        <v>500</v>
      </c>
    </row>
    <row r="4" spans="1:14" x14ac:dyDescent="0.25">
      <c r="A4" s="1">
        <v>1</v>
      </c>
      <c r="B4" s="1">
        <v>3</v>
      </c>
      <c r="C4" s="1" t="s">
        <v>52</v>
      </c>
      <c r="D4" s="1" t="s">
        <v>55</v>
      </c>
      <c r="E4" s="1" t="s">
        <v>53</v>
      </c>
      <c r="F4" s="1">
        <v>10</v>
      </c>
      <c r="G4">
        <v>7</v>
      </c>
      <c r="H4" s="3">
        <f t="shared" si="1"/>
        <v>7.8540000000000016E-3</v>
      </c>
      <c r="I4" s="4">
        <f t="shared" si="2"/>
        <v>3.9270000000000006E-2</v>
      </c>
      <c r="J4" s="3">
        <f t="shared" si="3"/>
        <v>2.5104816799999999E-2</v>
      </c>
      <c r="K4" s="4">
        <f t="shared" si="4"/>
        <v>0.16736544533333333</v>
      </c>
      <c r="L4" s="4">
        <f t="shared" si="5"/>
        <v>6.666666666666667</v>
      </c>
    </row>
    <row r="5" spans="1:14" x14ac:dyDescent="0.25">
      <c r="A5" s="1">
        <v>1</v>
      </c>
      <c r="B5" s="1">
        <v>4</v>
      </c>
      <c r="C5" s="1" t="s">
        <v>52</v>
      </c>
      <c r="D5" s="1" t="s">
        <v>55</v>
      </c>
      <c r="E5" s="1" t="s">
        <v>53</v>
      </c>
      <c r="F5" s="1">
        <v>12</v>
      </c>
      <c r="G5">
        <v>8</v>
      </c>
      <c r="H5" s="3">
        <f t="shared" si="1"/>
        <v>1.130976E-2</v>
      </c>
      <c r="I5" s="4">
        <f t="shared" si="2"/>
        <v>5.6548799999999996E-2</v>
      </c>
      <c r="J5" s="3">
        <f t="shared" si="3"/>
        <v>3.8034367200000002E-2</v>
      </c>
      <c r="K5" s="4">
        <f t="shared" si="4"/>
        <v>0.25356244800000005</v>
      </c>
      <c r="L5" s="4">
        <f t="shared" si="5"/>
        <v>6.666666666666667</v>
      </c>
    </row>
    <row r="6" spans="1:14" x14ac:dyDescent="0.25">
      <c r="A6" s="1">
        <v>1</v>
      </c>
      <c r="B6" s="1">
        <v>5</v>
      </c>
      <c r="C6" s="1" t="s">
        <v>52</v>
      </c>
      <c r="D6" s="1" t="s">
        <v>55</v>
      </c>
      <c r="E6" s="1" t="s">
        <v>53</v>
      </c>
      <c r="F6" s="1">
        <v>10</v>
      </c>
      <c r="G6">
        <v>7</v>
      </c>
      <c r="H6" s="3">
        <f t="shared" si="1"/>
        <v>7.8540000000000016E-3</v>
      </c>
      <c r="I6" s="4">
        <f t="shared" si="2"/>
        <v>3.9270000000000006E-2</v>
      </c>
      <c r="J6" s="3">
        <f t="shared" si="3"/>
        <v>2.5104816799999999E-2</v>
      </c>
      <c r="K6" s="4">
        <f t="shared" si="4"/>
        <v>0.16736544533333333</v>
      </c>
      <c r="L6" s="4">
        <f t="shared" si="5"/>
        <v>6.666666666666667</v>
      </c>
    </row>
    <row r="7" spans="1:14" x14ac:dyDescent="0.25">
      <c r="A7" s="1">
        <v>1</v>
      </c>
      <c r="B7" s="1">
        <v>6</v>
      </c>
      <c r="C7" s="1" t="s">
        <v>52</v>
      </c>
      <c r="D7" s="1" t="s">
        <v>55</v>
      </c>
      <c r="E7" s="1" t="s">
        <v>53</v>
      </c>
      <c r="F7" s="1">
        <v>16</v>
      </c>
      <c r="G7">
        <v>7</v>
      </c>
      <c r="H7" s="3">
        <f t="shared" si="1"/>
        <v>2.0106240000000001E-2</v>
      </c>
      <c r="I7" s="4">
        <f t="shared" si="2"/>
        <v>0.1005312</v>
      </c>
      <c r="J7" s="3">
        <f t="shared" si="3"/>
        <v>5.63416952E-2</v>
      </c>
      <c r="K7" s="4">
        <f t="shared" si="4"/>
        <v>0.37561130133333337</v>
      </c>
      <c r="L7" s="4">
        <f t="shared" si="5"/>
        <v>6.666666666666667</v>
      </c>
    </row>
    <row r="8" spans="1:14" x14ac:dyDescent="0.25">
      <c r="A8" s="1">
        <v>1</v>
      </c>
      <c r="B8" s="1">
        <v>7</v>
      </c>
      <c r="C8" s="1" t="s">
        <v>52</v>
      </c>
      <c r="D8" s="1" t="s">
        <v>55</v>
      </c>
      <c r="E8" s="1" t="s">
        <v>53</v>
      </c>
      <c r="F8" s="1">
        <v>17</v>
      </c>
      <c r="G8">
        <v>7</v>
      </c>
      <c r="H8" s="3">
        <f t="shared" si="1"/>
        <v>2.2698060000000003E-2</v>
      </c>
      <c r="I8" s="4">
        <f t="shared" si="2"/>
        <v>0.1134903</v>
      </c>
      <c r="J8" s="3">
        <f t="shared" si="3"/>
        <v>6.2949496399999999E-2</v>
      </c>
      <c r="K8" s="4">
        <f t="shared" si="4"/>
        <v>0.41966330933333335</v>
      </c>
      <c r="L8" s="4">
        <f t="shared" si="5"/>
        <v>6.666666666666667</v>
      </c>
    </row>
    <row r="9" spans="1:14" x14ac:dyDescent="0.25">
      <c r="A9" s="1">
        <v>1</v>
      </c>
      <c r="B9" s="1">
        <v>8</v>
      </c>
      <c r="C9" s="1" t="s">
        <v>52</v>
      </c>
      <c r="D9" s="1" t="s">
        <v>55</v>
      </c>
      <c r="E9" s="1" t="s">
        <v>53</v>
      </c>
      <c r="F9" s="1">
        <v>18</v>
      </c>
      <c r="G9">
        <v>8</v>
      </c>
      <c r="H9" s="3">
        <f t="shared" si="1"/>
        <v>2.5446959999999998E-2</v>
      </c>
      <c r="I9" s="4">
        <f t="shared" si="2"/>
        <v>0.12723479999999998</v>
      </c>
      <c r="J9" s="3">
        <f t="shared" si="3"/>
        <v>7.92258552E-2</v>
      </c>
      <c r="K9" s="4">
        <f t="shared" si="4"/>
        <v>0.528172368</v>
      </c>
      <c r="L9" s="4">
        <f t="shared" si="5"/>
        <v>6.666666666666667</v>
      </c>
    </row>
    <row r="10" spans="1:14" x14ac:dyDescent="0.25">
      <c r="A10" s="1">
        <v>1</v>
      </c>
      <c r="B10" s="1">
        <v>9</v>
      </c>
      <c r="C10" s="1" t="s">
        <v>52</v>
      </c>
      <c r="D10" s="1" t="s">
        <v>55</v>
      </c>
      <c r="E10" s="1" t="s">
        <v>53</v>
      </c>
      <c r="F10" s="1">
        <v>14</v>
      </c>
      <c r="G10">
        <v>7</v>
      </c>
      <c r="H10" s="3">
        <f t="shared" si="1"/>
        <v>1.5393840000000002E-2</v>
      </c>
      <c r="I10" s="4">
        <f t="shared" si="2"/>
        <v>7.6969200000000002E-2</v>
      </c>
      <c r="J10" s="3">
        <f t="shared" si="3"/>
        <v>4.4327511200000003E-2</v>
      </c>
      <c r="K10" s="4">
        <f t="shared" si="4"/>
        <v>0.29551674133333339</v>
      </c>
      <c r="L10" s="4">
        <f t="shared" si="5"/>
        <v>6.666666666666667</v>
      </c>
    </row>
    <row r="11" spans="1:14" x14ac:dyDescent="0.25">
      <c r="A11" s="1">
        <v>1</v>
      </c>
      <c r="B11" s="1">
        <v>10</v>
      </c>
      <c r="C11" s="1" t="s">
        <v>52</v>
      </c>
      <c r="D11" s="1" t="s">
        <v>55</v>
      </c>
      <c r="E11" s="1" t="s">
        <v>53</v>
      </c>
      <c r="F11" s="1">
        <v>19</v>
      </c>
      <c r="G11">
        <v>8</v>
      </c>
      <c r="H11" s="3">
        <f t="shared" si="1"/>
        <v>2.835294E-2</v>
      </c>
      <c r="I11" s="4">
        <f t="shared" si="2"/>
        <v>0.14176469999999999</v>
      </c>
      <c r="J11" s="3">
        <f t="shared" si="3"/>
        <v>8.7692994400000002E-2</v>
      </c>
      <c r="K11" s="4">
        <f t="shared" si="4"/>
        <v>0.58461996266666671</v>
      </c>
      <c r="L11" s="4">
        <f t="shared" si="5"/>
        <v>6.666666666666667</v>
      </c>
    </row>
    <row r="12" spans="1:14" x14ac:dyDescent="0.25">
      <c r="A12" s="1">
        <v>1</v>
      </c>
      <c r="B12" s="1">
        <v>11</v>
      </c>
      <c r="C12" s="1" t="s">
        <v>52</v>
      </c>
      <c r="D12" s="1" t="s">
        <v>55</v>
      </c>
      <c r="E12" s="1" t="s">
        <v>54</v>
      </c>
      <c r="F12" s="1">
        <v>20</v>
      </c>
      <c r="G12">
        <v>10</v>
      </c>
      <c r="H12" s="3">
        <f t="shared" si="1"/>
        <v>3.1416000000000006E-2</v>
      </c>
      <c r="I12" s="4">
        <f t="shared" si="2"/>
        <v>0.15708000000000003</v>
      </c>
      <c r="J12" s="3">
        <f t="shared" si="3"/>
        <v>0.11950197679999999</v>
      </c>
      <c r="K12" s="4">
        <f t="shared" si="4"/>
        <v>0.79667984533333336</v>
      </c>
      <c r="L12" s="4">
        <f t="shared" si="5"/>
        <v>6.666666666666667</v>
      </c>
    </row>
    <row r="13" spans="1:14" s="1" customFormat="1" x14ac:dyDescent="0.25">
      <c r="A13" s="1">
        <v>1</v>
      </c>
      <c r="B13" s="1">
        <v>12</v>
      </c>
      <c r="C13" s="1" t="s">
        <v>52</v>
      </c>
      <c r="D13" s="1" t="s">
        <v>55</v>
      </c>
      <c r="E13" s="1" t="s">
        <v>54</v>
      </c>
      <c r="F13" s="1">
        <v>20</v>
      </c>
      <c r="G13" s="1">
        <v>9</v>
      </c>
      <c r="H13" s="3">
        <f t="shared" si="1"/>
        <v>3.1416000000000006E-2</v>
      </c>
      <c r="I13" s="4">
        <f t="shared" si="2"/>
        <v>0.15708000000000003</v>
      </c>
      <c r="J13" s="3">
        <f t="shared" si="3"/>
        <v>0.1080598968</v>
      </c>
      <c r="K13" s="4">
        <f t="shared" si="4"/>
        <v>0.72039931200000007</v>
      </c>
      <c r="L13" s="4">
        <f t="shared" si="5"/>
        <v>6.666666666666667</v>
      </c>
    </row>
    <row r="14" spans="1:14" s="1" customFormat="1" x14ac:dyDescent="0.25">
      <c r="A14" s="1">
        <v>1</v>
      </c>
      <c r="B14" s="1">
        <v>13</v>
      </c>
      <c r="C14" s="1" t="s">
        <v>52</v>
      </c>
      <c r="D14" s="1" t="s">
        <v>55</v>
      </c>
      <c r="E14" s="1" t="s">
        <v>53</v>
      </c>
      <c r="F14" s="1">
        <v>12</v>
      </c>
      <c r="G14" s="1">
        <v>6</v>
      </c>
      <c r="H14" s="3">
        <f t="shared" si="1"/>
        <v>1.130976E-2</v>
      </c>
      <c r="I14" s="4">
        <f t="shared" si="2"/>
        <v>5.6548799999999996E-2</v>
      </c>
      <c r="J14" s="3">
        <f t="shared" si="3"/>
        <v>2.9796069599999999E-2</v>
      </c>
      <c r="K14" s="4">
        <f t="shared" si="4"/>
        <v>0.19864046399999999</v>
      </c>
      <c r="L14" s="4">
        <f t="shared" si="5"/>
        <v>6.666666666666667</v>
      </c>
    </row>
    <row r="15" spans="1:14" s="1" customFormat="1" x14ac:dyDescent="0.25">
      <c r="A15" s="1">
        <v>1</v>
      </c>
      <c r="B15" s="1">
        <v>14</v>
      </c>
      <c r="C15" s="1" t="s">
        <v>52</v>
      </c>
      <c r="D15" s="1" t="s">
        <v>55</v>
      </c>
      <c r="E15" s="1" t="s">
        <v>53</v>
      </c>
      <c r="F15" s="1">
        <v>10</v>
      </c>
      <c r="G15" s="1">
        <v>5</v>
      </c>
      <c r="H15" s="3">
        <f t="shared" si="1"/>
        <v>7.8540000000000016E-3</v>
      </c>
      <c r="I15" s="4">
        <f t="shared" si="2"/>
        <v>3.9270000000000006E-2</v>
      </c>
      <c r="J15" s="3">
        <f t="shared" si="3"/>
        <v>1.9383776799999999E-2</v>
      </c>
      <c r="K15" s="4">
        <f t="shared" si="4"/>
        <v>0.12922517866666666</v>
      </c>
      <c r="L15" s="4">
        <f t="shared" si="5"/>
        <v>6.666666666666667</v>
      </c>
    </row>
    <row r="16" spans="1:14" s="1" customFormat="1" x14ac:dyDescent="0.25">
      <c r="A16" s="1">
        <v>1</v>
      </c>
      <c r="B16" s="1">
        <v>15</v>
      </c>
      <c r="C16" s="1" t="s">
        <v>52</v>
      </c>
      <c r="D16" s="1" t="s">
        <v>55</v>
      </c>
      <c r="E16" s="1" t="s">
        <v>53</v>
      </c>
      <c r="F16" s="1">
        <v>14</v>
      </c>
      <c r="G16" s="1">
        <v>6</v>
      </c>
      <c r="H16" s="3">
        <f t="shared" si="1"/>
        <v>1.5393840000000002E-2</v>
      </c>
      <c r="I16" s="4">
        <f t="shared" si="2"/>
        <v>7.6969200000000002E-2</v>
      </c>
      <c r="J16" s="3">
        <f t="shared" si="3"/>
        <v>3.8720891999999993E-2</v>
      </c>
      <c r="K16" s="4">
        <f t="shared" si="4"/>
        <v>0.25813927999999997</v>
      </c>
      <c r="L16" s="4">
        <f t="shared" si="5"/>
        <v>6.666666666666667</v>
      </c>
    </row>
    <row r="17" spans="1:12" s="1" customFormat="1" x14ac:dyDescent="0.25">
      <c r="A17" s="1">
        <v>1</v>
      </c>
      <c r="B17" s="1">
        <v>16</v>
      </c>
      <c r="C17" s="1" t="s">
        <v>52</v>
      </c>
      <c r="D17" s="1" t="s">
        <v>55</v>
      </c>
      <c r="E17" s="1" t="s">
        <v>53</v>
      </c>
      <c r="F17" s="1">
        <v>10</v>
      </c>
      <c r="G17" s="1">
        <v>5</v>
      </c>
      <c r="H17" s="3">
        <f t="shared" si="1"/>
        <v>7.8540000000000016E-3</v>
      </c>
      <c r="I17" s="4">
        <f t="shared" si="2"/>
        <v>3.9270000000000006E-2</v>
      </c>
      <c r="J17" s="3">
        <f t="shared" si="3"/>
        <v>1.9383776799999999E-2</v>
      </c>
      <c r="K17" s="4">
        <f t="shared" si="4"/>
        <v>0.12922517866666666</v>
      </c>
      <c r="L17" s="4">
        <f t="shared" si="5"/>
        <v>6.666666666666667</v>
      </c>
    </row>
    <row r="18" spans="1:12" x14ac:dyDescent="0.25">
      <c r="A18" s="1">
        <v>1</v>
      </c>
      <c r="B18" s="1">
        <v>17</v>
      </c>
      <c r="C18" s="1" t="s">
        <v>52</v>
      </c>
      <c r="D18" s="1" t="s">
        <v>55</v>
      </c>
      <c r="E18" s="1" t="s">
        <v>53</v>
      </c>
      <c r="F18" s="1">
        <v>13</v>
      </c>
      <c r="G18">
        <v>6</v>
      </c>
      <c r="H18" s="3">
        <f t="shared" si="1"/>
        <v>1.3273260000000002E-2</v>
      </c>
      <c r="I18" s="4">
        <f t="shared" si="2"/>
        <v>6.6366300000000003E-2</v>
      </c>
      <c r="J18" s="3">
        <f t="shared" si="3"/>
        <v>3.4086849599999997E-2</v>
      </c>
      <c r="K18" s="4">
        <f t="shared" si="4"/>
        <v>0.22724566399999999</v>
      </c>
      <c r="L18" s="4">
        <f t="shared" si="5"/>
        <v>6.666666666666667</v>
      </c>
    </row>
    <row r="19" spans="1:12" x14ac:dyDescent="0.25">
      <c r="A19" s="1">
        <v>1</v>
      </c>
      <c r="B19" s="1">
        <v>18</v>
      </c>
      <c r="C19" s="1" t="s">
        <v>52</v>
      </c>
      <c r="D19" s="1" t="s">
        <v>55</v>
      </c>
      <c r="E19" s="1" t="s">
        <v>53</v>
      </c>
      <c r="F19" s="1">
        <v>12</v>
      </c>
      <c r="G19">
        <v>5</v>
      </c>
      <c r="H19" s="3">
        <f t="shared" si="1"/>
        <v>1.130976E-2</v>
      </c>
      <c r="I19" s="4">
        <f t="shared" si="2"/>
        <v>5.6548799999999996E-2</v>
      </c>
      <c r="J19" s="3">
        <f t="shared" si="3"/>
        <v>2.5676920799999999E-2</v>
      </c>
      <c r="K19" s="4">
        <f t="shared" si="4"/>
        <v>0.171179472</v>
      </c>
      <c r="L19" s="4">
        <f t="shared" si="5"/>
        <v>6.666666666666667</v>
      </c>
    </row>
    <row r="20" spans="1:12" x14ac:dyDescent="0.25">
      <c r="A20" s="1">
        <v>1</v>
      </c>
      <c r="B20" s="1">
        <v>19</v>
      </c>
      <c r="C20" s="1" t="s">
        <v>52</v>
      </c>
      <c r="D20" s="1" t="s">
        <v>55</v>
      </c>
      <c r="E20" s="1" t="s">
        <v>53</v>
      </c>
      <c r="F20" s="1">
        <v>17</v>
      </c>
      <c r="G20">
        <v>7</v>
      </c>
      <c r="H20" s="3">
        <f t="shared" si="1"/>
        <v>2.2698060000000003E-2</v>
      </c>
      <c r="I20" s="4">
        <f t="shared" si="2"/>
        <v>0.1134903</v>
      </c>
      <c r="J20" s="3">
        <f t="shared" si="3"/>
        <v>6.2949496399999999E-2</v>
      </c>
      <c r="K20" s="4">
        <f t="shared" si="4"/>
        <v>0.41966330933333335</v>
      </c>
      <c r="L20" s="4">
        <f t="shared" si="5"/>
        <v>6.666666666666667</v>
      </c>
    </row>
    <row r="21" spans="1:12" x14ac:dyDescent="0.25">
      <c r="A21" s="1">
        <v>1</v>
      </c>
      <c r="B21" s="1">
        <v>20</v>
      </c>
      <c r="C21" s="1" t="s">
        <v>52</v>
      </c>
      <c r="D21" s="1" t="s">
        <v>55</v>
      </c>
      <c r="E21" s="1" t="s">
        <v>54</v>
      </c>
      <c r="F21" s="1">
        <v>20</v>
      </c>
      <c r="G21">
        <v>9</v>
      </c>
      <c r="H21" s="3">
        <f t="shared" si="1"/>
        <v>3.1416000000000006E-2</v>
      </c>
      <c r="I21" s="4">
        <f t="shared" si="2"/>
        <v>0.15708000000000003</v>
      </c>
      <c r="J21" s="3">
        <f t="shared" si="3"/>
        <v>0.1080598968</v>
      </c>
      <c r="K21" s="4">
        <f t="shared" si="4"/>
        <v>0.72039931200000007</v>
      </c>
      <c r="L21" s="4">
        <f t="shared" si="5"/>
        <v>6.666666666666667</v>
      </c>
    </row>
    <row r="22" spans="1:12" x14ac:dyDescent="0.25">
      <c r="A22" s="1">
        <v>1</v>
      </c>
      <c r="B22" s="1">
        <v>21</v>
      </c>
      <c r="C22" s="1" t="s">
        <v>52</v>
      </c>
      <c r="D22" s="1" t="s">
        <v>55</v>
      </c>
      <c r="E22" s="1" t="s">
        <v>53</v>
      </c>
      <c r="F22" s="1">
        <v>15</v>
      </c>
      <c r="G22">
        <v>6</v>
      </c>
      <c r="H22" s="3">
        <f t="shared" si="1"/>
        <v>1.76715E-2</v>
      </c>
      <c r="I22" s="4">
        <f t="shared" si="2"/>
        <v>8.8357499999999992E-2</v>
      </c>
      <c r="J22" s="3">
        <f t="shared" si="3"/>
        <v>4.3698196799999992E-2</v>
      </c>
      <c r="K22" s="4">
        <f t="shared" si="4"/>
        <v>0.29132131199999994</v>
      </c>
      <c r="L22" s="4">
        <f t="shared" si="5"/>
        <v>6.666666666666667</v>
      </c>
    </row>
    <row r="23" spans="1:12" x14ac:dyDescent="0.25">
      <c r="A23">
        <v>2</v>
      </c>
      <c r="B23">
        <v>1</v>
      </c>
      <c r="C23" s="1" t="s">
        <v>52</v>
      </c>
      <c r="D23" s="1" t="s">
        <v>55</v>
      </c>
      <c r="E23" s="1" t="s">
        <v>53</v>
      </c>
      <c r="F23" s="1">
        <v>10</v>
      </c>
      <c r="G23">
        <v>6</v>
      </c>
      <c r="H23" s="3">
        <f t="shared" si="1"/>
        <v>7.8540000000000016E-3</v>
      </c>
      <c r="I23" s="4">
        <f t="shared" ref="I23:I62" si="6">H23*1/0.15</f>
        <v>5.2360000000000011E-2</v>
      </c>
      <c r="J23" s="3">
        <f t="shared" si="3"/>
        <v>2.22442968E-2</v>
      </c>
      <c r="K23" s="4">
        <f t="shared" si="4"/>
        <v>0.14829531200000001</v>
      </c>
      <c r="L23" s="4">
        <f t="shared" si="5"/>
        <v>6.666666666666667</v>
      </c>
    </row>
    <row r="24" spans="1:12" x14ac:dyDescent="0.25">
      <c r="A24">
        <v>2</v>
      </c>
      <c r="B24">
        <v>2</v>
      </c>
      <c r="C24" s="1" t="s">
        <v>52</v>
      </c>
      <c r="D24" s="1" t="s">
        <v>55</v>
      </c>
      <c r="E24" s="1" t="s">
        <v>53</v>
      </c>
      <c r="F24" s="1">
        <v>14</v>
      </c>
      <c r="G24">
        <v>6</v>
      </c>
      <c r="H24" s="3">
        <f t="shared" si="1"/>
        <v>1.5393840000000002E-2</v>
      </c>
      <c r="I24" s="4">
        <f t="shared" si="6"/>
        <v>0.10262560000000003</v>
      </c>
      <c r="J24" s="3">
        <f t="shared" si="3"/>
        <v>3.8720891999999993E-2</v>
      </c>
      <c r="K24" s="4">
        <f t="shared" si="4"/>
        <v>0.25813927999999997</v>
      </c>
      <c r="L24" s="4">
        <f t="shared" si="5"/>
        <v>6.666666666666667</v>
      </c>
    </row>
    <row r="25" spans="1:12" x14ac:dyDescent="0.25">
      <c r="A25" s="1">
        <v>2</v>
      </c>
      <c r="B25" s="1">
        <v>3</v>
      </c>
      <c r="C25" s="1" t="s">
        <v>52</v>
      </c>
      <c r="D25" s="1" t="s">
        <v>55</v>
      </c>
      <c r="E25" s="1" t="s">
        <v>53</v>
      </c>
      <c r="F25" s="1">
        <v>14</v>
      </c>
      <c r="G25">
        <v>6</v>
      </c>
      <c r="H25" s="3">
        <f t="shared" si="1"/>
        <v>1.5393840000000002E-2</v>
      </c>
      <c r="I25" s="4">
        <f t="shared" si="6"/>
        <v>0.10262560000000003</v>
      </c>
      <c r="J25" s="3">
        <f t="shared" si="3"/>
        <v>3.8720891999999993E-2</v>
      </c>
      <c r="K25" s="4">
        <f t="shared" si="4"/>
        <v>0.25813927999999997</v>
      </c>
      <c r="L25" s="4">
        <f t="shared" si="5"/>
        <v>6.666666666666667</v>
      </c>
    </row>
    <row r="26" spans="1:12" x14ac:dyDescent="0.25">
      <c r="A26" s="1">
        <v>2</v>
      </c>
      <c r="B26" s="1">
        <v>4</v>
      </c>
      <c r="C26" s="1" t="s">
        <v>52</v>
      </c>
      <c r="D26" s="1" t="s">
        <v>55</v>
      </c>
      <c r="E26" s="1" t="s">
        <v>53</v>
      </c>
      <c r="F26" s="1">
        <v>15</v>
      </c>
      <c r="G26">
        <v>7</v>
      </c>
      <c r="H26" s="3">
        <f t="shared" si="1"/>
        <v>1.76715E-2</v>
      </c>
      <c r="I26" s="4">
        <f t="shared" si="6"/>
        <v>0.11781</v>
      </c>
      <c r="J26" s="3">
        <f t="shared" si="3"/>
        <v>5.0134366799999996E-2</v>
      </c>
      <c r="K26" s="4">
        <f t="shared" si="4"/>
        <v>0.33422911199999999</v>
      </c>
      <c r="L26" s="4">
        <f t="shared" si="5"/>
        <v>6.666666666666667</v>
      </c>
    </row>
    <row r="27" spans="1:12" x14ac:dyDescent="0.25">
      <c r="A27" s="1">
        <v>2</v>
      </c>
      <c r="B27" s="1">
        <v>5</v>
      </c>
      <c r="C27" s="1" t="s">
        <v>52</v>
      </c>
      <c r="D27" s="1" t="s">
        <v>55</v>
      </c>
      <c r="E27" s="1" t="s">
        <v>53</v>
      </c>
      <c r="F27" s="1">
        <v>13</v>
      </c>
      <c r="G27">
        <v>7</v>
      </c>
      <c r="H27" s="3">
        <f t="shared" si="1"/>
        <v>1.3273260000000002E-2</v>
      </c>
      <c r="I27" s="4">
        <f t="shared" si="6"/>
        <v>8.8488400000000023E-2</v>
      </c>
      <c r="J27" s="3">
        <f t="shared" si="3"/>
        <v>3.8921128400000005E-2</v>
      </c>
      <c r="K27" s="4">
        <f t="shared" si="4"/>
        <v>0.25947418933333338</v>
      </c>
      <c r="L27" s="4">
        <f t="shared" si="5"/>
        <v>6.666666666666667</v>
      </c>
    </row>
    <row r="28" spans="1:12" x14ac:dyDescent="0.25">
      <c r="A28" s="1">
        <v>2</v>
      </c>
      <c r="B28" s="1">
        <v>6</v>
      </c>
      <c r="C28" s="1" t="s">
        <v>52</v>
      </c>
      <c r="D28" s="1" t="s">
        <v>55</v>
      </c>
      <c r="E28" s="1" t="s">
        <v>53</v>
      </c>
      <c r="F28" s="1">
        <v>16</v>
      </c>
      <c r="G28">
        <v>8</v>
      </c>
      <c r="H28" s="3">
        <f t="shared" si="1"/>
        <v>2.0106240000000001E-2</v>
      </c>
      <c r="I28" s="4">
        <f t="shared" si="6"/>
        <v>0.13404160000000001</v>
      </c>
      <c r="J28" s="3">
        <f t="shared" si="3"/>
        <v>6.3664626399999993E-2</v>
      </c>
      <c r="K28" s="4">
        <f t="shared" si="4"/>
        <v>0.42443084266666664</v>
      </c>
      <c r="L28" s="4">
        <f t="shared" si="5"/>
        <v>6.666666666666667</v>
      </c>
    </row>
    <row r="29" spans="1:12" x14ac:dyDescent="0.25">
      <c r="A29" s="1">
        <v>2</v>
      </c>
      <c r="B29" s="1">
        <v>7</v>
      </c>
      <c r="C29" s="1" t="s">
        <v>52</v>
      </c>
      <c r="D29" s="1" t="s">
        <v>55</v>
      </c>
      <c r="E29" s="1" t="s">
        <v>53</v>
      </c>
      <c r="F29" s="1">
        <v>18</v>
      </c>
      <c r="G29">
        <v>8</v>
      </c>
      <c r="H29" s="3">
        <f t="shared" si="1"/>
        <v>2.5446959999999998E-2</v>
      </c>
      <c r="I29" s="4">
        <f t="shared" si="6"/>
        <v>0.1696464</v>
      </c>
      <c r="J29" s="3">
        <f t="shared" si="3"/>
        <v>7.92258552E-2</v>
      </c>
      <c r="K29" s="4">
        <f t="shared" si="4"/>
        <v>0.528172368</v>
      </c>
      <c r="L29" s="4">
        <f t="shared" si="5"/>
        <v>6.666666666666667</v>
      </c>
    </row>
    <row r="30" spans="1:12" x14ac:dyDescent="0.25">
      <c r="A30" s="1">
        <v>2</v>
      </c>
      <c r="B30" s="1">
        <v>8</v>
      </c>
      <c r="C30" s="1" t="s">
        <v>52</v>
      </c>
      <c r="D30" s="1" t="s">
        <v>55</v>
      </c>
      <c r="E30" s="1" t="s">
        <v>53</v>
      </c>
      <c r="F30" s="1">
        <v>15</v>
      </c>
      <c r="G30">
        <v>7</v>
      </c>
      <c r="H30" s="3">
        <f t="shared" si="1"/>
        <v>1.76715E-2</v>
      </c>
      <c r="I30" s="4">
        <f t="shared" si="6"/>
        <v>0.11781</v>
      </c>
      <c r="J30" s="3">
        <f t="shared" si="3"/>
        <v>5.0134366799999996E-2</v>
      </c>
      <c r="K30" s="4">
        <f t="shared" si="4"/>
        <v>0.33422911199999999</v>
      </c>
      <c r="L30" s="4">
        <f t="shared" si="5"/>
        <v>6.666666666666667</v>
      </c>
    </row>
    <row r="31" spans="1:12" x14ac:dyDescent="0.25">
      <c r="A31" s="1">
        <v>2</v>
      </c>
      <c r="B31" s="1">
        <v>9</v>
      </c>
      <c r="C31" s="1" t="s">
        <v>52</v>
      </c>
      <c r="D31" s="1" t="s">
        <v>55</v>
      </c>
      <c r="E31" s="1" t="s">
        <v>53</v>
      </c>
      <c r="F31" s="1">
        <v>13</v>
      </c>
      <c r="G31">
        <v>7</v>
      </c>
      <c r="H31" s="3">
        <f t="shared" si="1"/>
        <v>1.3273260000000002E-2</v>
      </c>
      <c r="I31" s="4">
        <f t="shared" si="6"/>
        <v>8.8488400000000023E-2</v>
      </c>
      <c r="J31" s="3">
        <f t="shared" si="3"/>
        <v>3.8921128400000005E-2</v>
      </c>
      <c r="K31" s="4">
        <f t="shared" si="4"/>
        <v>0.25947418933333338</v>
      </c>
      <c r="L31" s="4">
        <f t="shared" si="5"/>
        <v>6.666666666666667</v>
      </c>
    </row>
    <row r="32" spans="1:12" x14ac:dyDescent="0.25">
      <c r="A32" s="1">
        <v>2</v>
      </c>
      <c r="B32" s="1">
        <v>10</v>
      </c>
      <c r="C32" s="1" t="s">
        <v>52</v>
      </c>
      <c r="D32" s="1" t="s">
        <v>55</v>
      </c>
      <c r="E32" s="1" t="s">
        <v>53</v>
      </c>
      <c r="F32" s="1">
        <v>18</v>
      </c>
      <c r="G32">
        <v>6</v>
      </c>
      <c r="H32" s="3">
        <f t="shared" si="1"/>
        <v>2.5446959999999998E-2</v>
      </c>
      <c r="I32" s="4">
        <f t="shared" si="6"/>
        <v>0.1696464</v>
      </c>
      <c r="J32" s="3">
        <f t="shared" si="3"/>
        <v>6.0689685600000001E-2</v>
      </c>
      <c r="K32" s="4">
        <f t="shared" si="4"/>
        <v>0.40459790400000001</v>
      </c>
      <c r="L32" s="4">
        <f t="shared" si="5"/>
        <v>6.666666666666667</v>
      </c>
    </row>
    <row r="33" spans="1:12" x14ac:dyDescent="0.25">
      <c r="A33" s="1">
        <v>2</v>
      </c>
      <c r="B33" s="1">
        <v>11</v>
      </c>
      <c r="C33" s="1" t="s">
        <v>52</v>
      </c>
      <c r="D33" s="1" t="s">
        <v>55</v>
      </c>
      <c r="E33" s="1" t="s">
        <v>54</v>
      </c>
      <c r="F33" s="1">
        <v>25</v>
      </c>
      <c r="G33">
        <v>12</v>
      </c>
      <c r="H33" s="3">
        <f t="shared" si="1"/>
        <v>4.9087499999999999E-2</v>
      </c>
      <c r="I33" s="4">
        <f t="shared" si="6"/>
        <v>0.32724999999999999</v>
      </c>
      <c r="J33" s="3">
        <f t="shared" si="3"/>
        <v>0.21962017679999998</v>
      </c>
      <c r="K33" s="4">
        <f t="shared" si="4"/>
        <v>1.464134512</v>
      </c>
      <c r="L33" s="4">
        <f t="shared" si="5"/>
        <v>6.666666666666667</v>
      </c>
    </row>
    <row r="34" spans="1:12" x14ac:dyDescent="0.25">
      <c r="A34" s="1">
        <v>2</v>
      </c>
      <c r="B34" s="1">
        <v>12</v>
      </c>
      <c r="C34" s="1" t="s">
        <v>52</v>
      </c>
      <c r="D34" s="1" t="s">
        <v>55</v>
      </c>
      <c r="E34" s="1" t="s">
        <v>53</v>
      </c>
      <c r="F34" s="1">
        <v>13</v>
      </c>
      <c r="G34">
        <v>6</v>
      </c>
      <c r="H34" s="3">
        <f t="shared" si="1"/>
        <v>1.3273260000000002E-2</v>
      </c>
      <c r="I34" s="4">
        <f t="shared" si="6"/>
        <v>8.8488400000000023E-2</v>
      </c>
      <c r="J34" s="3">
        <f t="shared" si="3"/>
        <v>3.4086849599999997E-2</v>
      </c>
      <c r="K34" s="4">
        <f t="shared" si="4"/>
        <v>0.22724566399999999</v>
      </c>
      <c r="L34" s="4">
        <f t="shared" si="5"/>
        <v>6.666666666666667</v>
      </c>
    </row>
    <row r="35" spans="1:12" x14ac:dyDescent="0.25">
      <c r="A35" s="1">
        <v>2</v>
      </c>
      <c r="B35" s="1">
        <v>13</v>
      </c>
      <c r="C35" s="1" t="s">
        <v>52</v>
      </c>
      <c r="D35" s="1" t="s">
        <v>55</v>
      </c>
      <c r="E35" s="1" t="s">
        <v>53</v>
      </c>
      <c r="F35" s="1">
        <v>13</v>
      </c>
      <c r="G35">
        <v>6</v>
      </c>
      <c r="H35" s="3">
        <f t="shared" si="1"/>
        <v>1.3273260000000002E-2</v>
      </c>
      <c r="I35" s="4">
        <f t="shared" si="6"/>
        <v>8.8488400000000023E-2</v>
      </c>
      <c r="J35" s="3">
        <f t="shared" si="3"/>
        <v>3.4086849599999997E-2</v>
      </c>
      <c r="K35" s="4">
        <f t="shared" si="4"/>
        <v>0.22724566399999999</v>
      </c>
      <c r="L35" s="4">
        <f t="shared" si="5"/>
        <v>6.666666666666667</v>
      </c>
    </row>
    <row r="36" spans="1:12" x14ac:dyDescent="0.25">
      <c r="A36" s="1">
        <v>2</v>
      </c>
      <c r="B36" s="1">
        <v>14</v>
      </c>
      <c r="C36" s="1" t="s">
        <v>52</v>
      </c>
      <c r="D36" s="1" t="s">
        <v>55</v>
      </c>
      <c r="E36" s="1" t="s">
        <v>53</v>
      </c>
      <c r="F36" s="1">
        <v>10</v>
      </c>
      <c r="G36">
        <v>6</v>
      </c>
      <c r="H36" s="3">
        <f t="shared" si="1"/>
        <v>7.8540000000000016E-3</v>
      </c>
      <c r="I36" s="4">
        <f t="shared" si="6"/>
        <v>5.2360000000000011E-2</v>
      </c>
      <c r="J36" s="3">
        <f t="shared" si="3"/>
        <v>2.22442968E-2</v>
      </c>
      <c r="K36" s="4">
        <f t="shared" si="4"/>
        <v>0.14829531200000001</v>
      </c>
      <c r="L36" s="4">
        <f t="shared" si="5"/>
        <v>6.666666666666667</v>
      </c>
    </row>
    <row r="37" spans="1:12" x14ac:dyDescent="0.25">
      <c r="A37" s="1">
        <v>2</v>
      </c>
      <c r="B37" s="1">
        <v>15</v>
      </c>
      <c r="C37" s="1" t="s">
        <v>52</v>
      </c>
      <c r="D37" s="1" t="s">
        <v>55</v>
      </c>
      <c r="E37" s="1" t="s">
        <v>53</v>
      </c>
      <c r="F37" s="1">
        <v>19</v>
      </c>
      <c r="G37">
        <v>10</v>
      </c>
      <c r="H37" s="3">
        <f t="shared" si="1"/>
        <v>2.835294E-2</v>
      </c>
      <c r="I37" s="4">
        <f t="shared" si="6"/>
        <v>0.18901960000000001</v>
      </c>
      <c r="J37" s="3">
        <f t="shared" si="3"/>
        <v>0.10834594879999999</v>
      </c>
      <c r="K37" s="4">
        <f t="shared" si="4"/>
        <v>0.72230632533333328</v>
      </c>
      <c r="L37" s="4">
        <f t="shared" si="5"/>
        <v>6.666666666666667</v>
      </c>
    </row>
    <row r="38" spans="1:12" x14ac:dyDescent="0.25">
      <c r="A38" s="1">
        <v>2</v>
      </c>
      <c r="B38" s="1">
        <v>16</v>
      </c>
      <c r="C38" s="1" t="s">
        <v>52</v>
      </c>
      <c r="D38" s="1" t="s">
        <v>55</v>
      </c>
      <c r="E38" s="1" t="s">
        <v>53</v>
      </c>
      <c r="F38" s="1">
        <v>11</v>
      </c>
      <c r="G38">
        <v>6</v>
      </c>
      <c r="H38" s="3">
        <f t="shared" si="1"/>
        <v>9.503339999999999E-3</v>
      </c>
      <c r="I38" s="4">
        <f t="shared" si="6"/>
        <v>6.3355599999999998E-2</v>
      </c>
      <c r="J38" s="3">
        <f t="shared" si="3"/>
        <v>2.5848552E-2</v>
      </c>
      <c r="K38" s="4">
        <f t="shared" si="4"/>
        <v>0.17232368000000001</v>
      </c>
      <c r="L38" s="4">
        <f t="shared" si="5"/>
        <v>6.666666666666667</v>
      </c>
    </row>
    <row r="39" spans="1:12" x14ac:dyDescent="0.25">
      <c r="A39" s="1">
        <v>2</v>
      </c>
      <c r="B39" s="1">
        <v>17</v>
      </c>
      <c r="C39" s="1" t="s">
        <v>52</v>
      </c>
      <c r="D39" s="1" t="s">
        <v>55</v>
      </c>
      <c r="E39" s="1" t="s">
        <v>53</v>
      </c>
      <c r="F39" s="1">
        <v>13</v>
      </c>
      <c r="G39">
        <v>8</v>
      </c>
      <c r="H39" s="3">
        <f t="shared" si="1"/>
        <v>1.3273260000000002E-2</v>
      </c>
      <c r="I39" s="4">
        <f t="shared" si="6"/>
        <v>8.8488400000000023E-2</v>
      </c>
      <c r="J39" s="3">
        <f t="shared" si="3"/>
        <v>4.3755407199999999E-2</v>
      </c>
      <c r="K39" s="4">
        <f t="shared" si="4"/>
        <v>0.2917027146666667</v>
      </c>
      <c r="L39" s="4">
        <f t="shared" si="5"/>
        <v>6.666666666666667</v>
      </c>
    </row>
    <row r="40" spans="1:12" x14ac:dyDescent="0.25">
      <c r="A40" s="1">
        <v>2</v>
      </c>
      <c r="B40" s="1">
        <v>18</v>
      </c>
      <c r="C40" s="1" t="s">
        <v>52</v>
      </c>
      <c r="D40" s="1" t="s">
        <v>55</v>
      </c>
      <c r="E40" s="1" t="s">
        <v>53</v>
      </c>
      <c r="F40" s="1">
        <v>16</v>
      </c>
      <c r="G40">
        <v>8</v>
      </c>
      <c r="H40" s="3">
        <f t="shared" si="1"/>
        <v>2.0106240000000001E-2</v>
      </c>
      <c r="I40" s="4">
        <f t="shared" si="6"/>
        <v>0.13404160000000001</v>
      </c>
      <c r="J40" s="3">
        <f t="shared" si="3"/>
        <v>6.3664626399999993E-2</v>
      </c>
      <c r="K40" s="4">
        <f t="shared" si="4"/>
        <v>0.42443084266666664</v>
      </c>
      <c r="L40" s="4">
        <f t="shared" si="5"/>
        <v>6.666666666666667</v>
      </c>
    </row>
    <row r="41" spans="1:12" x14ac:dyDescent="0.25">
      <c r="A41">
        <v>3</v>
      </c>
      <c r="B41">
        <v>1</v>
      </c>
      <c r="C41" s="1" t="s">
        <v>52</v>
      </c>
      <c r="D41" s="1" t="s">
        <v>55</v>
      </c>
      <c r="E41" s="1" t="s">
        <v>53</v>
      </c>
      <c r="F41" s="1">
        <v>13</v>
      </c>
      <c r="G41">
        <v>5</v>
      </c>
      <c r="H41" s="3">
        <f t="shared" si="1"/>
        <v>1.3273260000000002E-2</v>
      </c>
      <c r="I41" s="4">
        <f t="shared" si="6"/>
        <v>8.8488400000000023E-2</v>
      </c>
      <c r="J41" s="3">
        <f t="shared" si="3"/>
        <v>2.9252570799999999E-2</v>
      </c>
      <c r="K41" s="4">
        <f t="shared" si="4"/>
        <v>0.19501713866666667</v>
      </c>
      <c r="L41" s="4">
        <f t="shared" si="5"/>
        <v>6.666666666666667</v>
      </c>
    </row>
    <row r="42" spans="1:12" x14ac:dyDescent="0.25">
      <c r="A42">
        <v>3</v>
      </c>
      <c r="B42">
        <v>2</v>
      </c>
      <c r="C42" s="1" t="s">
        <v>52</v>
      </c>
      <c r="D42" s="1" t="s">
        <v>55</v>
      </c>
      <c r="E42" s="1" t="s">
        <v>53</v>
      </c>
      <c r="F42" s="1">
        <v>14</v>
      </c>
      <c r="G42">
        <v>7</v>
      </c>
      <c r="H42" s="3">
        <f t="shared" si="1"/>
        <v>1.5393840000000002E-2</v>
      </c>
      <c r="I42" s="4">
        <f t="shared" si="6"/>
        <v>0.10262560000000003</v>
      </c>
      <c r="J42" s="3">
        <f t="shared" si="3"/>
        <v>4.4327511200000003E-2</v>
      </c>
      <c r="K42" s="4">
        <f t="shared" si="4"/>
        <v>0.29551674133333339</v>
      </c>
      <c r="L42" s="4">
        <f t="shared" si="5"/>
        <v>6.666666666666667</v>
      </c>
    </row>
    <row r="43" spans="1:12" x14ac:dyDescent="0.25">
      <c r="A43" s="1">
        <v>3</v>
      </c>
      <c r="B43" s="1">
        <v>3</v>
      </c>
      <c r="C43" s="1" t="s">
        <v>52</v>
      </c>
      <c r="D43" s="1" t="s">
        <v>55</v>
      </c>
      <c r="E43" s="1" t="s">
        <v>53</v>
      </c>
      <c r="F43" s="1">
        <v>15</v>
      </c>
      <c r="G43">
        <v>8</v>
      </c>
      <c r="H43" s="3">
        <f t="shared" si="1"/>
        <v>1.76715E-2</v>
      </c>
      <c r="I43" s="4">
        <f t="shared" si="6"/>
        <v>0.11781</v>
      </c>
      <c r="J43" s="3">
        <f t="shared" si="3"/>
        <v>5.6570536800000001E-2</v>
      </c>
      <c r="K43" s="4">
        <f t="shared" si="4"/>
        <v>0.37713691200000005</v>
      </c>
      <c r="L43" s="4">
        <f t="shared" si="5"/>
        <v>6.666666666666667</v>
      </c>
    </row>
    <row r="44" spans="1:12" x14ac:dyDescent="0.25">
      <c r="A44" s="1">
        <v>3</v>
      </c>
      <c r="B44" s="1">
        <v>4</v>
      </c>
      <c r="C44" s="1" t="s">
        <v>52</v>
      </c>
      <c r="D44" s="1" t="s">
        <v>55</v>
      </c>
      <c r="E44" s="1" t="s">
        <v>53</v>
      </c>
      <c r="F44" s="1">
        <v>12</v>
      </c>
      <c r="G44">
        <v>6</v>
      </c>
      <c r="H44" s="3">
        <f t="shared" si="1"/>
        <v>1.130976E-2</v>
      </c>
      <c r="I44" s="4">
        <f t="shared" si="6"/>
        <v>7.5398400000000004E-2</v>
      </c>
      <c r="J44" s="3">
        <f t="shared" si="3"/>
        <v>2.9796069599999999E-2</v>
      </c>
      <c r="K44" s="4">
        <f t="shared" si="4"/>
        <v>0.19864046399999999</v>
      </c>
      <c r="L44" s="4">
        <f t="shared" si="5"/>
        <v>6.666666666666667</v>
      </c>
    </row>
    <row r="45" spans="1:12" x14ac:dyDescent="0.25">
      <c r="A45" s="1">
        <v>3</v>
      </c>
      <c r="B45" s="1">
        <v>5</v>
      </c>
      <c r="C45" s="1" t="s">
        <v>52</v>
      </c>
      <c r="D45" s="1" t="s">
        <v>55</v>
      </c>
      <c r="E45" s="1" t="s">
        <v>53</v>
      </c>
      <c r="F45" s="1">
        <v>17</v>
      </c>
      <c r="G45">
        <v>7</v>
      </c>
      <c r="H45" s="3">
        <f t="shared" si="1"/>
        <v>2.2698060000000003E-2</v>
      </c>
      <c r="I45" s="4">
        <f t="shared" si="6"/>
        <v>0.15132040000000002</v>
      </c>
      <c r="J45" s="3">
        <f t="shared" si="3"/>
        <v>6.2949496399999999E-2</v>
      </c>
      <c r="K45" s="4">
        <f t="shared" si="4"/>
        <v>0.41966330933333335</v>
      </c>
      <c r="L45" s="4">
        <f t="shared" si="5"/>
        <v>6.666666666666667</v>
      </c>
    </row>
    <row r="46" spans="1:12" x14ac:dyDescent="0.25">
      <c r="A46" s="1">
        <v>3</v>
      </c>
      <c r="B46" s="1">
        <v>6</v>
      </c>
      <c r="C46" s="1" t="s">
        <v>52</v>
      </c>
      <c r="D46" s="1" t="s">
        <v>55</v>
      </c>
      <c r="E46" s="1" t="s">
        <v>53</v>
      </c>
      <c r="F46" s="1">
        <v>18</v>
      </c>
      <c r="G46">
        <v>8</v>
      </c>
      <c r="H46" s="3">
        <f t="shared" si="1"/>
        <v>2.5446959999999998E-2</v>
      </c>
      <c r="I46" s="4">
        <f t="shared" si="6"/>
        <v>0.1696464</v>
      </c>
      <c r="J46" s="3">
        <f t="shared" si="3"/>
        <v>7.92258552E-2</v>
      </c>
      <c r="K46" s="4">
        <f t="shared" si="4"/>
        <v>0.528172368</v>
      </c>
      <c r="L46" s="4">
        <f t="shared" si="5"/>
        <v>6.666666666666667</v>
      </c>
    </row>
    <row r="47" spans="1:12" x14ac:dyDescent="0.25">
      <c r="A47" s="1">
        <v>3</v>
      </c>
      <c r="B47" s="1">
        <v>7</v>
      </c>
      <c r="C47" s="1" t="s">
        <v>52</v>
      </c>
      <c r="D47" s="1" t="s">
        <v>55</v>
      </c>
      <c r="E47" s="1" t="s">
        <v>53</v>
      </c>
      <c r="F47" s="1">
        <v>10</v>
      </c>
      <c r="G47">
        <v>4</v>
      </c>
      <c r="H47" s="3">
        <f t="shared" si="1"/>
        <v>7.8540000000000016E-3</v>
      </c>
      <c r="I47" s="4">
        <f t="shared" si="6"/>
        <v>5.2360000000000011E-2</v>
      </c>
      <c r="J47" s="3">
        <f t="shared" si="3"/>
        <v>1.6523256799999997E-2</v>
      </c>
      <c r="K47" s="4">
        <f t="shared" si="4"/>
        <v>0.11015504533333331</v>
      </c>
      <c r="L47" s="4">
        <f t="shared" si="5"/>
        <v>6.666666666666667</v>
      </c>
    </row>
    <row r="48" spans="1:12" x14ac:dyDescent="0.25">
      <c r="A48" s="1">
        <v>3</v>
      </c>
      <c r="B48" s="1">
        <v>8</v>
      </c>
      <c r="C48" s="1" t="s">
        <v>52</v>
      </c>
      <c r="D48" s="1" t="s">
        <v>55</v>
      </c>
      <c r="E48" s="1" t="s">
        <v>53</v>
      </c>
      <c r="F48" s="1">
        <v>18</v>
      </c>
      <c r="G48">
        <v>5</v>
      </c>
      <c r="H48" s="3">
        <f t="shared" si="1"/>
        <v>2.5446959999999998E-2</v>
      </c>
      <c r="I48" s="4">
        <f t="shared" si="6"/>
        <v>0.1696464</v>
      </c>
      <c r="J48" s="3">
        <f t="shared" si="3"/>
        <v>5.1421600799999995E-2</v>
      </c>
      <c r="K48" s="4">
        <f t="shared" si="4"/>
        <v>0.34281067199999998</v>
      </c>
      <c r="L48" s="4">
        <f t="shared" si="5"/>
        <v>6.666666666666667</v>
      </c>
    </row>
    <row r="49" spans="1:12" x14ac:dyDescent="0.25">
      <c r="A49" s="1">
        <v>3</v>
      </c>
      <c r="B49" s="1">
        <v>9</v>
      </c>
      <c r="C49" s="1" t="s">
        <v>52</v>
      </c>
      <c r="D49" s="1" t="s">
        <v>55</v>
      </c>
      <c r="E49" s="1" t="s">
        <v>53</v>
      </c>
      <c r="F49" s="1">
        <v>10</v>
      </c>
      <c r="G49">
        <v>5</v>
      </c>
      <c r="H49" s="3">
        <f t="shared" si="1"/>
        <v>7.8540000000000016E-3</v>
      </c>
      <c r="I49" s="4">
        <f t="shared" si="6"/>
        <v>5.2360000000000011E-2</v>
      </c>
      <c r="J49" s="3">
        <f t="shared" si="3"/>
        <v>1.9383776799999999E-2</v>
      </c>
      <c r="K49" s="4">
        <f t="shared" si="4"/>
        <v>0.12922517866666666</v>
      </c>
      <c r="L49" s="4">
        <f t="shared" si="5"/>
        <v>6.666666666666667</v>
      </c>
    </row>
    <row r="50" spans="1:12" x14ac:dyDescent="0.25">
      <c r="A50" s="1">
        <v>3</v>
      </c>
      <c r="B50" s="1">
        <v>10</v>
      </c>
      <c r="C50" s="1" t="s">
        <v>52</v>
      </c>
      <c r="D50" s="1" t="s">
        <v>55</v>
      </c>
      <c r="E50" s="1" t="s">
        <v>53</v>
      </c>
      <c r="F50" s="1">
        <v>17</v>
      </c>
      <c r="G50">
        <v>7</v>
      </c>
      <c r="H50" s="3">
        <f t="shared" si="1"/>
        <v>2.2698060000000003E-2</v>
      </c>
      <c r="I50" s="4">
        <f t="shared" si="6"/>
        <v>0.15132040000000002</v>
      </c>
      <c r="J50" s="3">
        <f t="shared" si="3"/>
        <v>6.2949496399999999E-2</v>
      </c>
      <c r="K50" s="4">
        <f t="shared" si="4"/>
        <v>0.41966330933333335</v>
      </c>
      <c r="L50" s="4">
        <f t="shared" si="5"/>
        <v>6.666666666666667</v>
      </c>
    </row>
    <row r="51" spans="1:12" x14ac:dyDescent="0.25">
      <c r="A51" s="1">
        <v>3</v>
      </c>
      <c r="B51" s="1">
        <v>11</v>
      </c>
      <c r="C51" s="1" t="s">
        <v>52</v>
      </c>
      <c r="D51" s="1" t="s">
        <v>55</v>
      </c>
      <c r="E51" s="1" t="s">
        <v>53</v>
      </c>
      <c r="F51" s="1">
        <v>16</v>
      </c>
      <c r="G51">
        <v>7</v>
      </c>
      <c r="H51" s="3">
        <f t="shared" si="1"/>
        <v>2.0106240000000001E-2</v>
      </c>
      <c r="I51" s="4">
        <f t="shared" si="6"/>
        <v>0.13404160000000001</v>
      </c>
      <c r="J51" s="3">
        <f t="shared" si="3"/>
        <v>5.63416952E-2</v>
      </c>
      <c r="K51" s="4">
        <f t="shared" si="4"/>
        <v>0.37561130133333337</v>
      </c>
      <c r="L51" s="4">
        <f t="shared" si="5"/>
        <v>6.666666666666667</v>
      </c>
    </row>
    <row r="52" spans="1:12" x14ac:dyDescent="0.25">
      <c r="A52" s="1">
        <v>3</v>
      </c>
      <c r="B52" s="1">
        <v>12</v>
      </c>
      <c r="C52" s="1" t="s">
        <v>52</v>
      </c>
      <c r="D52" s="1" t="s">
        <v>55</v>
      </c>
      <c r="E52" s="1" t="s">
        <v>53</v>
      </c>
      <c r="F52" s="1">
        <v>15</v>
      </c>
      <c r="G52">
        <v>8</v>
      </c>
      <c r="H52" s="3">
        <f t="shared" si="1"/>
        <v>1.76715E-2</v>
      </c>
      <c r="I52" s="4">
        <f t="shared" si="6"/>
        <v>0.11781</v>
      </c>
      <c r="J52" s="3">
        <f t="shared" si="3"/>
        <v>5.6570536800000001E-2</v>
      </c>
      <c r="K52" s="4">
        <f t="shared" si="4"/>
        <v>0.37713691200000005</v>
      </c>
      <c r="L52" s="4">
        <f t="shared" si="5"/>
        <v>6.666666666666667</v>
      </c>
    </row>
    <row r="53" spans="1:12" x14ac:dyDescent="0.25">
      <c r="A53" s="1">
        <v>3</v>
      </c>
      <c r="B53" s="1">
        <v>13</v>
      </c>
      <c r="C53" s="1" t="s">
        <v>52</v>
      </c>
      <c r="D53" s="1" t="s">
        <v>55</v>
      </c>
      <c r="E53" s="1" t="s">
        <v>56</v>
      </c>
      <c r="F53" s="1">
        <v>32</v>
      </c>
      <c r="G53">
        <v>10</v>
      </c>
      <c r="H53" s="3">
        <f t="shared" si="1"/>
        <v>8.0424960000000004E-2</v>
      </c>
      <c r="I53" s="4">
        <f t="shared" si="6"/>
        <v>0.53616640000000004</v>
      </c>
      <c r="J53" s="3">
        <f t="shared" si="3"/>
        <v>0.29799842479999994</v>
      </c>
      <c r="K53" s="4">
        <f t="shared" si="4"/>
        <v>1.986656165333333</v>
      </c>
      <c r="L53" s="4">
        <f t="shared" si="5"/>
        <v>6.666666666666667</v>
      </c>
    </row>
    <row r="54" spans="1:12" x14ac:dyDescent="0.25">
      <c r="A54" s="1">
        <v>3</v>
      </c>
      <c r="B54" s="1">
        <v>14</v>
      </c>
      <c r="C54" s="1" t="s">
        <v>52</v>
      </c>
      <c r="D54" s="1" t="s">
        <v>55</v>
      </c>
      <c r="E54" s="1" t="s">
        <v>54</v>
      </c>
      <c r="F54" s="1">
        <v>20</v>
      </c>
      <c r="G54">
        <v>9</v>
      </c>
      <c r="H54" s="3">
        <f t="shared" si="1"/>
        <v>3.1416000000000006E-2</v>
      </c>
      <c r="I54" s="4">
        <f t="shared" si="6"/>
        <v>0.20944000000000004</v>
      </c>
      <c r="J54" s="3">
        <f t="shared" si="3"/>
        <v>0.1080598968</v>
      </c>
      <c r="K54" s="4">
        <f t="shared" si="4"/>
        <v>0.72039931200000007</v>
      </c>
      <c r="L54" s="4">
        <f t="shared" si="5"/>
        <v>6.666666666666667</v>
      </c>
    </row>
    <row r="55" spans="1:12" x14ac:dyDescent="0.25">
      <c r="A55" s="1">
        <v>3</v>
      </c>
      <c r="B55" s="1">
        <v>15</v>
      </c>
      <c r="C55" s="1" t="s">
        <v>52</v>
      </c>
      <c r="D55" s="1" t="s">
        <v>55</v>
      </c>
      <c r="E55" s="1" t="s">
        <v>53</v>
      </c>
      <c r="F55" s="1">
        <v>17</v>
      </c>
      <c r="G55">
        <v>8</v>
      </c>
      <c r="H55" s="3">
        <f t="shared" si="1"/>
        <v>2.2698060000000003E-2</v>
      </c>
      <c r="I55" s="4">
        <f t="shared" si="6"/>
        <v>0.15132040000000002</v>
      </c>
      <c r="J55" s="3">
        <f t="shared" si="3"/>
        <v>7.1216399200000002E-2</v>
      </c>
      <c r="K55" s="4">
        <f t="shared" si="4"/>
        <v>0.4747759946666667</v>
      </c>
      <c r="L55" s="4">
        <f t="shared" si="5"/>
        <v>6.666666666666667</v>
      </c>
    </row>
    <row r="56" spans="1:12" x14ac:dyDescent="0.25">
      <c r="A56" s="1">
        <v>3</v>
      </c>
      <c r="B56" s="1">
        <v>16</v>
      </c>
      <c r="C56" s="1" t="s">
        <v>52</v>
      </c>
      <c r="D56" s="1" t="s">
        <v>55</v>
      </c>
      <c r="E56" s="1" t="s">
        <v>53</v>
      </c>
      <c r="F56" s="1">
        <v>12</v>
      </c>
      <c r="G56">
        <v>6</v>
      </c>
      <c r="H56" s="3">
        <f t="shared" si="1"/>
        <v>1.130976E-2</v>
      </c>
      <c r="I56" s="4">
        <f t="shared" si="6"/>
        <v>7.5398400000000004E-2</v>
      </c>
      <c r="J56" s="3">
        <f t="shared" si="3"/>
        <v>2.9796069599999999E-2</v>
      </c>
      <c r="K56" s="4">
        <f t="shared" si="4"/>
        <v>0.19864046399999999</v>
      </c>
      <c r="L56" s="4">
        <f t="shared" si="5"/>
        <v>6.666666666666667</v>
      </c>
    </row>
    <row r="57" spans="1:12" x14ac:dyDescent="0.25">
      <c r="A57" s="1">
        <v>3</v>
      </c>
      <c r="B57" s="1">
        <v>17</v>
      </c>
      <c r="C57" s="1" t="s">
        <v>52</v>
      </c>
      <c r="D57" s="1" t="s">
        <v>55</v>
      </c>
      <c r="E57" s="1" t="s">
        <v>53</v>
      </c>
      <c r="F57" s="1">
        <v>10</v>
      </c>
      <c r="G57">
        <v>5</v>
      </c>
      <c r="H57" s="3">
        <f t="shared" si="1"/>
        <v>7.8540000000000016E-3</v>
      </c>
      <c r="I57" s="4">
        <f t="shared" si="6"/>
        <v>5.2360000000000011E-2</v>
      </c>
      <c r="J57" s="3">
        <f t="shared" si="3"/>
        <v>1.9383776799999999E-2</v>
      </c>
      <c r="K57" s="4">
        <f t="shared" si="4"/>
        <v>0.12922517866666666</v>
      </c>
      <c r="L57" s="4">
        <f t="shared" si="5"/>
        <v>6.666666666666667</v>
      </c>
    </row>
    <row r="58" spans="1:12" x14ac:dyDescent="0.25">
      <c r="A58" s="1">
        <v>3</v>
      </c>
      <c r="B58" s="1">
        <v>18</v>
      </c>
      <c r="C58" s="1" t="s">
        <v>52</v>
      </c>
      <c r="D58" s="1" t="s">
        <v>55</v>
      </c>
      <c r="E58" s="1" t="s">
        <v>53</v>
      </c>
      <c r="F58" s="1">
        <v>11</v>
      </c>
      <c r="G58">
        <v>6</v>
      </c>
      <c r="H58" s="3">
        <f t="shared" si="1"/>
        <v>9.503339999999999E-3</v>
      </c>
      <c r="I58" s="4">
        <f t="shared" si="6"/>
        <v>6.3355599999999998E-2</v>
      </c>
      <c r="J58" s="3">
        <f t="shared" si="3"/>
        <v>2.5848552E-2</v>
      </c>
      <c r="K58" s="4">
        <f t="shared" si="4"/>
        <v>0.17232368000000001</v>
      </c>
      <c r="L58" s="4">
        <f t="shared" si="5"/>
        <v>6.666666666666667</v>
      </c>
    </row>
    <row r="59" spans="1:12" x14ac:dyDescent="0.25">
      <c r="A59" s="1">
        <v>3</v>
      </c>
      <c r="B59" s="1">
        <v>19</v>
      </c>
      <c r="C59" s="1" t="s">
        <v>52</v>
      </c>
      <c r="D59" s="1" t="s">
        <v>55</v>
      </c>
      <c r="E59" s="1" t="s">
        <v>53</v>
      </c>
      <c r="F59" s="1">
        <v>13</v>
      </c>
      <c r="G59">
        <v>7</v>
      </c>
      <c r="H59" s="3">
        <f t="shared" si="1"/>
        <v>1.3273260000000002E-2</v>
      </c>
      <c r="I59" s="4">
        <f t="shared" si="6"/>
        <v>8.8488400000000023E-2</v>
      </c>
      <c r="J59" s="3">
        <f t="shared" si="3"/>
        <v>3.8921128400000005E-2</v>
      </c>
      <c r="K59" s="4">
        <f t="shared" si="4"/>
        <v>0.25947418933333338</v>
      </c>
      <c r="L59" s="4">
        <f t="shared" si="5"/>
        <v>6.666666666666667</v>
      </c>
    </row>
    <row r="60" spans="1:12" x14ac:dyDescent="0.25">
      <c r="A60" s="1">
        <v>3</v>
      </c>
      <c r="B60" s="1">
        <v>20</v>
      </c>
      <c r="C60" s="1" t="s">
        <v>52</v>
      </c>
      <c r="D60" s="1" t="s">
        <v>55</v>
      </c>
      <c r="E60" s="1" t="s">
        <v>53</v>
      </c>
      <c r="F60" s="1">
        <v>15</v>
      </c>
      <c r="G60">
        <v>7</v>
      </c>
      <c r="H60" s="3">
        <f t="shared" si="1"/>
        <v>1.76715E-2</v>
      </c>
      <c r="I60" s="4">
        <f t="shared" si="6"/>
        <v>0.11781</v>
      </c>
      <c r="J60" s="3">
        <f t="shared" si="3"/>
        <v>5.0134366799999996E-2</v>
      </c>
      <c r="K60" s="4">
        <f t="shared" si="4"/>
        <v>0.33422911199999999</v>
      </c>
      <c r="L60" s="4">
        <f t="shared" si="5"/>
        <v>6.666666666666667</v>
      </c>
    </row>
    <row r="61" spans="1:12" s="1" customFormat="1" x14ac:dyDescent="0.25">
      <c r="A61" s="1">
        <v>3</v>
      </c>
      <c r="B61" s="1">
        <v>21</v>
      </c>
      <c r="C61" s="1" t="s">
        <v>52</v>
      </c>
      <c r="D61" s="1" t="s">
        <v>55</v>
      </c>
      <c r="E61" s="1" t="s">
        <v>53</v>
      </c>
      <c r="F61" s="1">
        <v>14</v>
      </c>
      <c r="G61" s="1">
        <v>6</v>
      </c>
      <c r="H61" s="3">
        <f t="shared" si="1"/>
        <v>1.5393840000000002E-2</v>
      </c>
      <c r="I61" s="4">
        <f t="shared" si="6"/>
        <v>0.10262560000000003</v>
      </c>
      <c r="J61" s="3">
        <f t="shared" si="3"/>
        <v>3.8720891999999993E-2</v>
      </c>
      <c r="K61" s="4">
        <f t="shared" si="4"/>
        <v>0.25813927999999997</v>
      </c>
      <c r="L61" s="4">
        <f t="shared" si="5"/>
        <v>6.666666666666667</v>
      </c>
    </row>
    <row r="62" spans="1:12" x14ac:dyDescent="0.25">
      <c r="A62" s="1">
        <v>3</v>
      </c>
      <c r="B62" s="1">
        <v>22</v>
      </c>
      <c r="C62" s="1" t="s">
        <v>52</v>
      </c>
      <c r="D62" s="1" t="s">
        <v>55</v>
      </c>
      <c r="E62" s="1" t="s">
        <v>53</v>
      </c>
      <c r="F62" s="1">
        <v>10</v>
      </c>
      <c r="G62">
        <v>5</v>
      </c>
      <c r="H62" s="3">
        <f t="shared" si="1"/>
        <v>7.8540000000000016E-3</v>
      </c>
      <c r="I62" s="4">
        <f t="shared" si="6"/>
        <v>5.2360000000000011E-2</v>
      </c>
      <c r="J62" s="3">
        <f t="shared" si="3"/>
        <v>1.9383776799999999E-2</v>
      </c>
      <c r="K62" s="4">
        <f t="shared" si="4"/>
        <v>0.12922517866666666</v>
      </c>
      <c r="L62" s="4">
        <f t="shared" si="5"/>
        <v>6.666666666666667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15.8554687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5" t="s">
        <v>12</v>
      </c>
      <c r="B3" t="s">
        <v>14</v>
      </c>
    </row>
    <row r="4" spans="1:11" x14ac:dyDescent="0.25">
      <c r="A4" s="6" t="s">
        <v>55</v>
      </c>
      <c r="B4" s="8">
        <v>61</v>
      </c>
    </row>
    <row r="5" spans="1:11" x14ac:dyDescent="0.25">
      <c r="A5" s="7" t="s">
        <v>52</v>
      </c>
      <c r="B5" s="8">
        <v>61</v>
      </c>
    </row>
    <row r="6" spans="1:11" x14ac:dyDescent="0.25">
      <c r="A6" s="6" t="s">
        <v>13</v>
      </c>
      <c r="B6" s="8">
        <v>61</v>
      </c>
    </row>
    <row r="10" spans="1:11" x14ac:dyDescent="0.25">
      <c r="K10">
        <f>0.15*100/1.34</f>
        <v>11.194029850746269</v>
      </c>
    </row>
    <row r="13" spans="1:11" ht="30" customHeight="1" x14ac:dyDescent="0.25">
      <c r="C13" s="24" t="s">
        <v>21</v>
      </c>
      <c r="D13" s="25" t="s">
        <v>22</v>
      </c>
      <c r="E13" s="25" t="s">
        <v>23</v>
      </c>
      <c r="F13" s="25" t="s">
        <v>24</v>
      </c>
      <c r="G13" s="26" t="s">
        <v>25</v>
      </c>
    </row>
    <row r="14" spans="1:11" x14ac:dyDescent="0.25">
      <c r="C14" s="10">
        <v>1</v>
      </c>
      <c r="D14" s="10" t="str">
        <f>A5</f>
        <v>Pino</v>
      </c>
      <c r="E14" s="11" t="str">
        <f>A4</f>
        <v>Pinus sp.</v>
      </c>
      <c r="F14" s="12">
        <f>GETPIVOTDATA("No. Arbol",$A$3,"Especie","Pinus sp.")</f>
        <v>61</v>
      </c>
      <c r="G14" s="13">
        <f>F14/F15*100</f>
        <v>100</v>
      </c>
    </row>
    <row r="15" spans="1:11" x14ac:dyDescent="0.25">
      <c r="C15" s="66" t="s">
        <v>26</v>
      </c>
      <c r="D15" s="66"/>
      <c r="E15" s="66"/>
      <c r="F15" s="27">
        <f>SUM(F14:F14)</f>
        <v>61</v>
      </c>
      <c r="G15" s="28">
        <f>SUM(G14:G14)</f>
        <v>100</v>
      </c>
    </row>
  </sheetData>
  <mergeCells count="1">
    <mergeCell ref="C15:E15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zoomScale="70" zoomScaleNormal="70" workbookViewId="0">
      <selection activeCell="E14" sqref="E14"/>
    </sheetView>
  </sheetViews>
  <sheetFormatPr baseColWidth="10" defaultColWidth="11.42578125" defaultRowHeight="15" x14ac:dyDescent="0.25"/>
  <cols>
    <col min="1" max="1" width="20.7109375" customWidth="1"/>
    <col min="2" max="2" width="27.7109375" customWidth="1"/>
    <col min="3" max="3" width="27.140625" customWidth="1"/>
    <col min="4" max="4" width="27.42578125" customWidth="1"/>
    <col min="5" max="5" width="20.140625" customWidth="1"/>
    <col min="6" max="6" width="26.85546875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5" t="s">
        <v>16</v>
      </c>
    </row>
    <row r="4" spans="1:12" x14ac:dyDescent="0.25">
      <c r="A4" s="5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6" t="s">
        <v>55</v>
      </c>
      <c r="B5" s="9">
        <v>406.66666666666697</v>
      </c>
      <c r="C5" s="3">
        <v>14.852459016393443</v>
      </c>
      <c r="D5" s="3">
        <v>6.9344262295081966</v>
      </c>
      <c r="E5" s="3">
        <v>6.9121745000000043</v>
      </c>
      <c r="F5" s="3">
        <v>22.926591981333331</v>
      </c>
    </row>
    <row r="6" spans="1:12" x14ac:dyDescent="0.25">
      <c r="A6" s="6" t="s">
        <v>13</v>
      </c>
      <c r="B6" s="9">
        <v>406.66666666666697</v>
      </c>
      <c r="C6" s="3">
        <v>14.852459016393443</v>
      </c>
      <c r="D6" s="3">
        <v>6.9344262295081966</v>
      </c>
      <c r="E6" s="3">
        <v>6.9121745000000043</v>
      </c>
      <c r="F6" s="3">
        <v>22.926591981333331</v>
      </c>
    </row>
    <row r="7" spans="1:12" x14ac:dyDescent="0.25">
      <c r="L7">
        <f>2013-1977</f>
        <v>36</v>
      </c>
    </row>
    <row r="12" spans="1:12" x14ac:dyDescent="0.25">
      <c r="B12" s="71" t="s">
        <v>27</v>
      </c>
      <c r="C12" s="71" t="s">
        <v>28</v>
      </c>
      <c r="D12" s="68" t="s">
        <v>3</v>
      </c>
      <c r="E12" s="67" t="s">
        <v>15</v>
      </c>
      <c r="F12" s="67" t="s">
        <v>17</v>
      </c>
      <c r="G12" s="67" t="s">
        <v>18</v>
      </c>
      <c r="H12" s="67" t="s">
        <v>19</v>
      </c>
      <c r="I12" s="68" t="s">
        <v>29</v>
      </c>
      <c r="J12" s="68"/>
    </row>
    <row r="13" spans="1:12" x14ac:dyDescent="0.25">
      <c r="B13" s="71"/>
      <c r="C13" s="71"/>
      <c r="D13" s="68"/>
      <c r="E13" s="67"/>
      <c r="F13" s="67"/>
      <c r="G13" s="67"/>
      <c r="H13" s="67"/>
      <c r="I13" s="23" t="s">
        <v>30</v>
      </c>
      <c r="J13" s="23" t="s">
        <v>27</v>
      </c>
    </row>
    <row r="14" spans="1:12" x14ac:dyDescent="0.25">
      <c r="B14" s="69">
        <v>1</v>
      </c>
      <c r="C14" s="70">
        <v>0.75</v>
      </c>
      <c r="D14" s="14" t="str">
        <f>A5</f>
        <v>Pinus sp.</v>
      </c>
      <c r="E14" s="19">
        <f>GETPIVOTDATA("Suma de Densidad/Ha.",$A$3,"Especie","Pinus sp.")</f>
        <v>406.66666666666697</v>
      </c>
      <c r="F14" s="16">
        <f>GETPIVOTDATA("Promedio de DAP (cm)",$A$3,"Especie","Pinus sp.")</f>
        <v>14.852459016393443</v>
      </c>
      <c r="G14" s="16">
        <f>GETPIVOTDATA("Promedio de Altura (m)",$A$3,"Especie","Pinus sp.")</f>
        <v>6.9344262295081966</v>
      </c>
      <c r="H14" s="16">
        <f>GETPIVOTDATA("Suma de AB/Ha.",$A$3,"Especie","Pinus sp.")</f>
        <v>6.9121745000000043</v>
      </c>
      <c r="I14" s="16">
        <f>GETPIVOTDATA("Suma de Volumen/Ha.",$A$3,"Especie","Pinus sp.")</f>
        <v>22.926591981333331</v>
      </c>
      <c r="J14" s="17">
        <f>I14*0.75</f>
        <v>17.194943985999998</v>
      </c>
    </row>
    <row r="15" spans="1:12" x14ac:dyDescent="0.25">
      <c r="B15" s="69"/>
      <c r="C15" s="70"/>
      <c r="D15" s="14"/>
      <c r="E15" s="19"/>
      <c r="F15" s="16"/>
      <c r="G15" s="16"/>
      <c r="H15" s="16"/>
      <c r="I15" s="16"/>
      <c r="J15" s="61"/>
    </row>
    <row r="16" spans="1:12" s="1" customFormat="1" x14ac:dyDescent="0.25">
      <c r="B16" s="69"/>
      <c r="C16" s="70"/>
      <c r="D16" s="14"/>
      <c r="E16" s="19"/>
      <c r="F16" s="16"/>
      <c r="G16" s="16"/>
      <c r="H16" s="16"/>
      <c r="I16" s="16"/>
      <c r="J16" s="61"/>
    </row>
    <row r="17" spans="2:10" x14ac:dyDescent="0.25">
      <c r="B17" s="69"/>
      <c r="C17" s="70"/>
      <c r="D17" s="14"/>
      <c r="E17" s="19"/>
      <c r="F17" s="16"/>
      <c r="G17" s="16"/>
      <c r="H17" s="16"/>
      <c r="I17" s="16"/>
      <c r="J17" s="17"/>
    </row>
    <row r="18" spans="2:10" x14ac:dyDescent="0.25">
      <c r="B18" s="69"/>
      <c r="C18" s="70"/>
      <c r="D18" s="20" t="s">
        <v>13</v>
      </c>
      <c r="E18" s="21">
        <f>SUM(E14:E17)</f>
        <v>406.66666666666697</v>
      </c>
      <c r="F18" s="22">
        <f t="shared" ref="F18:J18" si="0">SUM(F14:F17)</f>
        <v>14.852459016393443</v>
      </c>
      <c r="G18" s="22">
        <f t="shared" si="0"/>
        <v>6.9344262295081966</v>
      </c>
      <c r="H18" s="22">
        <f t="shared" si="0"/>
        <v>6.9121745000000043</v>
      </c>
      <c r="I18" s="22">
        <f t="shared" si="0"/>
        <v>22.926591981333331</v>
      </c>
      <c r="J18" s="38">
        <f t="shared" si="0"/>
        <v>17.194943985999998</v>
      </c>
    </row>
  </sheetData>
  <mergeCells count="10">
    <mergeCell ref="H12:H13"/>
    <mergeCell ref="I12:J12"/>
    <mergeCell ref="B14:B18"/>
    <mergeCell ref="C14:C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8" sqref="B5:G8"/>
    </sheetView>
  </sheetViews>
  <sheetFormatPr baseColWidth="10" defaultColWidth="11.42578125" defaultRowHeight="15" x14ac:dyDescent="0.25"/>
  <cols>
    <col min="1" max="1" width="18.1406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30" x14ac:dyDescent="0.25">
      <c r="A4" s="56" t="s">
        <v>32</v>
      </c>
      <c r="B4" s="34" t="s">
        <v>15</v>
      </c>
      <c r="C4" s="34" t="s">
        <v>17</v>
      </c>
      <c r="D4" s="34" t="s">
        <v>18</v>
      </c>
      <c r="E4" s="34" t="s">
        <v>19</v>
      </c>
      <c r="F4" s="56" t="s">
        <v>20</v>
      </c>
      <c r="G4" s="26" t="s">
        <v>31</v>
      </c>
    </row>
    <row r="5" spans="1:7" x14ac:dyDescent="0.25">
      <c r="A5" s="55">
        <v>1</v>
      </c>
      <c r="B5" s="31">
        <v>140.00000000000003</v>
      </c>
      <c r="C5" s="32">
        <v>14.80952380952381</v>
      </c>
      <c r="D5" s="32">
        <v>7</v>
      </c>
      <c r="E5" s="32">
        <v>1.9049877000000004</v>
      </c>
      <c r="F5" s="54">
        <v>7.6078877706666672</v>
      </c>
      <c r="G5" s="33">
        <f>F5*0.75</f>
        <v>5.7059158280000002</v>
      </c>
    </row>
    <row r="6" spans="1:7" x14ac:dyDescent="0.25">
      <c r="A6" s="55">
        <v>2</v>
      </c>
      <c r="B6" s="31">
        <v>120.00000000000003</v>
      </c>
      <c r="C6" s="32">
        <v>14.777777777777779</v>
      </c>
      <c r="D6" s="32">
        <v>7.2222222222222223</v>
      </c>
      <c r="E6" s="32">
        <v>2.1750344000000004</v>
      </c>
      <c r="F6" s="54">
        <v>6.8868663039999998</v>
      </c>
      <c r="G6" s="33">
        <f t="shared" ref="G6:G7" si="0">F6*0.75</f>
        <v>5.1651497279999994</v>
      </c>
    </row>
    <row r="7" spans="1:7" x14ac:dyDescent="0.25">
      <c r="A7" s="55">
        <v>3</v>
      </c>
      <c r="B7" s="31">
        <v>146.66666666666669</v>
      </c>
      <c r="C7" s="32">
        <v>14.954545454545455</v>
      </c>
      <c r="D7" s="32">
        <v>6.6363636363636367</v>
      </c>
      <c r="E7" s="32">
        <v>2.8321524000000005</v>
      </c>
      <c r="F7" s="54">
        <v>8.4318379066666669</v>
      </c>
      <c r="G7" s="33">
        <f t="shared" si="0"/>
        <v>6.3238784300000006</v>
      </c>
    </row>
    <row r="8" spans="1:7" x14ac:dyDescent="0.25">
      <c r="A8" s="58" t="s">
        <v>13</v>
      </c>
      <c r="B8" s="35">
        <v>406.66666666666697</v>
      </c>
      <c r="C8" s="36">
        <v>14.852459016393443</v>
      </c>
      <c r="D8" s="36">
        <v>6.9344262295081966</v>
      </c>
      <c r="E8" s="36">
        <v>6.9121745000000043</v>
      </c>
      <c r="F8" s="57">
        <v>22.926591981333331</v>
      </c>
      <c r="G8" s="37">
        <f>F8*0.75</f>
        <v>17.194943985999998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8.570312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45" x14ac:dyDescent="0.25">
      <c r="A4" s="56" t="s">
        <v>34</v>
      </c>
      <c r="B4" s="34" t="s">
        <v>15</v>
      </c>
      <c r="C4" s="34" t="s">
        <v>17</v>
      </c>
      <c r="D4" s="34" t="s">
        <v>18</v>
      </c>
      <c r="E4" s="34" t="s">
        <v>19</v>
      </c>
      <c r="F4" s="56" t="s">
        <v>20</v>
      </c>
      <c r="G4" s="39" t="s">
        <v>33</v>
      </c>
    </row>
    <row r="5" spans="1:7" x14ac:dyDescent="0.25">
      <c r="A5" s="52" t="s">
        <v>55</v>
      </c>
      <c r="B5" s="29">
        <v>406.66666666666697</v>
      </c>
      <c r="C5" s="30">
        <v>14.852459016393443</v>
      </c>
      <c r="D5" s="30">
        <v>6.9344262295081966</v>
      </c>
      <c r="E5" s="30">
        <v>6.9121745000000026</v>
      </c>
      <c r="F5" s="53">
        <v>22.926591981333335</v>
      </c>
      <c r="G5" s="18">
        <f>F5*0.75</f>
        <v>17.194943986000002</v>
      </c>
    </row>
    <row r="6" spans="1:7" x14ac:dyDescent="0.25">
      <c r="A6" s="7" t="s">
        <v>53</v>
      </c>
      <c r="B6" s="29">
        <v>366.66666666666686</v>
      </c>
      <c r="C6" s="30">
        <v>13.981818181818182</v>
      </c>
      <c r="D6" s="30">
        <v>6.6181818181818182</v>
      </c>
      <c r="E6" s="30">
        <v>5.3680781000000035</v>
      </c>
      <c r="F6" s="53">
        <v>16.517923522666663</v>
      </c>
      <c r="G6" s="18">
        <f t="shared" ref="G6:G9" si="0">F6*0.75</f>
        <v>12.388442641999998</v>
      </c>
    </row>
    <row r="7" spans="1:7" x14ac:dyDescent="0.25">
      <c r="A7" s="7" t="s">
        <v>54</v>
      </c>
      <c r="B7" s="29">
        <v>33.333333333333336</v>
      </c>
      <c r="C7" s="30">
        <v>21</v>
      </c>
      <c r="D7" s="30">
        <v>9.8000000000000007</v>
      </c>
      <c r="E7" s="30">
        <v>1.0079300000000002</v>
      </c>
      <c r="F7" s="53">
        <v>4.4220122933333332</v>
      </c>
      <c r="G7" s="18">
        <f t="shared" si="0"/>
        <v>3.3165092199999999</v>
      </c>
    </row>
    <row r="8" spans="1:7" x14ac:dyDescent="0.25">
      <c r="A8" s="7" t="s">
        <v>56</v>
      </c>
      <c r="B8" s="29">
        <v>6.666666666666667</v>
      </c>
      <c r="C8" s="30">
        <v>32</v>
      </c>
      <c r="D8" s="30">
        <v>10</v>
      </c>
      <c r="E8" s="30">
        <v>0.53616640000000004</v>
      </c>
      <c r="F8" s="53">
        <v>1.986656165333333</v>
      </c>
      <c r="G8" s="18">
        <f t="shared" si="0"/>
        <v>1.4899921239999998</v>
      </c>
    </row>
    <row r="9" spans="1:7" x14ac:dyDescent="0.25">
      <c r="A9" s="59" t="s">
        <v>13</v>
      </c>
      <c r="B9" s="50">
        <v>406.66666666666697</v>
      </c>
      <c r="C9" s="51">
        <v>14.852459016393443</v>
      </c>
      <c r="D9" s="51">
        <v>6.9344262295081966</v>
      </c>
      <c r="E9" s="51">
        <v>6.9121745000000026</v>
      </c>
      <c r="F9" s="60">
        <v>22.926591981333335</v>
      </c>
      <c r="G9" s="38">
        <f t="shared" si="0"/>
        <v>17.194943986000002</v>
      </c>
    </row>
    <row r="10" spans="1:7" x14ac:dyDescent="0.25">
      <c r="G10" s="18"/>
    </row>
    <row r="11" spans="1:7" x14ac:dyDescent="0.25">
      <c r="G11" s="18"/>
    </row>
    <row r="12" spans="1:7" x14ac:dyDescent="0.25">
      <c r="G12" s="18"/>
    </row>
    <row r="13" spans="1:7" x14ac:dyDescent="0.25">
      <c r="G13" s="18"/>
    </row>
    <row r="14" spans="1:7" x14ac:dyDescent="0.25">
      <c r="G14" s="18"/>
    </row>
    <row r="15" spans="1:7" x14ac:dyDescent="0.25">
      <c r="G15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6"/>
  <sheetViews>
    <sheetView workbookViewId="0">
      <selection activeCell="F17" sqref="F17"/>
    </sheetView>
  </sheetViews>
  <sheetFormatPr baseColWidth="10" defaultColWidth="11.42578125" defaultRowHeight="15" x14ac:dyDescent="0.25"/>
  <cols>
    <col min="7" max="7" width="21.140625" customWidth="1"/>
    <col min="8" max="8" width="12.85546875" customWidth="1"/>
  </cols>
  <sheetData>
    <row r="3" spans="4:8" x14ac:dyDescent="0.25">
      <c r="D3" s="72" t="s">
        <v>35</v>
      </c>
      <c r="E3" s="72"/>
      <c r="F3" s="40" t="s">
        <v>36</v>
      </c>
      <c r="G3" s="40" t="s">
        <v>37</v>
      </c>
      <c r="H3" s="41" t="s">
        <v>38</v>
      </c>
    </row>
    <row r="4" spans="4:8" x14ac:dyDescent="0.25">
      <c r="D4" s="72"/>
      <c r="E4" s="72"/>
      <c r="F4" s="42">
        <v>0.75</v>
      </c>
      <c r="G4" s="42">
        <v>2.92</v>
      </c>
      <c r="H4" s="42">
        <v>3</v>
      </c>
    </row>
    <row r="5" spans="4:8" x14ac:dyDescent="0.25">
      <c r="D5" s="40" t="s">
        <v>39</v>
      </c>
      <c r="E5" s="40" t="s">
        <v>40</v>
      </c>
      <c r="F5" s="40" t="s">
        <v>41</v>
      </c>
      <c r="G5" s="40" t="s">
        <v>42</v>
      </c>
      <c r="H5" s="40" t="s">
        <v>43</v>
      </c>
    </row>
    <row r="6" spans="4:8" x14ac:dyDescent="0.25">
      <c r="D6" s="40">
        <v>1</v>
      </c>
      <c r="E6" s="54">
        <v>7.6078877706666672</v>
      </c>
      <c r="F6" s="44">
        <f>E6*E6</f>
        <v>57.879956331059432</v>
      </c>
      <c r="G6" s="40" t="s">
        <v>44</v>
      </c>
      <c r="H6" s="45">
        <f>E16/H4</f>
        <v>7.6421973271111101</v>
      </c>
    </row>
    <row r="7" spans="4:8" x14ac:dyDescent="0.25">
      <c r="D7" s="40">
        <v>2</v>
      </c>
      <c r="E7" s="54">
        <v>6.8868663039999998</v>
      </c>
      <c r="F7" s="44">
        <f>E7*E7</f>
        <v>47.428927489170619</v>
      </c>
      <c r="G7" s="40" t="s">
        <v>45</v>
      </c>
      <c r="H7" s="46">
        <f>(((F16)-((E16*E16)/H4))/(H4-1))</f>
        <v>0.59761717250917457</v>
      </c>
    </row>
    <row r="8" spans="4:8" x14ac:dyDescent="0.25">
      <c r="D8" s="40">
        <v>3</v>
      </c>
      <c r="E8" s="54">
        <v>8.4318379066666669</v>
      </c>
      <c r="F8" s="44">
        <f>E8*E8</f>
        <v>71.095890484300924</v>
      </c>
      <c r="G8" s="40" t="s">
        <v>46</v>
      </c>
      <c r="H8" s="46">
        <f>SQRT(H7)</f>
        <v>0.7730570305670692</v>
      </c>
    </row>
    <row r="9" spans="4:8" x14ac:dyDescent="0.25">
      <c r="D9" s="40"/>
      <c r="E9" s="43"/>
      <c r="F9" s="44">
        <f t="shared" ref="F9:F15" si="0">E9*E9</f>
        <v>0</v>
      </c>
      <c r="G9" s="40" t="s">
        <v>47</v>
      </c>
      <c r="H9" s="46">
        <f>SQRT(((H7)/H4)*(1-((H4)/(F4*10))))</f>
        <v>0.34572161416641989</v>
      </c>
    </row>
    <row r="10" spans="4:8" x14ac:dyDescent="0.25">
      <c r="D10" s="40"/>
      <c r="E10" s="15"/>
      <c r="F10" s="44">
        <f t="shared" si="0"/>
        <v>0</v>
      </c>
      <c r="G10" s="40" t="s">
        <v>48</v>
      </c>
      <c r="H10" s="46">
        <f>H9*G4</f>
        <v>1.0095071133659461</v>
      </c>
    </row>
    <row r="11" spans="4:8" x14ac:dyDescent="0.25">
      <c r="D11" s="40"/>
      <c r="E11" s="47"/>
      <c r="F11" s="44">
        <f t="shared" si="0"/>
        <v>0</v>
      </c>
      <c r="G11" s="40" t="s">
        <v>48</v>
      </c>
      <c r="H11" s="48">
        <f>((H10)/H6)</f>
        <v>0.13209644689291977</v>
      </c>
    </row>
    <row r="12" spans="4:8" x14ac:dyDescent="0.25">
      <c r="D12" s="40"/>
      <c r="E12" s="47"/>
      <c r="F12" s="44">
        <f t="shared" si="0"/>
        <v>0</v>
      </c>
      <c r="G12" s="40" t="s">
        <v>49</v>
      </c>
      <c r="H12" s="46">
        <f>H6+H10</f>
        <v>8.6517044404770562</v>
      </c>
    </row>
    <row r="13" spans="4:8" x14ac:dyDescent="0.25">
      <c r="D13" s="40"/>
      <c r="E13" s="47"/>
      <c r="F13" s="44">
        <f t="shared" si="0"/>
        <v>0</v>
      </c>
      <c r="G13" s="40" t="s">
        <v>50</v>
      </c>
      <c r="H13" s="46">
        <f>H6-H10</f>
        <v>6.632690213745164</v>
      </c>
    </row>
    <row r="14" spans="4:8" x14ac:dyDescent="0.25">
      <c r="D14" s="40"/>
      <c r="E14" s="47"/>
      <c r="F14" s="44">
        <f t="shared" si="0"/>
        <v>0</v>
      </c>
      <c r="G14" s="40"/>
      <c r="H14" s="46"/>
    </row>
    <row r="15" spans="4:8" x14ac:dyDescent="0.25">
      <c r="D15" s="40"/>
      <c r="E15" s="47"/>
      <c r="F15" s="44">
        <f t="shared" si="0"/>
        <v>0</v>
      </c>
      <c r="G15" s="40"/>
      <c r="H15" s="46"/>
    </row>
    <row r="16" spans="4:8" x14ac:dyDescent="0.25">
      <c r="D16" s="40" t="s">
        <v>51</v>
      </c>
      <c r="E16" s="49">
        <f>SUM(E6:E15)</f>
        <v>22.926591981333331</v>
      </c>
      <c r="F16" s="49">
        <f>SUM(F6:F15)</f>
        <v>176.40477430453097</v>
      </c>
      <c r="G16" s="40"/>
      <c r="H16" s="40"/>
    </row>
  </sheetData>
  <mergeCells count="1">
    <mergeCell ref="D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11.42578125" defaultRowHeight="15" x14ac:dyDescent="0.25"/>
  <sheetData>
    <row r="1" spans="1:3" x14ac:dyDescent="0.25">
      <c r="A1" s="62" t="s">
        <v>21</v>
      </c>
      <c r="B1" s="62" t="s">
        <v>57</v>
      </c>
      <c r="C1" s="62" t="s">
        <v>58</v>
      </c>
    </row>
    <row r="2" spans="1:3" x14ac:dyDescent="0.25">
      <c r="A2" s="1">
        <v>1</v>
      </c>
      <c r="B2" s="1">
        <v>397840</v>
      </c>
      <c r="C2" s="1">
        <v>1719279</v>
      </c>
    </row>
    <row r="3" spans="1:3" x14ac:dyDescent="0.25">
      <c r="A3" s="1">
        <v>2</v>
      </c>
      <c r="B3" s="1">
        <v>397687</v>
      </c>
      <c r="C3" s="1">
        <v>1719289</v>
      </c>
    </row>
    <row r="4" spans="1:3" x14ac:dyDescent="0.25">
      <c r="A4" s="1">
        <v>3</v>
      </c>
      <c r="B4" s="1">
        <v>397694</v>
      </c>
      <c r="C4" s="1">
        <v>1719317</v>
      </c>
    </row>
    <row r="5" spans="1:3" x14ac:dyDescent="0.25">
      <c r="A5" s="1">
        <v>4</v>
      </c>
      <c r="B5" s="1">
        <v>397888</v>
      </c>
      <c r="C5" s="1">
        <v>1719340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1.42578125" style="1"/>
    <col min="2" max="2" width="4.140625" bestFit="1" customWidth="1"/>
    <col min="3" max="3" width="7" bestFit="1" customWidth="1"/>
    <col min="4" max="4" width="8" bestFit="1" customWidth="1"/>
    <col min="5" max="5" width="14.140625" bestFit="1" customWidth="1"/>
    <col min="6" max="6" width="11.7109375" bestFit="1" customWidth="1"/>
    <col min="7" max="7" width="7" bestFit="1" customWidth="1"/>
    <col min="8" max="8" width="4.28515625" bestFit="1" customWidth="1"/>
    <col min="9" max="9" width="9.5703125" bestFit="1" customWidth="1"/>
    <col min="10" max="10" width="6.140625" bestFit="1" customWidth="1"/>
    <col min="11" max="11" width="18.5703125" bestFit="1" customWidth="1"/>
  </cols>
  <sheetData>
    <row r="1" spans="1:11" x14ac:dyDescent="0.25">
      <c r="A1" s="64" t="s">
        <v>64</v>
      </c>
      <c r="B1" s="62" t="s">
        <v>21</v>
      </c>
      <c r="C1" s="62" t="s">
        <v>57</v>
      </c>
      <c r="D1" s="62" t="s">
        <v>58</v>
      </c>
      <c r="E1" s="62" t="s">
        <v>59</v>
      </c>
      <c r="F1" s="62" t="s">
        <v>60</v>
      </c>
      <c r="G1" s="62" t="s">
        <v>62</v>
      </c>
      <c r="H1" s="64" t="s">
        <v>65</v>
      </c>
      <c r="I1" s="64" t="s">
        <v>66</v>
      </c>
      <c r="J1" s="64" t="s">
        <v>67</v>
      </c>
      <c r="K1" s="62" t="s">
        <v>61</v>
      </c>
    </row>
    <row r="2" spans="1:11" x14ac:dyDescent="0.25">
      <c r="A2" s="65" t="s">
        <v>68</v>
      </c>
      <c r="B2" s="1">
        <v>1</v>
      </c>
      <c r="C2" s="1">
        <v>397709</v>
      </c>
      <c r="D2" s="1">
        <v>1719312</v>
      </c>
      <c r="E2">
        <f>500/10000</f>
        <v>0.05</v>
      </c>
      <c r="G2" s="63">
        <v>41306</v>
      </c>
      <c r="K2" t="s">
        <v>63</v>
      </c>
    </row>
    <row r="3" spans="1:11" x14ac:dyDescent="0.25">
      <c r="A3" s="65" t="s">
        <v>68</v>
      </c>
      <c r="B3" s="1">
        <v>2</v>
      </c>
      <c r="C3" s="1">
        <v>397767</v>
      </c>
      <c r="D3" s="1">
        <v>1719308</v>
      </c>
      <c r="E3" s="1">
        <f t="shared" ref="E3:E4" si="0">500/10000</f>
        <v>0.05</v>
      </c>
      <c r="G3" s="63">
        <v>41306</v>
      </c>
      <c r="K3" s="1" t="s">
        <v>63</v>
      </c>
    </row>
    <row r="4" spans="1:11" x14ac:dyDescent="0.25">
      <c r="A4" s="65" t="s">
        <v>68</v>
      </c>
      <c r="B4" s="1">
        <v>3</v>
      </c>
      <c r="C4" s="1">
        <v>397855</v>
      </c>
      <c r="D4" s="1">
        <v>1719320</v>
      </c>
      <c r="E4" s="1">
        <f t="shared" si="0"/>
        <v>0.05</v>
      </c>
      <c r="G4" s="63">
        <v>41306</v>
      </c>
      <c r="K4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dcterms:created xsi:type="dcterms:W3CDTF">2013-02-20T15:36:32Z</dcterms:created>
  <dcterms:modified xsi:type="dcterms:W3CDTF">2017-03-26T23:55:22Z</dcterms:modified>
</cp:coreProperties>
</file>