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RONAL_MARTINEZ\"/>
    </mc:Choice>
  </mc:AlternateContent>
  <bookViews>
    <workbookView xWindow="240" yWindow="1170" windowWidth="20055" windowHeight="6540" tabRatio="782" activeTab="8"/>
  </bookViews>
  <sheets>
    <sheet name="Base de datos" sheetId="1" r:id="rId1"/>
    <sheet name="% abundancia" sheetId="48" r:id="rId2"/>
    <sheet name="Cuadro 3" sheetId="49" r:id="rId3"/>
    <sheet name="Anexo 2" sheetId="50" r:id="rId4"/>
    <sheet name="Anexo 3" sheetId="51" r:id="rId5"/>
    <sheet name="VolParcela" sheetId="52" r:id="rId6"/>
    <sheet name="Estadistica Vol" sheetId="30" r:id="rId7"/>
    <sheet name="Hoja1" sheetId="53" r:id="rId8"/>
    <sheet name="Hoja2" sheetId="54" r:id="rId9"/>
  </sheets>
  <definedNames>
    <definedName name="_xlnm._FilterDatabase" localSheetId="0" hidden="1">'Base de datos'!$A$1:$M$142</definedName>
    <definedName name="_xlnm._FilterDatabase" localSheetId="6" hidden="1">'Estadistica Vol'!$G$3:$G$17</definedName>
    <definedName name="_xlnm.Print_Area" localSheetId="6">'Estadistica Vol'!$A$1:$F$21</definedName>
  </definedNames>
  <calcPr calcId="152511"/>
  <pivotCaches>
    <pivotCache cacheId="58" r:id="rId10"/>
  </pivotCaches>
</workbook>
</file>

<file path=xl/calcChain.xml><?xml version="1.0" encoding="utf-8"?>
<calcChain xmlns="http://schemas.openxmlformats.org/spreadsheetml/2006/main">
  <c r="G11" i="54" l="1"/>
  <c r="G10" i="54"/>
  <c r="G9" i="54"/>
  <c r="G8" i="54"/>
  <c r="G7" i="54"/>
  <c r="G6" i="54"/>
  <c r="G5" i="54"/>
  <c r="G4" i="54"/>
  <c r="G3" i="54"/>
  <c r="G2" i="54"/>
  <c r="P130" i="1"/>
  <c r="G18" i="48" l="1"/>
  <c r="B27" i="52" l="1"/>
  <c r="H30" i="50"/>
  <c r="H29" i="50"/>
  <c r="H28" i="50"/>
  <c r="H27" i="50"/>
  <c r="H26" i="50"/>
  <c r="H31" i="50" s="1"/>
  <c r="H17" i="50"/>
  <c r="H18" i="50"/>
  <c r="H19" i="50"/>
  <c r="H20" i="50"/>
  <c r="H16" i="50"/>
  <c r="J14" i="50"/>
  <c r="G30" i="49"/>
  <c r="G29" i="49"/>
  <c r="G28" i="49"/>
  <c r="G27" i="49"/>
  <c r="G19" i="49"/>
  <c r="G18" i="49"/>
  <c r="G17" i="49"/>
  <c r="C29" i="48"/>
  <c r="C28" i="48"/>
  <c r="C27" i="48"/>
  <c r="C25" i="48"/>
  <c r="C24" i="48"/>
  <c r="C26" i="48"/>
  <c r="C19" i="48"/>
  <c r="C18" i="48"/>
  <c r="C17" i="48"/>
  <c r="J82" i="1"/>
  <c r="J111" i="1"/>
  <c r="J53" i="1"/>
  <c r="J81" i="1"/>
  <c r="J110" i="1"/>
  <c r="J52" i="1"/>
  <c r="J41" i="1"/>
  <c r="J30" i="1"/>
  <c r="J109" i="1"/>
  <c r="J80" i="1"/>
  <c r="J29" i="1"/>
  <c r="J51" i="1"/>
  <c r="J108" i="1"/>
  <c r="J79" i="1"/>
  <c r="J28" i="1"/>
  <c r="J107" i="1"/>
  <c r="J106" i="1"/>
  <c r="J50" i="1"/>
  <c r="J40" i="1"/>
  <c r="J105" i="1"/>
  <c r="J104" i="1"/>
  <c r="J78" i="1"/>
  <c r="J49" i="1"/>
  <c r="J27" i="1"/>
  <c r="J26" i="1"/>
  <c r="J15" i="1"/>
  <c r="J103" i="1"/>
  <c r="J77" i="1"/>
  <c r="J38" i="1"/>
  <c r="J97" i="1"/>
  <c r="J142" i="1"/>
  <c r="J95" i="1"/>
  <c r="J48" i="1"/>
  <c r="J12" i="1"/>
  <c r="J102" i="1"/>
  <c r="J70" i="1"/>
  <c r="J141" i="1"/>
  <c r="J101" i="1"/>
  <c r="J91" i="1"/>
  <c r="J33" i="1"/>
  <c r="J25" i="1"/>
  <c r="J140" i="1"/>
  <c r="J100" i="1"/>
  <c r="J67" i="1"/>
  <c r="J139" i="1"/>
  <c r="J89" i="1"/>
  <c r="J24" i="1"/>
  <c r="J23" i="1"/>
  <c r="J9" i="1"/>
  <c r="J66" i="1"/>
  <c r="J32" i="1"/>
  <c r="J138" i="1"/>
  <c r="J87" i="1"/>
  <c r="J22" i="1"/>
  <c r="J99" i="1"/>
  <c r="J63" i="1"/>
  <c r="J5" i="1"/>
  <c r="J59" i="1"/>
  <c r="J58" i="1"/>
  <c r="J56" i="1"/>
  <c r="J54" i="1"/>
  <c r="J76" i="1"/>
  <c r="J75" i="1"/>
  <c r="J98" i="1"/>
  <c r="J39" i="1"/>
  <c r="J96" i="1"/>
  <c r="J37" i="1"/>
  <c r="J14" i="1"/>
  <c r="J13" i="1"/>
  <c r="J94" i="1"/>
  <c r="J47" i="1"/>
  <c r="J93" i="1"/>
  <c r="J92" i="1"/>
  <c r="J35" i="1"/>
  <c r="J90" i="1"/>
  <c r="J11" i="1"/>
  <c r="J88" i="1"/>
  <c r="J46" i="1"/>
  <c r="J65" i="1"/>
  <c r="J45" i="1"/>
  <c r="J86" i="1"/>
  <c r="J85" i="1"/>
  <c r="J64" i="1"/>
  <c r="J84" i="1"/>
  <c r="J83" i="1"/>
  <c r="J61" i="1"/>
  <c r="J42" i="1"/>
  <c r="J57" i="1"/>
  <c r="J55" i="1"/>
  <c r="H21" i="50" l="1"/>
  <c r="C30" i="48"/>
  <c r="J129" i="1" l="1"/>
  <c r="J128" i="1"/>
  <c r="J72" i="1"/>
  <c r="J71" i="1"/>
  <c r="J127" i="1"/>
  <c r="J36" i="1"/>
  <c r="J69" i="1"/>
  <c r="J34" i="1"/>
  <c r="J126" i="1"/>
  <c r="J125" i="1"/>
  <c r="J68" i="1"/>
  <c r="J124" i="1"/>
  <c r="J10" i="1"/>
  <c r="J123" i="1"/>
  <c r="J122" i="1"/>
  <c r="J121" i="1"/>
  <c r="J44" i="1"/>
  <c r="J8" i="1"/>
  <c r="J120" i="1"/>
  <c r="J43" i="1"/>
  <c r="J119" i="1"/>
  <c r="J21" i="1"/>
  <c r="J7" i="1"/>
  <c r="J118" i="1"/>
  <c r="J62" i="1"/>
  <c r="J6" i="1"/>
  <c r="J137" i="1"/>
  <c r="J136" i="1"/>
  <c r="J117" i="1"/>
  <c r="J116" i="1"/>
  <c r="J60" i="1"/>
  <c r="J31" i="1"/>
  <c r="J115" i="1"/>
  <c r="J114" i="1"/>
  <c r="J73" i="1"/>
  <c r="J135" i="1"/>
  <c r="J134" i="1"/>
  <c r="J113" i="1"/>
  <c r="J20" i="1"/>
  <c r="J133" i="1"/>
  <c r="J112" i="1"/>
  <c r="J19" i="1"/>
  <c r="J132" i="1"/>
  <c r="J3" i="1"/>
  <c r="J2" i="1"/>
  <c r="J131" i="1"/>
  <c r="J18" i="1"/>
  <c r="J17" i="1"/>
  <c r="J16" i="1"/>
  <c r="J130" i="1"/>
  <c r="M82" i="1"/>
  <c r="M111" i="1"/>
  <c r="M53" i="1"/>
  <c r="M81" i="1"/>
  <c r="M110" i="1"/>
  <c r="M52" i="1"/>
  <c r="M41" i="1"/>
  <c r="M30" i="1"/>
  <c r="M109" i="1"/>
  <c r="M80" i="1"/>
  <c r="M29" i="1"/>
  <c r="M51" i="1"/>
  <c r="M108" i="1"/>
  <c r="M79" i="1"/>
  <c r="M28" i="1"/>
  <c r="M107" i="1"/>
  <c r="M106" i="1"/>
  <c r="M50" i="1"/>
  <c r="M40" i="1"/>
  <c r="M105" i="1"/>
  <c r="M98" i="1"/>
  <c r="M39" i="1"/>
  <c r="M104" i="1"/>
  <c r="M78" i="1"/>
  <c r="M49" i="1"/>
  <c r="M27" i="1"/>
  <c r="M26" i="1"/>
  <c r="M15" i="1"/>
  <c r="M129" i="1"/>
  <c r="M103" i="1"/>
  <c r="M77" i="1"/>
  <c r="M38" i="1"/>
  <c r="M128" i="1"/>
  <c r="M97" i="1"/>
  <c r="M96" i="1"/>
  <c r="M72" i="1"/>
  <c r="M37" i="1"/>
  <c r="M14" i="1"/>
  <c r="M13" i="1"/>
  <c r="M142" i="1"/>
  <c r="M95" i="1"/>
  <c r="M94" i="1"/>
  <c r="M71" i="1"/>
  <c r="M48" i="1"/>
  <c r="M127" i="1"/>
  <c r="M47" i="1"/>
  <c r="M36" i="1"/>
  <c r="M12" i="1"/>
  <c r="M102" i="1"/>
  <c r="M93" i="1"/>
  <c r="M92" i="1"/>
  <c r="M70" i="1"/>
  <c r="M69" i="1"/>
  <c r="M35" i="1"/>
  <c r="M34" i="1"/>
  <c r="M141" i="1"/>
  <c r="M126" i="1"/>
  <c r="M125" i="1"/>
  <c r="M101" i="1"/>
  <c r="M91" i="1"/>
  <c r="M90" i="1"/>
  <c r="M68" i="1"/>
  <c r="M33" i="1"/>
  <c r="M25" i="1"/>
  <c r="M11" i="1"/>
  <c r="M140" i="1"/>
  <c r="M124" i="1"/>
  <c r="M100" i="1"/>
  <c r="M67" i="1"/>
  <c r="M10" i="1"/>
  <c r="M139" i="1"/>
  <c r="M123" i="1"/>
  <c r="M122" i="1"/>
  <c r="M89" i="1"/>
  <c r="M88" i="1"/>
  <c r="M76" i="1"/>
  <c r="M46" i="1"/>
  <c r="M24" i="1"/>
  <c r="M23" i="1"/>
  <c r="M9" i="1"/>
  <c r="M121" i="1"/>
  <c r="M75" i="1"/>
  <c r="M66" i="1"/>
  <c r="M65" i="1"/>
  <c r="M45" i="1"/>
  <c r="M44" i="1"/>
  <c r="M32" i="1"/>
  <c r="M8" i="1"/>
  <c r="M138" i="1"/>
  <c r="M120" i="1"/>
  <c r="M87" i="1"/>
  <c r="M86" i="1"/>
  <c r="M85" i="1"/>
  <c r="M43" i="1"/>
  <c r="M22" i="1"/>
  <c r="M119" i="1"/>
  <c r="M99" i="1"/>
  <c r="M64" i="1"/>
  <c r="M21" i="1"/>
  <c r="M7" i="1"/>
  <c r="M118" i="1"/>
  <c r="M84" i="1"/>
  <c r="M74" i="1"/>
  <c r="M63" i="1"/>
  <c r="M62" i="1"/>
  <c r="M6" i="1"/>
  <c r="M137" i="1"/>
  <c r="M136" i="1"/>
  <c r="M117" i="1"/>
  <c r="M116" i="1"/>
  <c r="M83" i="1"/>
  <c r="M61" i="1"/>
  <c r="M60" i="1"/>
  <c r="M42" i="1"/>
  <c r="M31" i="1"/>
  <c r="M5" i="1"/>
  <c r="M115" i="1"/>
  <c r="M114" i="1"/>
  <c r="M73" i="1"/>
  <c r="M59" i="1"/>
  <c r="M135" i="1"/>
  <c r="M134" i="1"/>
  <c r="M113" i="1"/>
  <c r="M58" i="1"/>
  <c r="M57" i="1"/>
  <c r="M20" i="1"/>
  <c r="M4" i="1"/>
  <c r="M133" i="1"/>
  <c r="M112" i="1"/>
  <c r="M56" i="1"/>
  <c r="M55" i="1"/>
  <c r="M19" i="1"/>
  <c r="M132" i="1"/>
  <c r="M3" i="1"/>
  <c r="M2" i="1"/>
  <c r="M131" i="1"/>
  <c r="M54" i="1"/>
  <c r="M18" i="1"/>
  <c r="M17" i="1"/>
  <c r="M16" i="1"/>
  <c r="M130" i="1"/>
  <c r="H82" i="1"/>
  <c r="H111" i="1"/>
  <c r="H53" i="1"/>
  <c r="H81" i="1"/>
  <c r="H110" i="1"/>
  <c r="H52" i="1"/>
  <c r="H41" i="1"/>
  <c r="H30" i="1"/>
  <c r="H109" i="1"/>
  <c r="H80" i="1"/>
  <c r="H29" i="1"/>
  <c r="H51" i="1"/>
  <c r="H108" i="1"/>
  <c r="H79" i="1"/>
  <c r="H28" i="1"/>
  <c r="H107" i="1"/>
  <c r="H106" i="1"/>
  <c r="H50" i="1"/>
  <c r="H40" i="1"/>
  <c r="H105" i="1"/>
  <c r="H98" i="1"/>
  <c r="H39" i="1"/>
  <c r="H104" i="1"/>
  <c r="H78" i="1"/>
  <c r="H49" i="1"/>
  <c r="H27" i="1"/>
  <c r="H26" i="1"/>
  <c r="H15" i="1"/>
  <c r="H129" i="1"/>
  <c r="H103" i="1"/>
  <c r="H77" i="1"/>
  <c r="H38" i="1"/>
  <c r="H128" i="1"/>
  <c r="H97" i="1"/>
  <c r="H96" i="1"/>
  <c r="H72" i="1"/>
  <c r="H37" i="1"/>
  <c r="H14" i="1"/>
  <c r="H13" i="1"/>
  <c r="H142" i="1"/>
  <c r="H95" i="1"/>
  <c r="H94" i="1"/>
  <c r="H71" i="1"/>
  <c r="H48" i="1"/>
  <c r="H127" i="1"/>
  <c r="H47" i="1"/>
  <c r="H36" i="1"/>
  <c r="H12" i="1"/>
  <c r="H102" i="1"/>
  <c r="H93" i="1"/>
  <c r="H92" i="1"/>
  <c r="H70" i="1"/>
  <c r="H69" i="1"/>
  <c r="H35" i="1"/>
  <c r="H34" i="1"/>
  <c r="H141" i="1"/>
  <c r="H126" i="1"/>
  <c r="H125" i="1"/>
  <c r="H101" i="1"/>
  <c r="H91" i="1"/>
  <c r="H90" i="1"/>
  <c r="H68" i="1"/>
  <c r="H33" i="1"/>
  <c r="H25" i="1"/>
  <c r="H11" i="1"/>
  <c r="H140" i="1"/>
  <c r="H124" i="1"/>
  <c r="H100" i="1"/>
  <c r="H67" i="1"/>
  <c r="H10" i="1"/>
  <c r="H139" i="1"/>
  <c r="H123" i="1"/>
  <c r="H122" i="1"/>
  <c r="H89" i="1"/>
  <c r="H88" i="1"/>
  <c r="H76" i="1"/>
  <c r="H46" i="1"/>
  <c r="H24" i="1"/>
  <c r="H23" i="1"/>
  <c r="H9" i="1"/>
  <c r="H121" i="1"/>
  <c r="H75" i="1"/>
  <c r="H66" i="1"/>
  <c r="H65" i="1"/>
  <c r="H45" i="1"/>
  <c r="H44" i="1"/>
  <c r="H32" i="1"/>
  <c r="H8" i="1"/>
  <c r="H138" i="1"/>
  <c r="H120" i="1"/>
  <c r="H87" i="1"/>
  <c r="H86" i="1"/>
  <c r="H85" i="1"/>
  <c r="H43" i="1"/>
  <c r="H22" i="1"/>
  <c r="H119" i="1"/>
  <c r="H99" i="1"/>
  <c r="H64" i="1"/>
  <c r="H21" i="1"/>
  <c r="H7" i="1"/>
  <c r="H118" i="1"/>
  <c r="H84" i="1"/>
  <c r="H74" i="1"/>
  <c r="H63" i="1"/>
  <c r="H62" i="1"/>
  <c r="H6" i="1"/>
  <c r="H137" i="1"/>
  <c r="H136" i="1"/>
  <c r="H117" i="1"/>
  <c r="H116" i="1"/>
  <c r="H83" i="1"/>
  <c r="H61" i="1"/>
  <c r="H60" i="1"/>
  <c r="H42" i="1"/>
  <c r="H31" i="1"/>
  <c r="H5" i="1"/>
  <c r="H115" i="1"/>
  <c r="H114" i="1"/>
  <c r="H73" i="1"/>
  <c r="H59" i="1"/>
  <c r="H135" i="1"/>
  <c r="H134" i="1"/>
  <c r="H113" i="1"/>
  <c r="H58" i="1"/>
  <c r="H57" i="1"/>
  <c r="H20" i="1"/>
  <c r="H4" i="1"/>
  <c r="H133" i="1"/>
  <c r="H112" i="1"/>
  <c r="H56" i="1"/>
  <c r="H55" i="1"/>
  <c r="H19" i="1"/>
  <c r="H132" i="1"/>
  <c r="H3" i="1"/>
  <c r="H2" i="1"/>
  <c r="H131" i="1"/>
  <c r="H54" i="1"/>
  <c r="H18" i="1"/>
  <c r="H17" i="1"/>
  <c r="H16" i="1"/>
  <c r="I114" i="1" l="1"/>
  <c r="I44" i="1"/>
  <c r="I68" i="1"/>
  <c r="I103" i="1"/>
  <c r="I117" i="1"/>
  <c r="I45" i="1"/>
  <c r="I90" i="1"/>
  <c r="I98" i="1"/>
  <c r="I54" i="1"/>
  <c r="I112" i="1"/>
  <c r="I135" i="1"/>
  <c r="I60" i="1"/>
  <c r="I62" i="1"/>
  <c r="I99" i="1"/>
  <c r="I138" i="1"/>
  <c r="I121" i="1"/>
  <c r="I122" i="1"/>
  <c r="I11" i="1"/>
  <c r="I126" i="1"/>
  <c r="I102" i="1"/>
  <c r="I95" i="1"/>
  <c r="I128" i="1"/>
  <c r="I49" i="1"/>
  <c r="I106" i="1"/>
  <c r="I109" i="1"/>
  <c r="I82" i="1"/>
  <c r="I131" i="1"/>
  <c r="I133" i="1"/>
  <c r="I59" i="1"/>
  <c r="I61" i="1"/>
  <c r="I63" i="1"/>
  <c r="I119" i="1"/>
  <c r="I8" i="1"/>
  <c r="I9" i="1"/>
  <c r="I123" i="1"/>
  <c r="I25" i="1"/>
  <c r="I141" i="1"/>
  <c r="I12" i="1"/>
  <c r="I142" i="1"/>
  <c r="I38" i="1"/>
  <c r="I78" i="1"/>
  <c r="I107" i="1"/>
  <c r="I30" i="1"/>
  <c r="I2" i="1"/>
  <c r="I4" i="1"/>
  <c r="I73" i="1"/>
  <c r="I83" i="1"/>
  <c r="I74" i="1"/>
  <c r="I22" i="1"/>
  <c r="I32" i="1"/>
  <c r="I23" i="1"/>
  <c r="I139" i="1"/>
  <c r="I33" i="1"/>
  <c r="I34" i="1"/>
  <c r="I36" i="1"/>
  <c r="I13" i="1"/>
  <c r="I77" i="1"/>
  <c r="I104" i="1"/>
  <c r="I28" i="1"/>
  <c r="I41" i="1"/>
  <c r="I20" i="1"/>
  <c r="I43" i="1"/>
  <c r="I35" i="1"/>
  <c r="I39" i="1"/>
  <c r="I115" i="1"/>
  <c r="I85" i="1"/>
  <c r="I67" i="1"/>
  <c r="I37" i="1"/>
  <c r="I110" i="1"/>
  <c r="I16" i="1"/>
  <c r="I58" i="1"/>
  <c r="I136" i="1"/>
  <c r="I86" i="1"/>
  <c r="I76" i="1"/>
  <c r="I100" i="1"/>
  <c r="I91" i="1"/>
  <c r="I70" i="1"/>
  <c r="I48" i="1"/>
  <c r="I72" i="1"/>
  <c r="I15" i="1"/>
  <c r="I105" i="1"/>
  <c r="I51" i="1"/>
  <c r="I81" i="1"/>
  <c r="I3" i="1"/>
  <c r="I84" i="1"/>
  <c r="I10" i="1"/>
  <c r="I47" i="1"/>
  <c r="I79" i="1"/>
  <c r="I132" i="1"/>
  <c r="I118" i="1"/>
  <c r="I46" i="1"/>
  <c r="I127" i="1"/>
  <c r="I129" i="1"/>
  <c r="I108" i="1"/>
  <c r="I19" i="1"/>
  <c r="I5" i="1"/>
  <c r="I7" i="1"/>
  <c r="I65" i="1"/>
  <c r="I17" i="1"/>
  <c r="I55" i="1"/>
  <c r="I113" i="1"/>
  <c r="I31" i="1"/>
  <c r="I137" i="1"/>
  <c r="I21" i="1"/>
  <c r="I87" i="1"/>
  <c r="I66" i="1"/>
  <c r="I88" i="1"/>
  <c r="I124" i="1"/>
  <c r="I101" i="1"/>
  <c r="I92" i="1"/>
  <c r="I71" i="1"/>
  <c r="I96" i="1"/>
  <c r="I26" i="1"/>
  <c r="I40" i="1"/>
  <c r="I29" i="1"/>
  <c r="I53" i="1"/>
  <c r="I116" i="1"/>
  <c r="I24" i="1"/>
  <c r="I14" i="1"/>
  <c r="I52" i="1"/>
  <c r="I57" i="1"/>
  <c r="I69" i="1"/>
  <c r="I18" i="1"/>
  <c r="I56" i="1"/>
  <c r="I134" i="1"/>
  <c r="I42" i="1"/>
  <c r="I6" i="1"/>
  <c r="I64" i="1"/>
  <c r="I120" i="1"/>
  <c r="I75" i="1"/>
  <c r="I89" i="1"/>
  <c r="I140" i="1"/>
  <c r="I125" i="1"/>
  <c r="I93" i="1"/>
  <c r="I94" i="1"/>
  <c r="I97" i="1"/>
  <c r="I27" i="1"/>
  <c r="I50" i="1"/>
  <c r="I80" i="1"/>
  <c r="I111" i="1"/>
  <c r="L31" i="30"/>
  <c r="K31" i="30"/>
  <c r="J31" i="30"/>
  <c r="B35" i="30"/>
  <c r="E24" i="30" s="1"/>
  <c r="I31" i="30" s="1"/>
  <c r="C29" i="30"/>
  <c r="C28" i="30"/>
  <c r="C27" i="30"/>
  <c r="C26" i="30"/>
  <c r="C25" i="30"/>
  <c r="C24" i="30"/>
  <c r="C13" i="30"/>
  <c r="C14" i="30"/>
  <c r="C35" i="30" l="1"/>
  <c r="E25" i="30" s="1"/>
  <c r="I32" i="30" s="1"/>
  <c r="E27" i="30" l="1"/>
  <c r="I34" i="30" s="1"/>
  <c r="E26" i="30"/>
  <c r="I33" i="30" s="1"/>
  <c r="E28" i="30" l="1"/>
  <c r="E31" i="30" s="1"/>
  <c r="I38" i="30" s="1"/>
  <c r="E30" i="30" l="1"/>
  <c r="I37" i="30" s="1"/>
  <c r="I35" i="30"/>
  <c r="E29" i="30"/>
  <c r="I36" i="30" s="1"/>
  <c r="H72" i="51" l="1"/>
  <c r="H51" i="51" l="1"/>
  <c r="G26" i="49" l="1"/>
  <c r="G25" i="49"/>
  <c r="G31" i="49" s="1"/>
  <c r="G16" i="49"/>
  <c r="G15" i="49"/>
  <c r="C16" i="48"/>
  <c r="C15" i="48"/>
  <c r="K104" i="1"/>
  <c r="K114" i="1"/>
  <c r="K85" i="1"/>
  <c r="K133" i="1"/>
  <c r="K84" i="1"/>
  <c r="K113" i="1"/>
  <c r="K105" i="1"/>
  <c r="K60" i="1"/>
  <c r="K116" i="1"/>
  <c r="K94" i="1"/>
  <c r="K72" i="1"/>
  <c r="K121" i="1"/>
  <c r="K126" i="1"/>
  <c r="K127" i="1"/>
  <c r="K102" i="1"/>
  <c r="K78" i="1"/>
  <c r="K136" i="1"/>
  <c r="K100" i="1"/>
  <c r="K134" i="1"/>
  <c r="K122" i="1"/>
  <c r="K99" i="1"/>
  <c r="K80" i="1"/>
  <c r="K62" i="1"/>
  <c r="K25" i="1"/>
  <c r="K140" i="1"/>
  <c r="K112" i="1"/>
  <c r="K125" i="1"/>
  <c r="K49" i="1"/>
  <c r="K128" i="1"/>
  <c r="K87" i="1"/>
  <c r="K89" i="1"/>
  <c r="K26" i="1"/>
  <c r="K52" i="1"/>
  <c r="K138" i="1"/>
  <c r="K10" i="1"/>
  <c r="K142" i="1"/>
  <c r="K123" i="1"/>
  <c r="K118" i="1"/>
  <c r="K95" i="1"/>
  <c r="K67" i="1"/>
  <c r="K129" i="1"/>
  <c r="K48" i="1"/>
  <c r="K7" i="1"/>
  <c r="J4" i="1"/>
  <c r="K83" i="1"/>
  <c r="K77" i="1"/>
  <c r="K66" i="1"/>
  <c r="K46" i="1"/>
  <c r="K31" i="1"/>
  <c r="K139" i="1"/>
  <c r="K141" i="1"/>
  <c r="K132" i="1"/>
  <c r="K101" i="1"/>
  <c r="K103" i="1"/>
  <c r="K86" i="1"/>
  <c r="K76" i="1"/>
  <c r="K44" i="1"/>
  <c r="K22" i="1"/>
  <c r="K24" i="1"/>
  <c r="K28" i="1"/>
  <c r="K27" i="1"/>
  <c r="K9" i="1"/>
  <c r="K137" i="1"/>
  <c r="K124" i="1"/>
  <c r="K110" i="1"/>
  <c r="K75" i="1"/>
  <c r="K65" i="1"/>
  <c r="K111" i="1"/>
  <c r="K90" i="1"/>
  <c r="K108" i="1"/>
  <c r="K64" i="1"/>
  <c r="K19" i="1"/>
  <c r="K5" i="1"/>
  <c r="K11" i="1"/>
  <c r="K21" i="1"/>
  <c r="K15" i="1"/>
  <c r="K119" i="1"/>
  <c r="K61" i="1"/>
  <c r="K33" i="1"/>
  <c r="K12" i="1"/>
  <c r="K38" i="1"/>
  <c r="K107" i="1"/>
  <c r="K96" i="1"/>
  <c r="K30" i="1"/>
  <c r="K92" i="1"/>
  <c r="K109" i="1"/>
  <c r="K131" i="1"/>
  <c r="K106" i="1"/>
  <c r="K130" i="1"/>
  <c r="K82" i="1"/>
  <c r="K81" i="1"/>
  <c r="K91" i="1"/>
  <c r="K97" i="1"/>
  <c r="K79" i="1"/>
  <c r="K117" i="1"/>
  <c r="K115" i="1"/>
  <c r="K120" i="1"/>
  <c r="K88" i="1"/>
  <c r="K135" i="1"/>
  <c r="K98" i="1"/>
  <c r="K93" i="1"/>
  <c r="J74" i="1"/>
  <c r="K73" i="1"/>
  <c r="K69" i="1"/>
  <c r="K41" i="1"/>
  <c r="K68" i="1"/>
  <c r="K29" i="1"/>
  <c r="K71" i="1"/>
  <c r="K39" i="1"/>
  <c r="K51" i="1"/>
  <c r="K20" i="1"/>
  <c r="K16" i="1"/>
  <c r="K53" i="1"/>
  <c r="K35" i="1"/>
  <c r="K54" i="1"/>
  <c r="K58" i="1"/>
  <c r="K59" i="1"/>
  <c r="K56" i="1"/>
  <c r="K70" i="1"/>
  <c r="K50" i="1"/>
  <c r="K37" i="1"/>
  <c r="K63" i="1"/>
  <c r="K42" i="1"/>
  <c r="K47" i="1"/>
  <c r="K45" i="1"/>
  <c r="K36" i="1"/>
  <c r="K34" i="1"/>
  <c r="K3" i="1"/>
  <c r="K6" i="1"/>
  <c r="K14" i="1"/>
  <c r="K55" i="1"/>
  <c r="K57" i="1"/>
  <c r="K43" i="1"/>
  <c r="K32" i="1"/>
  <c r="K8" i="1"/>
  <c r="K13" i="1"/>
  <c r="K23" i="1"/>
  <c r="K2" i="1"/>
  <c r="K18" i="1"/>
  <c r="K40" i="1"/>
  <c r="K17" i="1"/>
  <c r="K74" i="1" l="1"/>
  <c r="K4" i="1"/>
  <c r="C20" i="48"/>
  <c r="G20" i="49"/>
  <c r="H130" i="1"/>
  <c r="I130" i="1" l="1"/>
  <c r="C7" i="30"/>
  <c r="C8" i="30"/>
  <c r="C9" i="30"/>
  <c r="C11" i="30" l="1"/>
  <c r="C12" i="30"/>
  <c r="B18" i="30" l="1"/>
  <c r="E7" i="30" s="1"/>
  <c r="C10" i="30"/>
  <c r="L4" i="30"/>
  <c r="K4" i="30"/>
  <c r="J4" i="30"/>
  <c r="C18" i="30" l="1"/>
  <c r="I4" i="30"/>
  <c r="E8" i="30" l="1"/>
  <c r="E9" i="30" s="1"/>
  <c r="I6" i="30" s="1"/>
  <c r="E10" i="30" l="1"/>
  <c r="E11" i="30" s="1"/>
  <c r="E12" i="30" s="1"/>
  <c r="I9" i="30" s="1"/>
  <c r="I5" i="30"/>
  <c r="I8" i="30" l="1"/>
  <c r="E13" i="30"/>
  <c r="I10" i="30" s="1"/>
  <c r="I7" i="30"/>
  <c r="E14" i="30"/>
  <c r="I11" i="30" s="1"/>
</calcChain>
</file>

<file path=xl/sharedStrings.xml><?xml version="1.0" encoding="utf-8"?>
<sst xmlns="http://schemas.openxmlformats.org/spreadsheetml/2006/main" count="993" uniqueCount="88">
  <si>
    <t>Parcela</t>
  </si>
  <si>
    <t>No. Arbol</t>
  </si>
  <si>
    <t>Especie</t>
  </si>
  <si>
    <t>DAP (cm)</t>
  </si>
  <si>
    <t>Altura (m)</t>
  </si>
  <si>
    <t>Area Basal (m2)</t>
  </si>
  <si>
    <t>Clase diámetrica</t>
  </si>
  <si>
    <t>Volumen (m3)</t>
  </si>
  <si>
    <t>AB/Ha.</t>
  </si>
  <si>
    <t>Volumen/Ha.</t>
  </si>
  <si>
    <t>Densidad/Ha.</t>
  </si>
  <si>
    <t>Etiquetas de fila</t>
  </si>
  <si>
    <t>Total general</t>
  </si>
  <si>
    <t>TOTAL</t>
  </si>
  <si>
    <t>Area has</t>
  </si>
  <si>
    <t>Cuenta de No. Arbol</t>
  </si>
  <si>
    <t>Suma de AB/Ha.</t>
  </si>
  <si>
    <t>Suma de Densidad/Ha.</t>
  </si>
  <si>
    <t>Suma de Volumen/Ha.</t>
  </si>
  <si>
    <t>Parametro</t>
  </si>
  <si>
    <t>Resultado</t>
  </si>
  <si>
    <t>No. Parcelas</t>
  </si>
  <si>
    <t>AREA (Ha.)</t>
  </si>
  <si>
    <t>VALOR DE T</t>
  </si>
  <si>
    <t>No. PARCELAS</t>
  </si>
  <si>
    <t>MEDIA ARITMETICA</t>
  </si>
  <si>
    <t xml:space="preserve">VARIANZA </t>
  </si>
  <si>
    <t>PARCELA</t>
  </si>
  <si>
    <t>VOLUMEN/ha</t>
  </si>
  <si>
    <t>(VOLUMEN)²</t>
  </si>
  <si>
    <t>PARAMETRO</t>
  </si>
  <si>
    <t>RESULTADO</t>
  </si>
  <si>
    <t>DESVIACION ESTANDAR</t>
  </si>
  <si>
    <t>ERROR ESTANDAR</t>
  </si>
  <si>
    <t>ERROR DE MUESTREO</t>
  </si>
  <si>
    <t xml:space="preserve">LIMITE SUPERIOR </t>
  </si>
  <si>
    <t>LIMITE INFERIOR</t>
  </si>
  <si>
    <t>Promedio de DAP (cm)</t>
  </si>
  <si>
    <t>Promedio de Altura (m)</t>
  </si>
  <si>
    <t>10-14.99</t>
  </si>
  <si>
    <t>15-19.99</t>
  </si>
  <si>
    <t>20-24.99</t>
  </si>
  <si>
    <t>25-29.99</t>
  </si>
  <si>
    <t>30-34.99</t>
  </si>
  <si>
    <t>40-44.99</t>
  </si>
  <si>
    <t>Valor de T 95%</t>
  </si>
  <si>
    <t>gl</t>
  </si>
  <si>
    <t>0.05*</t>
  </si>
  <si>
    <t>%</t>
  </si>
  <si>
    <t>Poseedor</t>
  </si>
  <si>
    <t>Pinus ayacahuite</t>
  </si>
  <si>
    <t>Pinus pseudostrobus</t>
  </si>
  <si>
    <t>Cupressus lusitanica</t>
  </si>
  <si>
    <t>35-39.99</t>
  </si>
  <si>
    <t>45-49.99</t>
  </si>
  <si>
    <r>
      <t>AB (m</t>
    </r>
    <r>
      <rPr>
        <b/>
        <sz val="11"/>
        <color theme="1"/>
        <rFont val="Calibri"/>
        <family val="2"/>
      </rPr>
      <t>²/ha)</t>
    </r>
  </si>
  <si>
    <r>
      <t>Volumen m</t>
    </r>
    <r>
      <rPr>
        <b/>
        <sz val="11"/>
        <color theme="1"/>
        <rFont val="Calibri"/>
        <family val="2"/>
      </rPr>
      <t>³</t>
    </r>
  </si>
  <si>
    <t>Ha</t>
  </si>
  <si>
    <t>Area</t>
  </si>
  <si>
    <t>Suma de Area Basal (m2)</t>
  </si>
  <si>
    <r>
      <t>AB m</t>
    </r>
    <r>
      <rPr>
        <b/>
        <sz val="11"/>
        <color theme="1"/>
        <rFont val="Calibri"/>
        <family val="2"/>
      </rPr>
      <t>²</t>
    </r>
  </si>
  <si>
    <t>Especie/Clase diametrica</t>
  </si>
  <si>
    <r>
      <t>Volumen m</t>
    </r>
    <r>
      <rPr>
        <b/>
        <sz val="11"/>
        <color theme="1"/>
        <rFont val="Calibri"/>
        <family val="2"/>
      </rPr>
      <t>³/Ha</t>
    </r>
  </si>
  <si>
    <t>Suma de Volumen (m3)</t>
  </si>
  <si>
    <t>Manuela Juan</t>
  </si>
  <si>
    <t>Rodrigo Miguel</t>
  </si>
  <si>
    <t>Arbutus xalapensis</t>
  </si>
  <si>
    <t>Quercus sp</t>
  </si>
  <si>
    <t>Clethra sp</t>
  </si>
  <si>
    <t>ASINFOR</t>
  </si>
  <si>
    <t>RONAL MARTINEZ</t>
  </si>
  <si>
    <t>SAN PEDRO SOLOMA</t>
  </si>
  <si>
    <t>HUEHUETENANGO</t>
  </si>
  <si>
    <t>PROTECCION</t>
  </si>
  <si>
    <t>ORIGEN</t>
  </si>
  <si>
    <t>REGENTE</t>
  </si>
  <si>
    <t>BASE_DATOS</t>
  </si>
  <si>
    <t>X</t>
  </si>
  <si>
    <t>Y</t>
  </si>
  <si>
    <t>AREA PARCELA</t>
  </si>
  <si>
    <t>AREA TOTAL</t>
  </si>
  <si>
    <t>FECHA</t>
  </si>
  <si>
    <t>AÑO</t>
  </si>
  <si>
    <t xml:space="preserve">MUNICIPIO </t>
  </si>
  <si>
    <t xml:space="preserve">DEPARTAMENTO </t>
  </si>
  <si>
    <t xml:space="preserve">PROPIETARIO </t>
  </si>
  <si>
    <t>MODALIDAD</t>
  </si>
  <si>
    <t>BD2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</si>
</sst>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0\ &quot;m²&quot;"/>
    <numFmt numFmtId="165" formatCode="#,##0.000\ &quot;m³&quot;"/>
    <numFmt numFmtId="166" formatCode="_([$€-2]* #,##0.00_);_([$€-2]* \(#,##0.00\);_([$€-2]* &quot;-&quot;??_)"/>
    <numFmt numFmtId="167" formatCode="0.000"/>
    <numFmt numFmtId="168" formatCode="#,##0.00\ &quot;m³&quot;"/>
    <numFmt numFmtId="169" formatCode="d/mm/yyyy;@"/>
  </numFmts>
  <fonts count="1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 Narrow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0"/>
      <color indexed="10"/>
      <name val="Arial"/>
      <family val="2"/>
    </font>
    <font>
      <b/>
      <sz val="9"/>
      <color indexed="10"/>
      <name val="Verdana"/>
      <family val="2"/>
    </font>
    <font>
      <b/>
      <sz val="9"/>
      <color indexed="18"/>
      <name val="Verdana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/>
      <bottom style="thin">
        <color indexed="12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164" fontId="2" fillId="0" borderId="3" xfId="0" applyNumberFormat="1" applyFont="1" applyFill="1" applyBorder="1" applyAlignment="1">
      <alignment horizontal="center"/>
    </xf>
    <xf numFmtId="0" fontId="0" fillId="0" borderId="0" xfId="0" applyNumberFormat="1"/>
    <xf numFmtId="165" fontId="2" fillId="0" borderId="0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 applyFont="1" applyBorder="1"/>
    <xf numFmtId="0" fontId="0" fillId="0" borderId="0" xfId="0" applyAlignment="1">
      <alignment horizontal="left" indent="1"/>
    </xf>
    <xf numFmtId="0" fontId="4" fillId="0" borderId="0" xfId="1" applyFont="1"/>
    <xf numFmtId="0" fontId="6" fillId="0" borderId="7" xfId="1" applyFont="1" applyBorder="1" applyAlignment="1">
      <alignment horizontal="center"/>
    </xf>
    <xf numFmtId="0" fontId="6" fillId="0" borderId="0" xfId="1" applyFont="1" applyBorder="1"/>
    <xf numFmtId="0" fontId="6" fillId="0" borderId="0" xfId="1" applyFont="1" applyBorder="1" applyAlignment="1">
      <alignment horizontal="center"/>
    </xf>
    <xf numFmtId="0" fontId="6" fillId="0" borderId="8" xfId="1" applyFont="1" applyBorder="1"/>
    <xf numFmtId="2" fontId="4" fillId="0" borderId="1" xfId="1" applyNumberFormat="1" applyFont="1" applyBorder="1" applyAlignment="1">
      <alignment horizontal="center" vertical="center"/>
    </xf>
    <xf numFmtId="0" fontId="6" fillId="0" borderId="7" xfId="1" applyFont="1" applyBorder="1"/>
    <xf numFmtId="0" fontId="6" fillId="2" borderId="0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167" fontId="6" fillId="0" borderId="3" xfId="1" applyNumberFormat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168" fontId="7" fillId="0" borderId="12" xfId="1" applyNumberFormat="1" applyFont="1" applyBorder="1" applyAlignment="1">
      <alignment horizontal="right"/>
    </xf>
    <xf numFmtId="167" fontId="7" fillId="0" borderId="12" xfId="1" applyNumberFormat="1" applyFont="1" applyBorder="1" applyAlignment="1">
      <alignment horizontal="right"/>
    </xf>
    <xf numFmtId="10" fontId="4" fillId="0" borderId="1" xfId="1" applyNumberFormat="1" applyFont="1" applyBorder="1" applyAlignment="1">
      <alignment horizontal="center" vertical="center"/>
    </xf>
    <xf numFmtId="10" fontId="7" fillId="3" borderId="12" xfId="2" applyNumberFormat="1" applyFont="1" applyFill="1" applyBorder="1" applyAlignment="1">
      <alignment horizontal="right"/>
    </xf>
    <xf numFmtId="0" fontId="6" fillId="0" borderId="13" xfId="1" applyFont="1" applyBorder="1" applyAlignment="1">
      <alignment horizontal="center"/>
    </xf>
    <xf numFmtId="167" fontId="7" fillId="0" borderId="14" xfId="1" applyNumberFormat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16" xfId="1" applyFont="1" applyBorder="1" applyAlignment="1">
      <alignment vertical="center"/>
    </xf>
    <xf numFmtId="0" fontId="4" fillId="0" borderId="16" xfId="1" applyFont="1" applyBorder="1" applyAlignment="1">
      <alignment horizontal="center" vertical="center"/>
    </xf>
    <xf numFmtId="2" fontId="4" fillId="0" borderId="16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9" fontId="0" fillId="0" borderId="0" xfId="0" applyNumberFormat="1" applyFont="1" applyFill="1" applyBorder="1"/>
    <xf numFmtId="167" fontId="7" fillId="0" borderId="12" xfId="0" applyNumberFormat="1" applyFont="1" applyBorder="1" applyAlignment="1">
      <alignment horizontal="right"/>
    </xf>
    <xf numFmtId="0" fontId="6" fillId="0" borderId="18" xfId="1" applyFont="1" applyBorder="1" applyAlignment="1">
      <alignment horizontal="center"/>
    </xf>
    <xf numFmtId="167" fontId="6" fillId="0" borderId="19" xfId="1" applyNumberFormat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9" fontId="8" fillId="4" borderId="2" xfId="0" applyNumberFormat="1" applyFont="1" applyFill="1" applyBorder="1" applyAlignment="1">
      <alignment horizontal="center"/>
    </xf>
    <xf numFmtId="2" fontId="9" fillId="4" borderId="16" xfId="0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167" fontId="10" fillId="4" borderId="2" xfId="0" applyNumberFormat="1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167" fontId="10" fillId="4" borderId="17" xfId="0" applyNumberFormat="1" applyFont="1" applyFill="1" applyBorder="1" applyAlignment="1">
      <alignment horizontal="center"/>
    </xf>
    <xf numFmtId="0" fontId="11" fillId="4" borderId="17" xfId="0" applyFont="1" applyFill="1" applyBorder="1"/>
    <xf numFmtId="0" fontId="12" fillId="4" borderId="17" xfId="0" applyFont="1" applyFill="1" applyBorder="1"/>
    <xf numFmtId="2" fontId="7" fillId="0" borderId="14" xfId="1" applyNumberFormat="1" applyFont="1" applyBorder="1" applyAlignment="1">
      <alignment horizontal="center"/>
    </xf>
    <xf numFmtId="0" fontId="13" fillId="0" borderId="1" xfId="0" applyFont="1" applyBorder="1"/>
    <xf numFmtId="0" fontId="14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3" fillId="0" borderId="1" xfId="0" applyFont="1" applyFill="1" applyBorder="1"/>
    <xf numFmtId="0" fontId="13" fillId="0" borderId="17" xfId="0" applyFont="1" applyBorder="1"/>
    <xf numFmtId="1" fontId="13" fillId="0" borderId="1" xfId="0" applyNumberFormat="1" applyFont="1" applyFill="1" applyBorder="1"/>
    <xf numFmtId="1" fontId="13" fillId="0" borderId="17" xfId="0" applyNumberFormat="1" applyFont="1" applyBorder="1"/>
    <xf numFmtId="0" fontId="0" fillId="5" borderId="0" xfId="0" applyFill="1" applyBorder="1" applyAlignment="1">
      <alignment horizontal="center"/>
    </xf>
    <xf numFmtId="0" fontId="14" fillId="6" borderId="21" xfId="0" applyFont="1" applyFill="1" applyBorder="1" applyAlignment="1">
      <alignment horizontal="left"/>
    </xf>
    <xf numFmtId="0" fontId="14" fillId="0" borderId="0" xfId="0" applyFont="1"/>
    <xf numFmtId="0" fontId="0" fillId="0" borderId="1" xfId="0" applyBorder="1"/>
    <xf numFmtId="2" fontId="0" fillId="0" borderId="1" xfId="0" applyNumberFormat="1" applyBorder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2" fontId="14" fillId="6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4" fillId="6" borderId="21" xfId="0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4" fillId="0" borderId="22" xfId="0" applyFont="1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0" fillId="0" borderId="1" xfId="0" applyBorder="1" applyAlignment="1">
      <alignment horizontal="left" indent="1"/>
    </xf>
    <xf numFmtId="0" fontId="14" fillId="0" borderId="1" xfId="0" applyFont="1" applyFill="1" applyBorder="1" applyAlignment="1">
      <alignment horizontal="center" vertical="center"/>
    </xf>
    <xf numFmtId="9" fontId="4" fillId="0" borderId="0" xfId="4" applyFont="1"/>
    <xf numFmtId="2" fontId="14" fillId="0" borderId="1" xfId="0" applyNumberFormat="1" applyFont="1" applyBorder="1" applyAlignment="1">
      <alignment horizontal="center"/>
    </xf>
    <xf numFmtId="0" fontId="0" fillId="0" borderId="1" xfId="0" applyNumberFormat="1" applyBorder="1"/>
    <xf numFmtId="0" fontId="14" fillId="6" borderId="1" xfId="0" applyNumberFormat="1" applyFont="1" applyFill="1" applyBorder="1"/>
    <xf numFmtId="2" fontId="14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4" fillId="6" borderId="1" xfId="0" applyNumberFormat="1" applyFont="1" applyFill="1" applyBorder="1" applyAlignment="1">
      <alignment horizontal="center" vertical="center"/>
    </xf>
    <xf numFmtId="0" fontId="0" fillId="0" borderId="22" xfId="0" applyBorder="1"/>
    <xf numFmtId="2" fontId="0" fillId="0" borderId="22" xfId="0" applyNumberFormat="1" applyBorder="1" applyAlignment="1">
      <alignment horizontal="center"/>
    </xf>
    <xf numFmtId="2" fontId="14" fillId="6" borderId="22" xfId="0" applyNumberFormat="1" applyFont="1" applyFill="1" applyBorder="1" applyAlignment="1">
      <alignment horizontal="center"/>
    </xf>
    <xf numFmtId="0" fontId="1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9" fontId="0" fillId="0" borderId="0" xfId="4" applyFont="1"/>
    <xf numFmtId="0" fontId="0" fillId="0" borderId="1" xfId="0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1" fontId="14" fillId="6" borderId="1" xfId="0" applyNumberFormat="1" applyFont="1" applyFill="1" applyBorder="1" applyAlignment="1">
      <alignment horizontal="center" vertical="center"/>
    </xf>
    <xf numFmtId="169" fontId="0" fillId="0" borderId="0" xfId="0" applyNumberFormat="1"/>
    <xf numFmtId="0" fontId="14" fillId="7" borderId="0" xfId="0" applyFont="1" applyFill="1" applyBorder="1"/>
    <xf numFmtId="0" fontId="14" fillId="8" borderId="0" xfId="0" applyFont="1" applyFill="1"/>
    <xf numFmtId="0" fontId="0" fillId="8" borderId="0" xfId="0" applyFill="1"/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2" fontId="4" fillId="0" borderId="2" xfId="1" applyNumberFormat="1" applyFont="1" applyBorder="1" applyAlignment="1">
      <alignment horizontal="center" vertical="center"/>
    </xf>
    <xf numFmtId="2" fontId="4" fillId="0" borderId="17" xfId="1" applyNumberFormat="1" applyFont="1" applyBorder="1" applyAlignment="1">
      <alignment horizontal="center" vertical="center"/>
    </xf>
    <xf numFmtId="2" fontId="4" fillId="0" borderId="16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</cellXfs>
  <cellStyles count="5">
    <cellStyle name="Euro" xfId="3"/>
    <cellStyle name="Normal" xfId="0" builtinId="0"/>
    <cellStyle name="Normal 2" xfId="1"/>
    <cellStyle name="Porcentaje" xfId="4" builtinId="5"/>
    <cellStyle name="Porcentaje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145275</xdr:colOff>
      <xdr:row>16</xdr:row>
      <xdr:rowOff>0</xdr:rowOff>
    </xdr:from>
    <xdr:to>
      <xdr:col>16</xdr:col>
      <xdr:colOff>297675</xdr:colOff>
      <xdr:row>56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1275" y="3048000"/>
          <a:ext cx="10058400" cy="77724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57</xdr:row>
      <xdr:rowOff>102375</xdr:rowOff>
    </xdr:from>
    <xdr:to>
      <xdr:col>16</xdr:col>
      <xdr:colOff>152400</xdr:colOff>
      <xdr:row>98</xdr:row>
      <xdr:rowOff>64275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0960875"/>
          <a:ext cx="10058400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" refreshedDate="41428.895005324077" createdVersion="4" refreshedVersion="4" minRefreshableVersion="3" recordCount="141">
  <cacheSource type="worksheet">
    <worksheetSource ref="A1:M142" sheet="Base de datos"/>
  </cacheSource>
  <cacheFields count="12">
    <cacheField name="Poseedor" numFmtId="0">
      <sharedItems count="4">
        <s v="Rodrigo Miguel"/>
        <s v="Manuela Juan"/>
        <s v="Mateo Lorenzo" u="1"/>
        <s v="Juan Mateo" u="1"/>
      </sharedItems>
    </cacheField>
    <cacheField name="Parcela" numFmtId="0">
      <sharedItems containsSemiMixedTypes="0" containsString="0" containsNumber="1" containsInteger="1" minValue="1" maxValue="8" count="8">
        <n v="5"/>
        <n v="2"/>
        <n v="1"/>
        <n v="4"/>
        <n v="3"/>
        <n v="6" u="1"/>
        <n v="7" u="1"/>
        <n v="8" u="1"/>
      </sharedItems>
    </cacheField>
    <cacheField name="No. Arbol" numFmtId="0">
      <sharedItems containsSemiMixedTypes="0" containsString="0" containsNumber="1" containsInteger="1" minValue="1" maxValue="19"/>
    </cacheField>
    <cacheField name="Especie" numFmtId="0">
      <sharedItems count="6">
        <s v="Arbutus xalapensis"/>
        <s v="Quercus sp"/>
        <s v="Pinus pseudostrobus"/>
        <s v="Cupressus lusitanica"/>
        <s v="Clethra sp"/>
        <s v="Pinus ayacahuite"/>
      </sharedItems>
    </cacheField>
    <cacheField name="Clase diámetrica" numFmtId="49">
      <sharedItems count="9">
        <s v="10-14.99"/>
        <s v="15-19.99"/>
        <s v="35-39.99"/>
        <s v="20-24.99"/>
        <s v="30-34.99"/>
        <s v="25-29.99"/>
        <s v="40-44.99"/>
        <s v="45-49.99"/>
        <s v="50-54.99" u="1"/>
      </sharedItems>
    </cacheField>
    <cacheField name="DAP (cm)" numFmtId="0">
      <sharedItems containsSemiMixedTypes="0" containsString="0" containsNumber="1" containsInteger="1" minValue="14" maxValue="49"/>
    </cacheField>
    <cacheField name="Altura (m)" numFmtId="1">
      <sharedItems containsSemiMixedTypes="0" containsString="0" containsNumber="1" containsInteger="1" minValue="8" maxValue="25"/>
    </cacheField>
    <cacheField name="Area Basal (m2)" numFmtId="164">
      <sharedItems containsSemiMixedTypes="0" containsString="0" containsNumber="1" minValue="1.5393804002589988E-2" maxValue="0.18857409903172731"/>
    </cacheField>
    <cacheField name="AB/Ha." numFmtId="0">
      <sharedItems containsSemiMixedTypes="0" containsString="0" containsNumber="1" minValue="6.1575216010359951E-2" maxValue="0.75429639612690924"/>
    </cacheField>
    <cacheField name="Volumen (m3)" numFmtId="0">
      <sharedItems containsSemiMixedTypes="0" containsString="0" containsNumber="1" minValue="0.10703010960000001" maxValue="1.805736762"/>
    </cacheField>
    <cacheField name="Volumen/Ha." numFmtId="0">
      <sharedItems containsSemiMixedTypes="0" containsString="0" containsNumber="1" minValue="0.42812043840000003" maxValue="7.222947048"/>
    </cacheField>
    <cacheField name="Densidad/Ha." numFmtId="0">
      <sharedItems containsSemiMixedTypes="0" containsString="0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x v="0"/>
    <x v="0"/>
    <n v="1"/>
    <x v="0"/>
    <x v="0"/>
    <n v="14"/>
    <n v="8"/>
    <n v="1.5393804002589988E-2"/>
    <n v="6.1575216010359951E-2"/>
    <n v="0.18124769800000001"/>
    <n v="0.72499079200000005"/>
    <n v="4"/>
  </r>
  <r>
    <x v="1"/>
    <x v="1"/>
    <n v="1"/>
    <x v="0"/>
    <x v="1"/>
    <n v="15"/>
    <n v="8"/>
    <n v="1.7671458676442587E-2"/>
    <n v="7.0685834705770348E-2"/>
    <n v="0.19203546599999999"/>
    <n v="0.76814186399999995"/>
    <n v="4"/>
  </r>
  <r>
    <x v="1"/>
    <x v="1"/>
    <n v="7"/>
    <x v="0"/>
    <x v="1"/>
    <n v="15"/>
    <n v="10"/>
    <n v="1.7671458676442587E-2"/>
    <n v="7.0685834705770348E-2"/>
    <n v="0.212960016"/>
    <n v="0.85184006400000001"/>
    <n v="4"/>
  </r>
  <r>
    <x v="1"/>
    <x v="1"/>
    <n v="10"/>
    <x v="1"/>
    <x v="1"/>
    <n v="16"/>
    <n v="10"/>
    <n v="2.0106192982974676E-2"/>
    <n v="8.0424771931898703E-2"/>
    <n v="0.22737470600000001"/>
    <n v="0.90949882400000004"/>
    <n v="4"/>
  </r>
  <r>
    <x v="1"/>
    <x v="0"/>
    <n v="18"/>
    <x v="2"/>
    <x v="1"/>
    <n v="16"/>
    <n v="14"/>
    <n v="2.0106192982974676E-2"/>
    <n v="8.0424771931898703E-2"/>
    <n v="0.1076022136"/>
    <n v="0.43040885439999998"/>
    <n v="4"/>
  </r>
  <r>
    <x v="0"/>
    <x v="0"/>
    <n v="2"/>
    <x v="0"/>
    <x v="1"/>
    <n v="16"/>
    <n v="9"/>
    <n v="2.0106192982974676E-2"/>
    <n v="8.0424771931898703E-2"/>
    <n v="0.21547096199999999"/>
    <n v="0.86188384799999995"/>
    <n v="4"/>
  </r>
  <r>
    <x v="1"/>
    <x v="2"/>
    <n v="5"/>
    <x v="0"/>
    <x v="1"/>
    <n v="17"/>
    <n v="9"/>
    <n v="2.2698006922186261E-2"/>
    <n v="9.0792027688745044E-2"/>
    <n v="0.22928116500000001"/>
    <n v="0.91712466000000004"/>
    <n v="4"/>
  </r>
  <r>
    <x v="1"/>
    <x v="2"/>
    <n v="11"/>
    <x v="1"/>
    <x v="1"/>
    <n v="17"/>
    <n v="10"/>
    <n v="2.2698006922186261E-2"/>
    <n v="9.0792027688745044E-2"/>
    <n v="0.24271937599999999"/>
    <n v="0.97087750399999995"/>
    <n v="4"/>
  </r>
  <r>
    <x v="0"/>
    <x v="0"/>
    <n v="8"/>
    <x v="1"/>
    <x v="1"/>
    <n v="17"/>
    <n v="8"/>
    <n v="2.2698006922186261E-2"/>
    <n v="9.0792027688745044E-2"/>
    <n v="0.215842954"/>
    <n v="0.86337181600000001"/>
    <n v="4"/>
  </r>
  <r>
    <x v="1"/>
    <x v="1"/>
    <n v="9"/>
    <x v="1"/>
    <x v="1"/>
    <n v="18"/>
    <n v="11"/>
    <n v="2.5446900494077322E-2"/>
    <n v="0.10178760197630929"/>
    <n v="0.27405970200000002"/>
    <n v="1.0962388080000001"/>
    <n v="4"/>
  </r>
  <r>
    <x v="1"/>
    <x v="0"/>
    <n v="11"/>
    <x v="3"/>
    <x v="1"/>
    <n v="18"/>
    <n v="11"/>
    <n v="2.5446900494077322E-2"/>
    <n v="0.10178760197630929"/>
    <n v="0.1165125498"/>
    <n v="0.46605019920000001"/>
    <n v="4"/>
  </r>
  <r>
    <x v="1"/>
    <x v="0"/>
    <n v="15"/>
    <x v="2"/>
    <x v="1"/>
    <n v="18"/>
    <n v="11"/>
    <n v="2.5446900494077322E-2"/>
    <n v="0.10178760197630929"/>
    <n v="0.10703010960000001"/>
    <n v="0.42812043840000003"/>
    <n v="4"/>
  </r>
  <r>
    <x v="0"/>
    <x v="3"/>
    <n v="18"/>
    <x v="1"/>
    <x v="1"/>
    <n v="16"/>
    <n v="10"/>
    <n v="2.0106192982974676E-2"/>
    <n v="8.0424771931898703E-2"/>
    <n v="0.22737470600000001"/>
    <n v="0.90949882400000004"/>
    <n v="4"/>
  </r>
  <r>
    <x v="0"/>
    <x v="0"/>
    <n v="5"/>
    <x v="1"/>
    <x v="2"/>
    <n v="39"/>
    <n v="24"/>
    <n v="0.1194590606527519"/>
    <n v="0.4778362426110076"/>
    <n v="1.805736762"/>
    <n v="7.222947048"/>
    <n v="4"/>
  </r>
  <r>
    <x v="1"/>
    <x v="2"/>
    <n v="12"/>
    <x v="2"/>
    <x v="1"/>
    <n v="19"/>
    <n v="13"/>
    <n v="2.8352873698647883E-2"/>
    <n v="0.11341149479459153"/>
    <n v="0.1393253804"/>
    <n v="0.55730152160000002"/>
    <n v="4"/>
  </r>
  <r>
    <x v="1"/>
    <x v="1"/>
    <n v="2"/>
    <x v="4"/>
    <x v="1"/>
    <n v="19"/>
    <n v="10"/>
    <n v="2.8352873698647883E-2"/>
    <n v="0.11341149479459153"/>
    <n v="0.27619865600000004"/>
    <n v="1.1047946240000002"/>
    <n v="4"/>
  </r>
  <r>
    <x v="1"/>
    <x v="0"/>
    <n v="10"/>
    <x v="3"/>
    <x v="1"/>
    <n v="19"/>
    <n v="12"/>
    <n v="2.8352873698647883E-2"/>
    <n v="0.11341149479459153"/>
    <n v="0.13871804100000001"/>
    <n v="0.55487216400000006"/>
    <n v="4"/>
  </r>
  <r>
    <x v="1"/>
    <x v="0"/>
    <n v="17"/>
    <x v="2"/>
    <x v="1"/>
    <n v="19"/>
    <n v="11"/>
    <n v="2.8352873698647883E-2"/>
    <n v="0.11341149479459153"/>
    <n v="0.118672426"/>
    <n v="0.47468970399999999"/>
    <n v="4"/>
  </r>
  <r>
    <x v="0"/>
    <x v="3"/>
    <n v="9"/>
    <x v="1"/>
    <x v="1"/>
    <n v="19"/>
    <n v="10"/>
    <n v="2.8352873698647883E-2"/>
    <n v="0.11341149479459153"/>
    <n v="0.27619865600000004"/>
    <n v="1.1047946240000002"/>
    <n v="4"/>
  </r>
  <r>
    <x v="0"/>
    <x v="0"/>
    <n v="3"/>
    <x v="0"/>
    <x v="1"/>
    <n v="19"/>
    <n v="11"/>
    <n v="2.8352873698647883E-2"/>
    <n v="0.11341149479459153"/>
    <n v="0.29298479500000002"/>
    <n v="1.1719391800000001"/>
    <n v="4"/>
  </r>
  <r>
    <x v="0"/>
    <x v="0"/>
    <n v="6"/>
    <x v="1"/>
    <x v="1"/>
    <n v="19"/>
    <n v="10"/>
    <n v="2.8352873698647883E-2"/>
    <n v="0.11341149479459153"/>
    <n v="0.27619865600000004"/>
    <n v="1.1047946240000002"/>
    <n v="4"/>
  </r>
  <r>
    <x v="1"/>
    <x v="0"/>
    <n v="16"/>
    <x v="2"/>
    <x v="3"/>
    <n v="20"/>
    <n v="12"/>
    <n v="3.1415926535897934E-2"/>
    <n v="0.12566370614359174"/>
    <n v="0.14238613679999998"/>
    <n v="0.56954454719999992"/>
    <n v="4"/>
  </r>
  <r>
    <x v="0"/>
    <x v="2"/>
    <n v="1"/>
    <x v="4"/>
    <x v="3"/>
    <n v="20"/>
    <n v="11"/>
    <n v="3.1415926535897934E-2"/>
    <n v="0.12566370614359174"/>
    <n v="0.31293286600000003"/>
    <n v="1.2517314640000001"/>
    <n v="4"/>
  </r>
  <r>
    <x v="0"/>
    <x v="3"/>
    <n v="10"/>
    <x v="1"/>
    <x v="3"/>
    <n v="20"/>
    <n v="12"/>
    <n v="3.1415926535897934E-2"/>
    <n v="0.12566370614359174"/>
    <n v="0.33153246600000003"/>
    <n v="1.3261298640000001"/>
    <n v="4"/>
  </r>
  <r>
    <x v="0"/>
    <x v="3"/>
    <n v="14"/>
    <x v="1"/>
    <x v="3"/>
    <n v="20"/>
    <n v="10"/>
    <n v="3.1415926535897934E-2"/>
    <n v="0.12566370614359174"/>
    <n v="0.29433326599999998"/>
    <n v="1.1773330639999999"/>
    <n v="4"/>
  </r>
  <r>
    <x v="1"/>
    <x v="2"/>
    <n v="4"/>
    <x v="2"/>
    <x v="3"/>
    <n v="21"/>
    <n v="14"/>
    <n v="3.4636059005827467E-2"/>
    <n v="0.13854423602330987"/>
    <n v="0.18168968159999999"/>
    <n v="0.72675872639999994"/>
    <n v="4"/>
  </r>
  <r>
    <x v="1"/>
    <x v="4"/>
    <n v="3"/>
    <x v="0"/>
    <x v="3"/>
    <n v="21"/>
    <n v="12"/>
    <n v="3.4636059005827467E-2"/>
    <n v="0.13854423602330987"/>
    <n v="0.35440997400000002"/>
    <n v="1.4176398960000001"/>
    <n v="4"/>
  </r>
  <r>
    <x v="1"/>
    <x v="3"/>
    <n v="6"/>
    <x v="3"/>
    <x v="3"/>
    <n v="21"/>
    <n v="14"/>
    <n v="3.4636059005827467E-2"/>
    <n v="0.13854423602330987"/>
    <n v="0.19197652379999999"/>
    <n v="0.76790609519999997"/>
    <n v="4"/>
  </r>
  <r>
    <x v="1"/>
    <x v="0"/>
    <n v="6"/>
    <x v="0"/>
    <x v="3"/>
    <n v="21"/>
    <n v="12"/>
    <n v="3.4636059005827467E-2"/>
    <n v="0.13854423602330987"/>
    <n v="0.35440997400000002"/>
    <n v="1.4176398960000001"/>
    <n v="4"/>
  </r>
  <r>
    <x v="1"/>
    <x v="0"/>
    <n v="7"/>
    <x v="3"/>
    <x v="3"/>
    <n v="21"/>
    <n v="13"/>
    <n v="3.4636059005827467E-2"/>
    <n v="0.13854423602330987"/>
    <n v="0.17922571439999999"/>
    <n v="0.71690285759999994"/>
    <n v="4"/>
  </r>
  <r>
    <x v="0"/>
    <x v="1"/>
    <n v="11"/>
    <x v="3"/>
    <x v="3"/>
    <n v="21"/>
    <n v="12"/>
    <n v="3.4636059005827467E-2"/>
    <n v="0.13854423602330987"/>
    <n v="0.16647490499999998"/>
    <n v="0.66589961999999991"/>
    <n v="4"/>
  </r>
  <r>
    <x v="0"/>
    <x v="3"/>
    <n v="8"/>
    <x v="1"/>
    <x v="3"/>
    <n v="21"/>
    <n v="11"/>
    <n v="3.4636059005827467E-2"/>
    <n v="0.13854423602330987"/>
    <n v="0.333903915"/>
    <n v="1.33561566"/>
    <n v="4"/>
  </r>
  <r>
    <x v="0"/>
    <x v="3"/>
    <n v="15"/>
    <x v="1"/>
    <x v="3"/>
    <n v="21"/>
    <n v="12"/>
    <n v="3.4636059005827467E-2"/>
    <n v="0.13854423602330987"/>
    <n v="0.35440997400000002"/>
    <n v="1.4176398960000001"/>
    <n v="4"/>
  </r>
  <r>
    <x v="0"/>
    <x v="0"/>
    <n v="4"/>
    <x v="0"/>
    <x v="2"/>
    <n v="38"/>
    <n v="20"/>
    <n v="0.11341149479459153"/>
    <n v="0.45364597917836613"/>
    <n v="1.4512283860000001"/>
    <n v="5.8049135440000006"/>
    <n v="4"/>
  </r>
  <r>
    <x v="0"/>
    <x v="0"/>
    <n v="7"/>
    <x v="1"/>
    <x v="3"/>
    <n v="21"/>
    <n v="11"/>
    <n v="3.4636059005827467E-2"/>
    <n v="0.13854423602330987"/>
    <n v="0.333903915"/>
    <n v="1.33561566"/>
    <n v="4"/>
  </r>
  <r>
    <x v="1"/>
    <x v="2"/>
    <n v="10"/>
    <x v="1"/>
    <x v="3"/>
    <n v="22"/>
    <n v="11"/>
    <n v="3.8013271108436497E-2"/>
    <n v="0.15205308443374599"/>
    <n v="0.35589794200000002"/>
    <n v="1.4235917680000001"/>
    <n v="4"/>
  </r>
  <r>
    <x v="1"/>
    <x v="0"/>
    <n v="2"/>
    <x v="0"/>
    <x v="3"/>
    <n v="22"/>
    <n v="14"/>
    <n v="3.8013271108436497E-2"/>
    <n v="0.15205308443374599"/>
    <n v="0.42341449000000003"/>
    <n v="1.6936579600000001"/>
    <n v="4"/>
  </r>
  <r>
    <x v="1"/>
    <x v="0"/>
    <n v="12"/>
    <x v="2"/>
    <x v="3"/>
    <n v="22"/>
    <n v="12"/>
    <n v="3.8013271108436497E-2"/>
    <n v="0.15205308443374599"/>
    <n v="0.17122017840000001"/>
    <n v="0.68488071360000002"/>
    <n v="4"/>
  </r>
  <r>
    <x v="0"/>
    <x v="2"/>
    <n v="2"/>
    <x v="5"/>
    <x v="3"/>
    <n v="22"/>
    <n v="12"/>
    <n v="3.8013271108436497E-2"/>
    <n v="0.15205308443374599"/>
    <n v="0.14790908050000001"/>
    <n v="0.59163632200000005"/>
    <n v="4"/>
  </r>
  <r>
    <x v="0"/>
    <x v="1"/>
    <n v="3"/>
    <x v="3"/>
    <x v="3"/>
    <n v="22"/>
    <n v="14"/>
    <n v="3.8013271108436497E-2"/>
    <n v="0.15205308443374599"/>
    <n v="0.2093823906"/>
    <n v="0.83752956239999998"/>
    <n v="4"/>
  </r>
  <r>
    <x v="0"/>
    <x v="3"/>
    <n v="16"/>
    <x v="1"/>
    <x v="3"/>
    <n v="22"/>
    <n v="11"/>
    <n v="3.8013271108436497E-2"/>
    <n v="0.15205308443374599"/>
    <n v="0.35589794200000002"/>
    <n v="1.4235917680000001"/>
    <n v="4"/>
  </r>
  <r>
    <x v="1"/>
    <x v="2"/>
    <n v="13"/>
    <x v="1"/>
    <x v="3"/>
    <n v="23"/>
    <n v="12"/>
    <n v="4.1547562843725017E-2"/>
    <n v="0.16619025137490007"/>
    <n v="0.40351291800000005"/>
    <n v="1.6140516720000002"/>
    <n v="4"/>
  </r>
  <r>
    <x v="1"/>
    <x v="1"/>
    <n v="8"/>
    <x v="1"/>
    <x v="3"/>
    <n v="23"/>
    <n v="13"/>
    <n v="4.1547562843725017E-2"/>
    <n v="0.16619025137490007"/>
    <n v="0.42811088900000005"/>
    <n v="1.7124435560000002"/>
    <n v="4"/>
  </r>
  <r>
    <x v="1"/>
    <x v="0"/>
    <n v="8"/>
    <x v="3"/>
    <x v="3"/>
    <n v="23"/>
    <n v="13"/>
    <n v="4.1547562843725017E-2"/>
    <n v="0.16619025137490007"/>
    <n v="0.21230264399999998"/>
    <n v="0.84921057599999994"/>
    <n v="4"/>
  </r>
  <r>
    <x v="0"/>
    <x v="4"/>
    <n v="1"/>
    <x v="2"/>
    <x v="3"/>
    <n v="23"/>
    <n v="14"/>
    <n v="4.1547562843725017E-2"/>
    <n v="0.16619025137490007"/>
    <n v="0.216931288"/>
    <n v="0.867725152"/>
    <n v="4"/>
  </r>
  <r>
    <x v="0"/>
    <x v="3"/>
    <n v="11"/>
    <x v="1"/>
    <x v="3"/>
    <n v="20"/>
    <n v="12"/>
    <n v="3.1415926535897934E-2"/>
    <n v="0.12566370614359174"/>
    <n v="0.33153246600000003"/>
    <n v="1.3261298640000001"/>
    <n v="4"/>
  </r>
  <r>
    <x v="1"/>
    <x v="1"/>
    <n v="15"/>
    <x v="2"/>
    <x v="3"/>
    <n v="24"/>
    <n v="14"/>
    <n v="4.5238934211693019E-2"/>
    <n v="0.18095573684677208"/>
    <n v="0.23575350959999999"/>
    <n v="0.94301403839999998"/>
    <n v="4"/>
  </r>
  <r>
    <x v="1"/>
    <x v="3"/>
    <n v="1"/>
    <x v="0"/>
    <x v="3"/>
    <n v="24"/>
    <n v="14"/>
    <n v="4.5238934211693019E-2"/>
    <n v="0.18095573684677208"/>
    <n v="0.48330520199999999"/>
    <n v="1.933220808"/>
    <n v="4"/>
  </r>
  <r>
    <x v="0"/>
    <x v="1"/>
    <n v="4"/>
    <x v="3"/>
    <x v="3"/>
    <n v="24"/>
    <n v="13"/>
    <n v="4.5238934211693019E-2"/>
    <n v="0.18095573684677208"/>
    <n v="0.22996873140000001"/>
    <n v="0.91987492560000006"/>
    <n v="4"/>
  </r>
  <r>
    <x v="0"/>
    <x v="1"/>
    <n v="9"/>
    <x v="3"/>
    <x v="3"/>
    <n v="24"/>
    <n v="17"/>
    <n v="4.5238934211693019E-2"/>
    <n v="0.18095573684677208"/>
    <n v="0.29658520499999996"/>
    <n v="1.1863408199999999"/>
    <n v="4"/>
  </r>
  <r>
    <x v="0"/>
    <x v="1"/>
    <n v="16"/>
    <x v="2"/>
    <x v="3"/>
    <n v="24"/>
    <n v="16"/>
    <n v="4.5238934211693019E-2"/>
    <n v="0.18095573684677208"/>
    <n v="0.26870669999999997"/>
    <n v="1.0748267999999999"/>
    <n v="4"/>
  </r>
  <r>
    <x v="0"/>
    <x v="3"/>
    <n v="13"/>
    <x v="1"/>
    <x v="3"/>
    <n v="24"/>
    <n v="13"/>
    <n v="4.5238934211693019E-2"/>
    <n v="0.18095573684677208"/>
    <n v="0.45652177799999999"/>
    <n v="1.826087112"/>
    <n v="4"/>
  </r>
  <r>
    <x v="0"/>
    <x v="0"/>
    <n v="12"/>
    <x v="2"/>
    <x v="4"/>
    <n v="34"/>
    <n v="21"/>
    <n v="9.0792027688745044E-2"/>
    <n v="0.36316811075498018"/>
    <n v="0.69950101199999992"/>
    <n v="2.7980040479999997"/>
    <n v="4"/>
  </r>
  <r>
    <x v="1"/>
    <x v="2"/>
    <n v="8"/>
    <x v="0"/>
    <x v="5"/>
    <n v="25"/>
    <n v="12"/>
    <n v="4.9087385212340517E-2"/>
    <n v="0.19634954084936207"/>
    <n v="0.457079766"/>
    <n v="1.828319064"/>
    <n v="4"/>
  </r>
  <r>
    <x v="1"/>
    <x v="4"/>
    <n v="11"/>
    <x v="2"/>
    <x v="5"/>
    <n v="25"/>
    <n v="16"/>
    <n v="4.9087385212340517E-2"/>
    <n v="0.19634954084936207"/>
    <n v="0.29113317679999995"/>
    <n v="1.1645327071999998"/>
    <n v="4"/>
  </r>
  <r>
    <x v="1"/>
    <x v="3"/>
    <n v="2"/>
    <x v="0"/>
    <x v="5"/>
    <n v="25"/>
    <n v="13"/>
    <n v="4.9087385212340517E-2"/>
    <n v="0.19634954084936207"/>
    <n v="0.48614164100000001"/>
    <n v="1.9445665640000001"/>
    <n v="4"/>
  </r>
  <r>
    <x v="1"/>
    <x v="3"/>
    <n v="4"/>
    <x v="3"/>
    <x v="5"/>
    <n v="25"/>
    <n v="14"/>
    <n v="4.9087385212340517E-2"/>
    <n v="0.19634954084936207"/>
    <n v="0.26645744220000001"/>
    <n v="1.0658297688"/>
    <n v="4"/>
  </r>
  <r>
    <x v="1"/>
    <x v="0"/>
    <n v="9"/>
    <x v="3"/>
    <x v="5"/>
    <n v="25"/>
    <n v="14"/>
    <n v="4.9087385212340517E-2"/>
    <n v="0.19634954084936207"/>
    <n v="0.26645744220000001"/>
    <n v="1.0658297688"/>
    <n v="4"/>
  </r>
  <r>
    <x v="1"/>
    <x v="0"/>
    <n v="13"/>
    <x v="2"/>
    <x v="5"/>
    <n v="25"/>
    <n v="16"/>
    <n v="4.9087385212340517E-2"/>
    <n v="0.19634954084936207"/>
    <n v="0.29113317679999995"/>
    <n v="1.1645327071999998"/>
    <n v="4"/>
  </r>
  <r>
    <x v="0"/>
    <x v="2"/>
    <n v="3"/>
    <x v="5"/>
    <x v="5"/>
    <n v="25"/>
    <n v="13"/>
    <n v="4.9087385212340517E-2"/>
    <n v="0.19634954084936207"/>
    <n v="0.21480272410000001"/>
    <n v="0.85921089640000003"/>
    <n v="4"/>
  </r>
  <r>
    <x v="0"/>
    <x v="3"/>
    <n v="7"/>
    <x v="1"/>
    <x v="5"/>
    <n v="25"/>
    <n v="12"/>
    <n v="4.9087385212340517E-2"/>
    <n v="0.19634954084936207"/>
    <n v="0.457079766"/>
    <n v="1.828319064"/>
    <n v="4"/>
  </r>
  <r>
    <x v="1"/>
    <x v="2"/>
    <n v="7"/>
    <x v="2"/>
    <x v="5"/>
    <n v="26"/>
    <n v="16"/>
    <n v="5.3092915845667513E-2"/>
    <n v="0.21237166338267005"/>
    <n v="0.31447501999999994"/>
    <n v="1.2579000799999998"/>
    <n v="4"/>
  </r>
  <r>
    <x v="1"/>
    <x v="1"/>
    <n v="11"/>
    <x v="2"/>
    <x v="5"/>
    <n v="26"/>
    <n v="17"/>
    <n v="5.3092915845667513E-2"/>
    <n v="0.21237166338267005"/>
    <n v="0.33381213519999992"/>
    <n v="1.3352485407999997"/>
    <n v="4"/>
  </r>
  <r>
    <x v="1"/>
    <x v="1"/>
    <n v="14"/>
    <x v="2"/>
    <x v="5"/>
    <n v="26"/>
    <n v="16"/>
    <n v="5.3092915845667513E-2"/>
    <n v="0.21237166338267005"/>
    <n v="0.31447501999999994"/>
    <n v="1.2579000799999998"/>
    <n v="4"/>
  </r>
  <r>
    <x v="1"/>
    <x v="3"/>
    <n v="3"/>
    <x v="3"/>
    <x v="5"/>
    <n v="26"/>
    <n v="16"/>
    <n v="5.3092915845667513E-2"/>
    <n v="0.21237166338267005"/>
    <n v="0.32619252659999998"/>
    <n v="1.3047701063999999"/>
    <n v="4"/>
  </r>
  <r>
    <x v="0"/>
    <x v="2"/>
    <n v="4"/>
    <x v="5"/>
    <x v="5"/>
    <n v="26"/>
    <n v="15"/>
    <n v="5.3092915845667513E-2"/>
    <n v="0.21237166338267005"/>
    <n v="0.2729773861"/>
    <n v="1.0919095444"/>
    <n v="4"/>
  </r>
  <r>
    <x v="0"/>
    <x v="1"/>
    <n v="10"/>
    <x v="3"/>
    <x v="5"/>
    <n v="26"/>
    <n v="16"/>
    <n v="5.3092915845667513E-2"/>
    <n v="0.21237166338267005"/>
    <n v="0.32619252659999998"/>
    <n v="1.3047701063999999"/>
    <n v="4"/>
  </r>
  <r>
    <x v="0"/>
    <x v="1"/>
    <n v="15"/>
    <x v="2"/>
    <x v="5"/>
    <n v="26"/>
    <n v="17"/>
    <n v="5.3092915845667513E-2"/>
    <n v="0.21237166338267005"/>
    <n v="0.33381213519999992"/>
    <n v="1.3352485407999997"/>
    <n v="4"/>
  </r>
  <r>
    <x v="0"/>
    <x v="3"/>
    <n v="4"/>
    <x v="0"/>
    <x v="5"/>
    <n v="26"/>
    <n v="12"/>
    <n v="5.3092915845667513E-2"/>
    <n v="0.21237166338267005"/>
    <n v="0.48553715400000003"/>
    <n v="1.9421486160000001"/>
    <n v="4"/>
  </r>
  <r>
    <x v="0"/>
    <x v="3"/>
    <n v="17"/>
    <x v="1"/>
    <x v="5"/>
    <n v="25"/>
    <n v="14"/>
    <n v="4.9087385212340517E-2"/>
    <n v="0.19634954084936207"/>
    <n v="0.51520351600000003"/>
    <n v="2.0608140640000001"/>
    <n v="4"/>
  </r>
  <r>
    <x v="0"/>
    <x v="0"/>
    <n v="10"/>
    <x v="2"/>
    <x v="5"/>
    <n v="26"/>
    <n v="16"/>
    <n v="5.3092915845667513E-2"/>
    <n v="0.21237166338267005"/>
    <n v="0.31447501999999994"/>
    <n v="1.2579000799999998"/>
    <n v="4"/>
  </r>
  <r>
    <x v="1"/>
    <x v="2"/>
    <n v="14"/>
    <x v="1"/>
    <x v="5"/>
    <n v="27"/>
    <n v="12"/>
    <n v="5.7255526111673984E-2"/>
    <n v="0.22902210444669593"/>
    <n v="0.51511051800000007"/>
    <n v="2.0604420720000003"/>
    <n v="4"/>
  </r>
  <r>
    <x v="1"/>
    <x v="0"/>
    <n v="19"/>
    <x v="2"/>
    <x v="5"/>
    <n v="27"/>
    <n v="17"/>
    <n v="5.7255526111673984E-2"/>
    <n v="0.22902210444669593"/>
    <n v="0.35958542039999991"/>
    <n v="1.4383416815999996"/>
    <n v="4"/>
  </r>
  <r>
    <x v="0"/>
    <x v="4"/>
    <n v="3"/>
    <x v="2"/>
    <x v="5"/>
    <n v="27"/>
    <n v="15"/>
    <n v="5.7255526111673984E-2"/>
    <n v="0.22902210444669593"/>
    <n v="0.31787903879999996"/>
    <n v="1.2715161551999998"/>
    <n v="4"/>
  </r>
  <r>
    <x v="0"/>
    <x v="3"/>
    <n v="12"/>
    <x v="1"/>
    <x v="5"/>
    <n v="25"/>
    <n v="14"/>
    <n v="4.9087385212340517E-2"/>
    <n v="0.19634954084936207"/>
    <n v="0.51520351600000003"/>
    <n v="2.0608140640000001"/>
    <n v="4"/>
  </r>
  <r>
    <x v="0"/>
    <x v="0"/>
    <n v="13"/>
    <x v="2"/>
    <x v="5"/>
    <n v="27"/>
    <n v="16"/>
    <n v="5.7255526111673984E-2"/>
    <n v="0.22902210444669593"/>
    <n v="0.33873222959999993"/>
    <n v="1.3549289183999997"/>
    <n v="4"/>
  </r>
  <r>
    <x v="1"/>
    <x v="2"/>
    <n v="3"/>
    <x v="3"/>
    <x v="5"/>
    <n v="28"/>
    <n v="17"/>
    <n v="6.1575216010359951E-2"/>
    <n v="0.2463008640414398"/>
    <n v="0.39882298739999994"/>
    <n v="1.5952919495999998"/>
    <n v="4"/>
  </r>
  <r>
    <x v="1"/>
    <x v="1"/>
    <n v="4"/>
    <x v="2"/>
    <x v="5"/>
    <n v="28"/>
    <n v="19"/>
    <n v="6.1575216010359951E-2"/>
    <n v="0.2463008640414398"/>
    <n v="0.43118423599999994"/>
    <n v="1.7247369439999998"/>
    <n v="4"/>
  </r>
  <r>
    <x v="1"/>
    <x v="4"/>
    <n v="9"/>
    <x v="2"/>
    <x v="5"/>
    <n v="28"/>
    <n v="18"/>
    <n v="6.1575216010359951E-2"/>
    <n v="0.2463008640414398"/>
    <n v="0.4087577591999999"/>
    <n v="1.6350310367999996"/>
    <n v="4"/>
  </r>
  <r>
    <x v="1"/>
    <x v="0"/>
    <n v="3"/>
    <x v="0"/>
    <x v="5"/>
    <n v="28"/>
    <n v="15"/>
    <n v="6.1575216010359951E-2"/>
    <n v="0.2463008640414398"/>
    <n v="0.65516550600000012"/>
    <n v="2.6206620240000005"/>
    <n v="4"/>
  </r>
  <r>
    <x v="0"/>
    <x v="1"/>
    <n v="7"/>
    <x v="3"/>
    <x v="5"/>
    <n v="28"/>
    <n v="15"/>
    <n v="6.1575216010359951E-2"/>
    <n v="0.2463008640414398"/>
    <n v="0.35348677619999996"/>
    <n v="1.4139471047999999"/>
    <n v="4"/>
  </r>
  <r>
    <x v="0"/>
    <x v="1"/>
    <n v="14"/>
    <x v="2"/>
    <x v="5"/>
    <n v="28"/>
    <n v="16"/>
    <n v="6.1575216010359951E-2"/>
    <n v="0.2463008640414398"/>
    <n v="0.36390480559999994"/>
    <n v="1.4556192223999997"/>
    <n v="4"/>
  </r>
  <r>
    <x v="0"/>
    <x v="4"/>
    <n v="13"/>
    <x v="2"/>
    <x v="5"/>
    <n v="28"/>
    <n v="18"/>
    <n v="6.1575216010359951E-2"/>
    <n v="0.2463008640414398"/>
    <n v="0.4087577591999999"/>
    <n v="1.6350310367999996"/>
    <n v="4"/>
  </r>
  <r>
    <x v="0"/>
    <x v="3"/>
    <n v="3"/>
    <x v="0"/>
    <x v="5"/>
    <n v="26"/>
    <n v="15"/>
    <n v="5.3092915845667513E-2"/>
    <n v="0.21237166338267005"/>
    <n v="0.57983712600000015"/>
    <n v="2.3193485040000006"/>
    <n v="4"/>
  </r>
  <r>
    <x v="0"/>
    <x v="3"/>
    <n v="6"/>
    <x v="4"/>
    <x v="5"/>
    <n v="26"/>
    <n v="16"/>
    <n v="5.3092915845667513E-2"/>
    <n v="0.21237166338267005"/>
    <n v="0.61127045000000013"/>
    <n v="2.4450818000000005"/>
    <n v="4"/>
  </r>
  <r>
    <x v="0"/>
    <x v="0"/>
    <n v="9"/>
    <x v="2"/>
    <x v="5"/>
    <n v="28"/>
    <n v="17"/>
    <n v="6.1575216010359951E-2"/>
    <n v="0.2463008640414398"/>
    <n v="0.38633128239999992"/>
    <n v="1.5453251295999997"/>
    <n v="4"/>
  </r>
  <r>
    <x v="1"/>
    <x v="4"/>
    <n v="1"/>
    <x v="0"/>
    <x v="5"/>
    <n v="29"/>
    <n v="16"/>
    <n v="6.6051985541725394E-2"/>
    <n v="0.26420794216690158"/>
    <n v="0.73402781000000006"/>
    <n v="2.9361112400000002"/>
    <n v="4"/>
  </r>
  <r>
    <x v="1"/>
    <x v="4"/>
    <n v="5"/>
    <x v="3"/>
    <x v="5"/>
    <n v="29"/>
    <n v="17"/>
    <n v="6.6051985541725394E-2"/>
    <n v="0.26420794216690158"/>
    <n v="0.42684007199999996"/>
    <n v="1.7073602879999998"/>
    <n v="4"/>
  </r>
  <r>
    <x v="1"/>
    <x v="0"/>
    <n v="4"/>
    <x v="0"/>
    <x v="5"/>
    <n v="29"/>
    <n v="14"/>
    <n v="6.6051985541725394E-2"/>
    <n v="0.26420794216690158"/>
    <n v="0.65581649200000003"/>
    <n v="2.6232659680000001"/>
    <n v="4"/>
  </r>
  <r>
    <x v="1"/>
    <x v="0"/>
    <n v="14"/>
    <x v="2"/>
    <x v="5"/>
    <n v="29"/>
    <n v="16"/>
    <n v="6.6051985541725394E-2"/>
    <n v="0.26420794216690158"/>
    <n v="0.38999274799999994"/>
    <n v="1.5599709919999998"/>
    <n v="4"/>
  </r>
  <r>
    <x v="0"/>
    <x v="1"/>
    <n v="2"/>
    <x v="3"/>
    <x v="5"/>
    <n v="29"/>
    <n v="17"/>
    <n v="6.6051985541725394E-2"/>
    <n v="0.26420794216690158"/>
    <n v="0.42684007199999996"/>
    <n v="1.7073602879999998"/>
    <n v="4"/>
  </r>
  <r>
    <x v="0"/>
    <x v="1"/>
    <n v="6"/>
    <x v="3"/>
    <x v="5"/>
    <n v="29"/>
    <n v="14"/>
    <n v="6.6051985541725394E-2"/>
    <n v="0.26420794216690158"/>
    <n v="0.35389156379999998"/>
    <n v="1.4155662551999999"/>
    <n v="4"/>
  </r>
  <r>
    <x v="0"/>
    <x v="4"/>
    <n v="4"/>
    <x v="2"/>
    <x v="5"/>
    <n v="29"/>
    <n v="15"/>
    <n v="6.6051985541725394E-2"/>
    <n v="0.26420794216690158"/>
    <n v="0.36593577479999995"/>
    <n v="1.4637430991999998"/>
    <n v="4"/>
  </r>
  <r>
    <x v="1"/>
    <x v="2"/>
    <n v="1"/>
    <x v="2"/>
    <x v="4"/>
    <n v="30"/>
    <n v="19"/>
    <n v="7.0685834705770348E-2"/>
    <n v="0.28274333882308139"/>
    <n v="0.49423009679999996"/>
    <n v="1.9769203871999999"/>
    <n v="4"/>
  </r>
  <r>
    <x v="1"/>
    <x v="4"/>
    <n v="2"/>
    <x v="0"/>
    <x v="4"/>
    <n v="30"/>
    <n v="15"/>
    <n v="7.0685834705770348E-2"/>
    <n v="0.28274333882308139"/>
    <n v="0.73607376600000007"/>
    <n v="2.9442950640000003"/>
    <n v="4"/>
  </r>
  <r>
    <x v="1"/>
    <x v="3"/>
    <n v="5"/>
    <x v="3"/>
    <x v="4"/>
    <n v="30"/>
    <n v="18"/>
    <n v="7.0685834705770348E-2"/>
    <n v="0.28274333882308139"/>
    <n v="0.4818622722"/>
    <n v="1.9274490888"/>
    <n v="4"/>
  </r>
  <r>
    <x v="0"/>
    <x v="3"/>
    <n v="5"/>
    <x v="0"/>
    <x v="3"/>
    <n v="22"/>
    <n v="18"/>
    <n v="3.8013271108436497E-2"/>
    <n v="0.15205308443374599"/>
    <n v="0.5134365540000001"/>
    <n v="2.0537462160000004"/>
    <n v="4"/>
  </r>
  <r>
    <x v="1"/>
    <x v="3"/>
    <n v="8"/>
    <x v="2"/>
    <x v="4"/>
    <n v="31"/>
    <n v="19"/>
    <n v="7.5476763502494784E-2"/>
    <n v="0.30190705400997914"/>
    <n v="0.52738352359999996"/>
    <n v="2.1095340943999998"/>
    <n v="4"/>
  </r>
  <r>
    <x v="1"/>
    <x v="0"/>
    <n v="1"/>
    <x v="0"/>
    <x v="4"/>
    <n v="31"/>
    <n v="16"/>
    <n v="7.5476763502494784E-2"/>
    <n v="0.30190705400997914"/>
    <n v="0.8233058900000001"/>
    <n v="3.2932235600000004"/>
    <n v="4"/>
  </r>
  <r>
    <x v="0"/>
    <x v="1"/>
    <n v="1"/>
    <x v="3"/>
    <x v="4"/>
    <n v="31"/>
    <n v="19"/>
    <n v="7.5476763502494784E-2"/>
    <n v="0.30190705400997914"/>
    <n v="0.54139496279999999"/>
    <n v="2.1655798512"/>
    <n v="4"/>
  </r>
  <r>
    <x v="0"/>
    <x v="1"/>
    <n v="12"/>
    <x v="2"/>
    <x v="4"/>
    <n v="31"/>
    <n v="18"/>
    <n v="7.5476763502494784E-2"/>
    <n v="0.30190705400997914"/>
    <n v="0.49989392639999997"/>
    <n v="1.9995757055999999"/>
    <n v="4"/>
  </r>
  <r>
    <x v="0"/>
    <x v="0"/>
    <n v="11"/>
    <x v="2"/>
    <x v="4"/>
    <n v="34"/>
    <n v="21"/>
    <n v="9.0792027688745044E-2"/>
    <n v="0.36316811075498018"/>
    <n v="0.69950101199999992"/>
    <n v="2.7980040479999997"/>
    <n v="4"/>
  </r>
  <r>
    <x v="1"/>
    <x v="2"/>
    <n v="6"/>
    <x v="3"/>
    <x v="4"/>
    <n v="32"/>
    <n v="20"/>
    <n v="8.0424771931898703E-2"/>
    <n v="0.32169908772759481"/>
    <n v="0.60561162420000003"/>
    <n v="2.4224464968000001"/>
    <n v="4"/>
  </r>
  <r>
    <x v="1"/>
    <x v="2"/>
    <n v="9"/>
    <x v="3"/>
    <x v="4"/>
    <n v="32"/>
    <n v="19"/>
    <n v="8.0424771931898703E-2"/>
    <n v="0.32169908772759481"/>
    <n v="0.57600430260000002"/>
    <n v="2.3040172104000001"/>
    <n v="4"/>
  </r>
  <r>
    <x v="1"/>
    <x v="4"/>
    <n v="4"/>
    <x v="3"/>
    <x v="4"/>
    <n v="32"/>
    <n v="23"/>
    <n v="8.0424771931898703E-2"/>
    <n v="0.32169908772759481"/>
    <n v="0.69443358899999996"/>
    <n v="2.7777343559999998"/>
    <n v="4"/>
  </r>
  <r>
    <x v="1"/>
    <x v="0"/>
    <n v="5"/>
    <x v="0"/>
    <x v="4"/>
    <n v="32"/>
    <n v="14"/>
    <n v="8.0424771931898703E-2"/>
    <n v="0.32169908772759481"/>
    <n v="0.77494693000000014"/>
    <n v="3.0997877200000006"/>
    <n v="4"/>
  </r>
  <r>
    <x v="0"/>
    <x v="1"/>
    <n v="5"/>
    <x v="3"/>
    <x v="4"/>
    <n v="32"/>
    <n v="16"/>
    <n v="8.0424771931898703E-2"/>
    <n v="0.32169908772759481"/>
    <n v="0.48718233779999998"/>
    <n v="1.9487293511999999"/>
    <n v="4"/>
  </r>
  <r>
    <x v="0"/>
    <x v="1"/>
    <n v="13"/>
    <x v="2"/>
    <x v="4"/>
    <n v="32"/>
    <n v="17"/>
    <n v="8.0424771931898703E-2"/>
    <n v="0.32169908772759481"/>
    <n v="0.50304049839999998"/>
    <n v="2.0121619935999999"/>
    <n v="4"/>
  </r>
  <r>
    <x v="0"/>
    <x v="3"/>
    <n v="2"/>
    <x v="0"/>
    <x v="5"/>
    <n v="25"/>
    <n v="16"/>
    <n v="4.9087385212340517E-2"/>
    <n v="0.19634954084936207"/>
    <n v="0.57332726600000006"/>
    <n v="2.2933090640000002"/>
    <n v="4"/>
  </r>
  <r>
    <x v="1"/>
    <x v="4"/>
    <n v="8"/>
    <x v="2"/>
    <x v="4"/>
    <n v="33"/>
    <n v="19"/>
    <n v="8.5529859993982132E-2"/>
    <n v="0.34211943997592853"/>
    <n v="0.59695136999999987"/>
    <n v="2.3878054799999995"/>
    <n v="4"/>
  </r>
  <r>
    <x v="0"/>
    <x v="2"/>
    <n v="5"/>
    <x v="2"/>
    <x v="4"/>
    <n v="33"/>
    <n v="19"/>
    <n v="8.5529859993982132E-2"/>
    <n v="0.34211943997592853"/>
    <n v="0.59695136999999987"/>
    <n v="2.3878054799999995"/>
    <n v="4"/>
  </r>
  <r>
    <x v="0"/>
    <x v="4"/>
    <n v="12"/>
    <x v="2"/>
    <x v="4"/>
    <n v="33"/>
    <n v="20"/>
    <n v="8.5529859993982132E-2"/>
    <n v="0.34211943997592853"/>
    <n v="0.62810243279999989"/>
    <n v="2.5124097311999996"/>
    <n v="4"/>
  </r>
  <r>
    <x v="0"/>
    <x v="3"/>
    <n v="1"/>
    <x v="0"/>
    <x v="5"/>
    <n v="26"/>
    <n v="17"/>
    <n v="5.3092915845667513E-2"/>
    <n v="0.21237166338267005"/>
    <n v="0.64270377400000012"/>
    <n v="2.5708150960000005"/>
    <n v="4"/>
  </r>
  <r>
    <x v="1"/>
    <x v="2"/>
    <n v="2"/>
    <x v="2"/>
    <x v="4"/>
    <n v="34"/>
    <n v="20"/>
    <n v="9.0792027688745044E-2"/>
    <n v="0.36316811075498018"/>
    <n v="0.66643340080000002"/>
    <n v="2.6657336032000001"/>
    <n v="4"/>
  </r>
  <r>
    <x v="1"/>
    <x v="1"/>
    <n v="3"/>
    <x v="2"/>
    <x v="4"/>
    <n v="34"/>
    <n v="20"/>
    <n v="9.0792027688745044E-2"/>
    <n v="0.36316811075498018"/>
    <n v="0.66643340080000002"/>
    <n v="2.6657336032000001"/>
    <n v="4"/>
  </r>
  <r>
    <x v="1"/>
    <x v="1"/>
    <n v="12"/>
    <x v="2"/>
    <x v="4"/>
    <n v="34"/>
    <n v="19"/>
    <n v="9.0792027688745044E-2"/>
    <n v="0.36316811075498018"/>
    <n v="0.63336578960000001"/>
    <n v="2.5334631584"/>
    <n v="4"/>
  </r>
  <r>
    <x v="1"/>
    <x v="3"/>
    <n v="12"/>
    <x v="2"/>
    <x v="4"/>
    <n v="34"/>
    <n v="24"/>
    <n v="9.0792027688745044E-2"/>
    <n v="0.36316811075498018"/>
    <n v="0.79870384559999996"/>
    <n v="3.1948153823999998"/>
    <n v="4"/>
  </r>
  <r>
    <x v="0"/>
    <x v="2"/>
    <n v="10"/>
    <x v="2"/>
    <x v="4"/>
    <n v="34"/>
    <n v="19"/>
    <n v="9.0792027688745044E-2"/>
    <n v="0.36316811075498018"/>
    <n v="0.63336578960000001"/>
    <n v="2.5334631584"/>
    <n v="4"/>
  </r>
  <r>
    <x v="0"/>
    <x v="4"/>
    <n v="7"/>
    <x v="2"/>
    <x v="4"/>
    <n v="34"/>
    <n v="21"/>
    <n v="9.0792027688745044E-2"/>
    <n v="0.36316811075498018"/>
    <n v="0.69950101199999992"/>
    <n v="2.7980040479999997"/>
    <n v="4"/>
  </r>
  <r>
    <x v="1"/>
    <x v="4"/>
    <n v="6"/>
    <x v="3"/>
    <x v="2"/>
    <n v="35"/>
    <n v="20"/>
    <n v="9.6211275016187398E-2"/>
    <n v="0.38484510006474959"/>
    <n v="0.72184349219999988"/>
    <n v="2.8873739687999995"/>
    <n v="4"/>
  </r>
  <r>
    <x v="0"/>
    <x v="1"/>
    <n v="8"/>
    <x v="3"/>
    <x v="2"/>
    <n v="35"/>
    <n v="21"/>
    <n v="9.6211275016187398E-2"/>
    <n v="0.38484510006474959"/>
    <n v="0.75726240719999982"/>
    <n v="3.0290496287999993"/>
    <n v="4"/>
  </r>
  <r>
    <x v="0"/>
    <x v="4"/>
    <n v="6"/>
    <x v="2"/>
    <x v="2"/>
    <n v="35"/>
    <n v="20"/>
    <n v="9.6211275016187398E-2"/>
    <n v="0.38484510006474959"/>
    <n v="0.70590857679999985"/>
    <n v="2.8236343071999994"/>
    <n v="4"/>
  </r>
  <r>
    <x v="1"/>
    <x v="4"/>
    <n v="10"/>
    <x v="2"/>
    <x v="2"/>
    <n v="36"/>
    <n v="20"/>
    <n v="0.10178760197630929"/>
    <n v="0.40715040790523715"/>
    <n v="0.74652796079999995"/>
    <n v="2.9861118431999998"/>
    <n v="4"/>
  </r>
  <r>
    <x v="1"/>
    <x v="3"/>
    <n v="7"/>
    <x v="2"/>
    <x v="2"/>
    <n v="36"/>
    <n v="21"/>
    <n v="0.10178760197630929"/>
    <n v="0.40715040790523715"/>
    <n v="0.78360029999999992"/>
    <n v="3.1344011999999997"/>
    <n v="4"/>
  </r>
  <r>
    <x v="0"/>
    <x v="4"/>
    <n v="2"/>
    <x v="2"/>
    <x v="2"/>
    <n v="36"/>
    <n v="19"/>
    <n v="0.10178760197630929"/>
    <n v="0.40715040790523715"/>
    <n v="0.70945562159999997"/>
    <n v="2.8378224863999999"/>
    <n v="4"/>
  </r>
  <r>
    <x v="0"/>
    <x v="4"/>
    <n v="8"/>
    <x v="2"/>
    <x v="2"/>
    <n v="36"/>
    <n v="20"/>
    <n v="0.10178760197630929"/>
    <n v="0.40715040790523715"/>
    <n v="0.74652796079999995"/>
    <n v="2.9861118431999998"/>
    <n v="4"/>
  </r>
  <r>
    <x v="1"/>
    <x v="1"/>
    <n v="13"/>
    <x v="2"/>
    <x v="2"/>
    <n v="37"/>
    <n v="21"/>
    <n v="0.10752100856911066"/>
    <n v="0.43008403427644265"/>
    <n v="0.82745207159999989"/>
    <n v="3.3098082863999996"/>
    <n v="4"/>
  </r>
  <r>
    <x v="0"/>
    <x v="2"/>
    <n v="6"/>
    <x v="2"/>
    <x v="2"/>
    <n v="37"/>
    <n v="20"/>
    <n v="0.10752100856911066"/>
    <n v="0.43008403427644265"/>
    <n v="0.78829155279999985"/>
    <n v="3.1531662111999994"/>
    <n v="4"/>
  </r>
  <r>
    <x v="0"/>
    <x v="4"/>
    <n v="9"/>
    <x v="2"/>
    <x v="2"/>
    <n v="37"/>
    <n v="18"/>
    <n v="0.10752100856911066"/>
    <n v="0.43008403427644265"/>
    <n v="0.70997051519999987"/>
    <n v="2.8398820607999995"/>
    <n v="4"/>
  </r>
  <r>
    <x v="1"/>
    <x v="3"/>
    <n v="11"/>
    <x v="2"/>
    <x v="2"/>
    <n v="39"/>
    <n v="25"/>
    <n v="0.1194590606527519"/>
    <n v="0.4778362426110076"/>
    <n v="1.0927939068000001"/>
    <n v="4.3711756272000004"/>
    <n v="4"/>
  </r>
  <r>
    <x v="1"/>
    <x v="1"/>
    <n v="5"/>
    <x v="2"/>
    <x v="6"/>
    <n v="40"/>
    <n v="21"/>
    <n v="0.12566370614359174"/>
    <n v="0.50265482457436694"/>
    <n v="0.96621589679999986"/>
    <n v="3.8648635871999995"/>
    <n v="4"/>
  </r>
  <r>
    <x v="0"/>
    <x v="2"/>
    <n v="9"/>
    <x v="2"/>
    <x v="6"/>
    <n v="40"/>
    <n v="21"/>
    <n v="0.12566370614359174"/>
    <n v="0.50265482457436694"/>
    <n v="0.96621589679999986"/>
    <n v="3.8648635871999995"/>
    <n v="4"/>
  </r>
  <r>
    <x v="0"/>
    <x v="4"/>
    <n v="5"/>
    <x v="2"/>
    <x v="4"/>
    <n v="33"/>
    <n v="25"/>
    <n v="8.5529859993982132E-2"/>
    <n v="0.34211943997592853"/>
    <n v="0.78385774679999987"/>
    <n v="3.1354309871999995"/>
    <n v="4"/>
  </r>
  <r>
    <x v="1"/>
    <x v="1"/>
    <n v="6"/>
    <x v="2"/>
    <x v="6"/>
    <n v="41"/>
    <n v="23"/>
    <n v="0.13202543126711103"/>
    <n v="0.52810172506844411"/>
    <n v="1.1110440244000002"/>
    <n v="4.4441760976000007"/>
    <n v="4"/>
  </r>
  <r>
    <x v="1"/>
    <x v="4"/>
    <n v="7"/>
    <x v="2"/>
    <x v="6"/>
    <n v="42"/>
    <n v="23"/>
    <n v="0.13854423602330987"/>
    <n v="0.55417694409323948"/>
    <n v="1.1656513512"/>
    <n v="4.6626054047999999"/>
    <n v="4"/>
  </r>
  <r>
    <x v="1"/>
    <x v="3"/>
    <n v="10"/>
    <x v="2"/>
    <x v="6"/>
    <n v="42"/>
    <n v="21"/>
    <n v="0.13854423602330987"/>
    <n v="0.55417694409323948"/>
    <n v="1.0647322056000001"/>
    <n v="4.2589288224000006"/>
    <n v="4"/>
  </r>
  <r>
    <x v="0"/>
    <x v="4"/>
    <n v="11"/>
    <x v="2"/>
    <x v="5"/>
    <n v="25"/>
    <n v="24"/>
    <n v="4.9087385212340517E-2"/>
    <n v="0.19634954084936207"/>
    <n v="0.43415917679999994"/>
    <n v="1.7366367071999997"/>
    <n v="4"/>
  </r>
  <r>
    <x v="0"/>
    <x v="2"/>
    <n v="7"/>
    <x v="2"/>
    <x v="6"/>
    <n v="44"/>
    <n v="23"/>
    <n v="0.15205308443374599"/>
    <n v="0.60821233773498395"/>
    <n v="1.2788135223999999"/>
    <n v="5.1152540895999996"/>
    <n v="4"/>
  </r>
  <r>
    <x v="1"/>
    <x v="3"/>
    <n v="9"/>
    <x v="2"/>
    <x v="7"/>
    <n v="45"/>
    <n v="23"/>
    <n v="0.15904312808798329"/>
    <n v="0.63617251235193317"/>
    <n v="1.3373683668"/>
    <n v="5.3494734672000002"/>
    <n v="4"/>
  </r>
  <r>
    <x v="0"/>
    <x v="4"/>
    <n v="10"/>
    <x v="2"/>
    <x v="5"/>
    <n v="27"/>
    <n v="24"/>
    <n v="5.7255526111673984E-2"/>
    <n v="0.22902210444669593"/>
    <n v="0.50555775599999986"/>
    <n v="2.0222310239999994"/>
    <n v="4"/>
  </r>
  <r>
    <x v="0"/>
    <x v="2"/>
    <n v="8"/>
    <x v="2"/>
    <x v="7"/>
    <n v="49"/>
    <n v="23"/>
    <n v="0.18857409903172731"/>
    <n v="0.75429639612690924"/>
    <n v="1.5847461363999999"/>
    <n v="6.338984545599999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0" firstHeaderRow="1" firstDataRow="1" firstDataCol="1" rowPageCount="1" colPageCount="1"/>
  <pivotFields count="12">
    <pivotField axis="axisPage" showAll="0">
      <items count="5">
        <item m="1" x="3"/>
        <item m="1" x="2"/>
        <item x="1"/>
        <item x="0"/>
        <item t="default"/>
      </items>
    </pivotField>
    <pivotField showAll="0"/>
    <pivotField dataField="1" showAll="0"/>
    <pivotField axis="axisRow" showAll="0">
      <items count="7">
        <item x="0"/>
        <item x="4"/>
        <item x="3"/>
        <item x="5"/>
        <item x="2"/>
        <item x="1"/>
        <item t="default"/>
      </items>
    </pivotField>
    <pivotField showAll="0"/>
    <pivotField showAll="0"/>
    <pivotField numFmtId="1" showAll="0"/>
    <pivotField numFmtId="164"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item="3" hier="-1"/>
  </pageFields>
  <dataFields count="1">
    <dataField name="Cuenta de No. Arbol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5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F10" firstHeaderRow="0" firstDataRow="1" firstDataCol="1" rowPageCount="1" colPageCount="1"/>
  <pivotFields count="12">
    <pivotField axis="axisPage" showAll="0">
      <items count="5">
        <item m="1" x="3"/>
        <item m="1" x="2"/>
        <item x="1"/>
        <item x="0"/>
        <item t="default"/>
      </items>
    </pivotField>
    <pivotField showAll="0"/>
    <pivotField showAll="0"/>
    <pivotField axis="axisRow" showAll="0">
      <items count="7">
        <item x="3"/>
        <item x="5"/>
        <item x="2"/>
        <item x="0"/>
        <item x="1"/>
        <item x="4"/>
        <item t="default"/>
      </items>
    </pivotField>
    <pivotField showAll="0"/>
    <pivotField dataField="1" showAll="0"/>
    <pivotField dataField="1" numFmtId="1" showAll="0"/>
    <pivotField numFmtId="164" showAll="0"/>
    <pivotField dataField="1" showAll="0"/>
    <pivotField showAll="0"/>
    <pivotField dataField="1"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item="3" hier="-1"/>
  </pageFields>
  <dataFields count="5">
    <dataField name="Promedio de DAP (cm)" fld="5" subtotal="average" baseField="3" baseItem="0"/>
    <dataField name="Promedio de Altura (m)" fld="6" subtotal="average" baseField="3" baseItem="0"/>
    <dataField name="Suma de Densidad/Ha." fld="11" baseField="0" baseItem="0"/>
    <dataField name="Suma de AB/Ha." fld="8" baseField="0" baseItem="0"/>
    <dataField name="Suma de Volumen/Ha.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5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G9" firstHeaderRow="0" firstDataRow="1" firstDataCol="1" rowPageCount="1" colPageCount="1"/>
  <pivotFields count="12">
    <pivotField axis="axisPage" showAll="0">
      <items count="5">
        <item m="1" x="3"/>
        <item m="1" x="2"/>
        <item x="1"/>
        <item x="0"/>
        <item t="default"/>
      </items>
    </pivotField>
    <pivotField axis="axisRow" showAll="0">
      <items count="9">
        <item x="2"/>
        <item x="1"/>
        <item x="4"/>
        <item x="3"/>
        <item x="0"/>
        <item m="1" x="5"/>
        <item m="1" x="6"/>
        <item m="1" x="7"/>
        <item t="default"/>
      </items>
    </pivotField>
    <pivotField showAll="0"/>
    <pivotField showAll="0"/>
    <pivotField showAll="0"/>
    <pivotField dataField="1" showAll="0"/>
    <pivotField dataField="1" numFmtId="1" showAll="0"/>
    <pivotField dataField="1" numFmtId="164" showAll="0"/>
    <pivotField dataField="1" showAll="0"/>
    <pivotField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3" hier="-1"/>
  </pageFields>
  <dataFields count="6">
    <dataField name="Suma de Densidad/Ha." fld="11" baseField="0" baseItem="0"/>
    <dataField name="Promedio de DAP (cm)" fld="5" subtotal="average" baseField="3" baseItem="0"/>
    <dataField name="Promedio de Altura (m)" fld="6" subtotal="average" baseField="3" baseItem="0"/>
    <dataField name="Suma de Area Basal (m2)" fld="7" baseField="0" baseItem="0"/>
    <dataField name="Suma de AB/Ha." fld="8" baseField="0" baseItem="0"/>
    <dataField name="Suma de Volumen/Ha.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2" cacheId="5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G33" firstHeaderRow="0" firstDataRow="1" firstDataCol="1" rowPageCount="1" colPageCount="1"/>
  <pivotFields count="12">
    <pivotField axis="axisPage" showAll="0">
      <items count="5">
        <item m="1" x="3"/>
        <item m="1" x="2"/>
        <item x="1"/>
        <item x="0"/>
        <item t="default"/>
      </items>
    </pivotField>
    <pivotField showAll="0"/>
    <pivotField showAll="0"/>
    <pivotField axis="axisRow" showAll="0">
      <items count="7">
        <item x="3"/>
        <item x="5"/>
        <item x="2"/>
        <item x="0"/>
        <item x="1"/>
        <item x="4"/>
        <item t="default"/>
      </items>
    </pivotField>
    <pivotField axis="axisRow" showAll="0">
      <items count="10">
        <item x="0"/>
        <item x="1"/>
        <item x="3"/>
        <item x="5"/>
        <item x="4"/>
        <item x="2"/>
        <item x="6"/>
        <item x="7"/>
        <item m="1" x="8"/>
        <item t="default"/>
      </items>
    </pivotField>
    <pivotField dataField="1" showAll="0"/>
    <pivotField dataField="1" numFmtId="1" showAll="0"/>
    <pivotField dataField="1" numFmtId="164" showAll="0"/>
    <pivotField dataField="1" showAll="0"/>
    <pivotField showAll="0"/>
    <pivotField dataField="1" showAll="0"/>
    <pivotField dataField="1" showAll="0"/>
  </pivotFields>
  <rowFields count="2">
    <field x="3"/>
    <field x="4"/>
  </rowFields>
  <rowItems count="30">
    <i>
      <x/>
    </i>
    <i r="1">
      <x v="2"/>
    </i>
    <i r="1">
      <x v="3"/>
    </i>
    <i r="1">
      <x v="4"/>
    </i>
    <i r="1">
      <x v="5"/>
    </i>
    <i>
      <x v="1"/>
    </i>
    <i r="1">
      <x v="2"/>
    </i>
    <i r="1">
      <x v="3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5"/>
    </i>
    <i>
      <x v="4"/>
    </i>
    <i r="1">
      <x v="1"/>
    </i>
    <i r="1">
      <x v="2"/>
    </i>
    <i r="1">
      <x v="3"/>
    </i>
    <i r="1">
      <x v="5"/>
    </i>
    <i>
      <x v="5"/>
    </i>
    <i r="1">
      <x v="2"/>
    </i>
    <i r="1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3" hier="-1"/>
  </pageFields>
  <dataFields count="6">
    <dataField name="Suma de Densidad/Ha." fld="11" baseField="0" baseItem="0"/>
    <dataField name="Promedio de DAP (cm)" fld="5" subtotal="average" baseField="3" baseItem="0"/>
    <dataField name="Promedio de Altura (m)" fld="6" subtotal="average" baseField="3" baseItem="0"/>
    <dataField name="Suma de Area Basal (m2)" fld="7" baseField="0" baseItem="0"/>
    <dataField name="Suma de AB/Ha." fld="8" baseField="0" baseItem="0"/>
    <dataField name="Suma de Volumen/Ha.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2" cacheId="5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9" firstHeaderRow="0" firstDataRow="1" firstDataCol="1" rowPageCount="1" colPageCount="1"/>
  <pivotFields count="12">
    <pivotField axis="axisPage" showAll="0">
      <items count="5">
        <item m="1" x="3"/>
        <item m="1" x="2"/>
        <item x="1"/>
        <item x="0"/>
        <item t="default"/>
      </items>
    </pivotField>
    <pivotField axis="axisRow" showAll="0">
      <items count="9">
        <item x="2"/>
        <item x="1"/>
        <item x="4"/>
        <item x="3"/>
        <item x="0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numFmtId="1" showAll="0"/>
    <pivotField numFmtId="164" showAll="0"/>
    <pivotField showAll="0"/>
    <pivotField dataField="1"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3" hier="-1"/>
  </pageFields>
  <dataFields count="2">
    <dataField name="Suma de Volumen/Ha." fld="10" baseField="0" baseItem="0"/>
    <dataField name="Suma de Volumen (m3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 x14ac:dyDescent="0.25"/>
  <cols>
    <col min="1" max="1" width="14.140625" bestFit="1" customWidth="1"/>
    <col min="2" max="2" width="10.7109375" bestFit="1" customWidth="1"/>
    <col min="3" max="3" width="12.140625" customWidth="1"/>
    <col min="4" max="4" width="22.140625" customWidth="1"/>
    <col min="5" max="5" width="11" customWidth="1"/>
    <col min="6" max="6" width="5.7109375" customWidth="1"/>
    <col min="7" max="7" width="7.85546875" customWidth="1"/>
    <col min="8" max="8" width="8.85546875" customWidth="1"/>
    <col min="9" max="9" width="9.42578125" customWidth="1"/>
    <col min="12" max="12" width="16.85546875" bestFit="1" customWidth="1"/>
  </cols>
  <sheetData>
    <row r="1" spans="1:13" ht="24" x14ac:dyDescent="0.25">
      <c r="A1" s="53" t="s">
        <v>49</v>
      </c>
      <c r="B1" s="54" t="s">
        <v>0</v>
      </c>
      <c r="C1" s="54" t="s">
        <v>1</v>
      </c>
      <c r="D1" s="54" t="s">
        <v>2</v>
      </c>
      <c r="E1" s="54" t="s">
        <v>6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7</v>
      </c>
      <c r="K1" s="54" t="s">
        <v>9</v>
      </c>
      <c r="L1" s="54" t="s">
        <v>75</v>
      </c>
      <c r="M1" s="54" t="s">
        <v>10</v>
      </c>
    </row>
    <row r="2" spans="1:13" ht="15" customHeight="1" x14ac:dyDescent="0.25">
      <c r="A2" t="s">
        <v>64</v>
      </c>
      <c r="B2" s="2">
        <v>1</v>
      </c>
      <c r="C2">
        <v>5</v>
      </c>
      <c r="D2" s="55" t="s">
        <v>66</v>
      </c>
      <c r="E2" s="37" t="s">
        <v>40</v>
      </c>
      <c r="F2" s="55">
        <v>17</v>
      </c>
      <c r="G2" s="57">
        <v>9</v>
      </c>
      <c r="H2" s="3">
        <f t="shared" ref="H2:H33" si="0">PI()/4*POWER((F2/100),2)</f>
        <v>2.2698006922186261E-2</v>
      </c>
      <c r="I2" s="1">
        <f t="shared" ref="I2:I33" si="1">H2*1/0.25</f>
        <v>9.0792027688745044E-2</v>
      </c>
      <c r="J2" s="1">
        <f>0.108337266+(0.000046499*POWER(F2,2)*G2)</f>
        <v>0.22928116500000001</v>
      </c>
      <c r="K2" s="1">
        <f t="shared" ref="K2:K33" si="2">J2/0.25</f>
        <v>0.91712466000000004</v>
      </c>
      <c r="L2" s="1" t="s">
        <v>70</v>
      </c>
      <c r="M2" s="1">
        <f t="shared" ref="M2:M33" si="3">1*1/0.25</f>
        <v>4</v>
      </c>
    </row>
    <row r="3" spans="1:13" ht="15" customHeight="1" x14ac:dyDescent="0.25">
      <c r="A3" t="s">
        <v>64</v>
      </c>
      <c r="B3" s="2">
        <v>1</v>
      </c>
      <c r="C3">
        <v>11</v>
      </c>
      <c r="D3" s="55" t="s">
        <v>67</v>
      </c>
      <c r="E3" s="37" t="s">
        <v>40</v>
      </c>
      <c r="F3" s="55">
        <v>17</v>
      </c>
      <c r="G3" s="57">
        <v>10</v>
      </c>
      <c r="H3" s="3">
        <f t="shared" si="0"/>
        <v>2.2698006922186261E-2</v>
      </c>
      <c r="I3" s="1">
        <f t="shared" si="1"/>
        <v>9.0792027688745044E-2</v>
      </c>
      <c r="J3" s="1">
        <f>0.108337266+(0.000046499*POWER(F3,2)*G3)</f>
        <v>0.24271937599999999</v>
      </c>
      <c r="K3" s="1">
        <f t="shared" si="2"/>
        <v>0.97087750399999995</v>
      </c>
      <c r="L3" s="1" t="s">
        <v>70</v>
      </c>
      <c r="M3" s="1">
        <f t="shared" si="3"/>
        <v>4</v>
      </c>
    </row>
    <row r="4" spans="1:13" ht="15" customHeight="1" x14ac:dyDescent="0.25">
      <c r="A4" t="s">
        <v>64</v>
      </c>
      <c r="B4" s="2">
        <v>1</v>
      </c>
      <c r="C4">
        <v>12</v>
      </c>
      <c r="D4" s="52" t="s">
        <v>51</v>
      </c>
      <c r="E4" s="37" t="s">
        <v>40</v>
      </c>
      <c r="F4" s="55">
        <v>19</v>
      </c>
      <c r="G4" s="57">
        <v>13</v>
      </c>
      <c r="H4" s="3">
        <f t="shared" si="0"/>
        <v>2.8352873698647883E-2</v>
      </c>
      <c r="I4" s="1">
        <f t="shared" si="1"/>
        <v>0.11341149479459153</v>
      </c>
      <c r="J4" s="5">
        <f>0.0050811768+0.0000286052*POWER(F4,2)*G4</f>
        <v>0.1393253804</v>
      </c>
      <c r="K4" s="1">
        <f t="shared" si="2"/>
        <v>0.55730152160000002</v>
      </c>
      <c r="L4" s="1" t="s">
        <v>70</v>
      </c>
      <c r="M4" s="1">
        <f t="shared" si="3"/>
        <v>4</v>
      </c>
    </row>
    <row r="5" spans="1:13" ht="15" customHeight="1" x14ac:dyDescent="0.25">
      <c r="A5" t="s">
        <v>64</v>
      </c>
      <c r="B5" s="2">
        <v>1</v>
      </c>
      <c r="C5">
        <v>4</v>
      </c>
      <c r="D5" s="52" t="s">
        <v>51</v>
      </c>
      <c r="E5" s="8" t="s">
        <v>41</v>
      </c>
      <c r="F5" s="55">
        <v>21</v>
      </c>
      <c r="G5" s="57">
        <v>14</v>
      </c>
      <c r="H5" s="3">
        <f t="shared" si="0"/>
        <v>3.4636059005827467E-2</v>
      </c>
      <c r="I5" s="1">
        <f t="shared" si="1"/>
        <v>0.13854423602330987</v>
      </c>
      <c r="J5" s="5">
        <f>0.0050811768+0.0000286052*POWER(F5,2)*G5</f>
        <v>0.18168968159999999</v>
      </c>
      <c r="K5" s="1">
        <f t="shared" si="2"/>
        <v>0.72675872639999994</v>
      </c>
      <c r="L5" s="1" t="s">
        <v>70</v>
      </c>
      <c r="M5" s="1">
        <f t="shared" si="3"/>
        <v>4</v>
      </c>
    </row>
    <row r="6" spans="1:13" x14ac:dyDescent="0.25">
      <c r="A6" t="s">
        <v>64</v>
      </c>
      <c r="B6" s="2">
        <v>1</v>
      </c>
      <c r="C6">
        <v>10</v>
      </c>
      <c r="D6" s="55" t="s">
        <v>67</v>
      </c>
      <c r="E6" s="8" t="s">
        <v>41</v>
      </c>
      <c r="F6" s="55">
        <v>22</v>
      </c>
      <c r="G6" s="57">
        <v>11</v>
      </c>
      <c r="H6" s="3">
        <f t="shared" si="0"/>
        <v>3.8013271108436497E-2</v>
      </c>
      <c r="I6" s="1">
        <f t="shared" si="1"/>
        <v>0.15205308443374599</v>
      </c>
      <c r="J6" s="1">
        <f>0.108337266+(0.000046499*POWER(F6,2)*G6)</f>
        <v>0.35589794200000002</v>
      </c>
      <c r="K6" s="1">
        <f t="shared" si="2"/>
        <v>1.4235917680000001</v>
      </c>
      <c r="L6" s="1" t="s">
        <v>70</v>
      </c>
      <c r="M6" s="1">
        <f t="shared" si="3"/>
        <v>4</v>
      </c>
    </row>
    <row r="7" spans="1:13" x14ac:dyDescent="0.25">
      <c r="A7" t="s">
        <v>64</v>
      </c>
      <c r="B7" s="2">
        <v>1</v>
      </c>
      <c r="C7">
        <v>13</v>
      </c>
      <c r="D7" s="55" t="s">
        <v>67</v>
      </c>
      <c r="E7" s="8" t="s">
        <v>41</v>
      </c>
      <c r="F7" s="55">
        <v>23</v>
      </c>
      <c r="G7" s="57">
        <v>12</v>
      </c>
      <c r="H7" s="3">
        <f t="shared" si="0"/>
        <v>4.1547562843725017E-2</v>
      </c>
      <c r="I7" s="1">
        <f t="shared" si="1"/>
        <v>0.16619025137490007</v>
      </c>
      <c r="J7" s="1">
        <f>0.108337266+(0.000046499*POWER(F7,2)*G7)</f>
        <v>0.40351291800000005</v>
      </c>
      <c r="K7" s="1">
        <f t="shared" si="2"/>
        <v>1.6140516720000002</v>
      </c>
      <c r="L7" s="1" t="s">
        <v>70</v>
      </c>
      <c r="M7" s="1">
        <f t="shared" si="3"/>
        <v>4</v>
      </c>
    </row>
    <row r="8" spans="1:13" ht="15" customHeight="1" x14ac:dyDescent="0.25">
      <c r="A8" t="s">
        <v>64</v>
      </c>
      <c r="B8" s="2">
        <v>1</v>
      </c>
      <c r="C8">
        <v>8</v>
      </c>
      <c r="D8" s="55" t="s">
        <v>66</v>
      </c>
      <c r="E8" s="8" t="s">
        <v>42</v>
      </c>
      <c r="F8" s="55">
        <v>25</v>
      </c>
      <c r="G8" s="57">
        <v>12</v>
      </c>
      <c r="H8" s="3">
        <f t="shared" si="0"/>
        <v>4.9087385212340517E-2</v>
      </c>
      <c r="I8" s="1">
        <f t="shared" si="1"/>
        <v>0.19634954084936207</v>
      </c>
      <c r="J8" s="1">
        <f>0.108337266+(0.000046499*POWER(F8,2)*G8)</f>
        <v>0.457079766</v>
      </c>
      <c r="K8" s="1">
        <f t="shared" si="2"/>
        <v>1.828319064</v>
      </c>
      <c r="L8" s="1" t="s">
        <v>70</v>
      </c>
      <c r="M8" s="1">
        <f t="shared" si="3"/>
        <v>4</v>
      </c>
    </row>
    <row r="9" spans="1:13" ht="15" customHeight="1" x14ac:dyDescent="0.25">
      <c r="A9" t="s">
        <v>64</v>
      </c>
      <c r="B9" s="2">
        <v>1</v>
      </c>
      <c r="C9">
        <v>7</v>
      </c>
      <c r="D9" s="52" t="s">
        <v>51</v>
      </c>
      <c r="E9" s="8" t="s">
        <v>42</v>
      </c>
      <c r="F9" s="55">
        <v>26</v>
      </c>
      <c r="G9" s="57">
        <v>16</v>
      </c>
      <c r="H9" s="3">
        <f t="shared" si="0"/>
        <v>5.3092915845667513E-2</v>
      </c>
      <c r="I9" s="1">
        <f t="shared" si="1"/>
        <v>0.21237166338267005</v>
      </c>
      <c r="J9" s="5">
        <f>0.0050811768+0.0000286052*POWER(F9,2)*G9</f>
        <v>0.31447501999999994</v>
      </c>
      <c r="K9" s="1">
        <f t="shared" si="2"/>
        <v>1.2579000799999998</v>
      </c>
      <c r="L9" s="1" t="s">
        <v>70</v>
      </c>
      <c r="M9" s="1">
        <f t="shared" si="3"/>
        <v>4</v>
      </c>
    </row>
    <row r="10" spans="1:13" x14ac:dyDescent="0.25">
      <c r="A10" t="s">
        <v>64</v>
      </c>
      <c r="B10" s="2">
        <v>1</v>
      </c>
      <c r="C10">
        <v>14</v>
      </c>
      <c r="D10" s="55" t="s">
        <v>67</v>
      </c>
      <c r="E10" s="8" t="s">
        <v>42</v>
      </c>
      <c r="F10" s="55">
        <v>27</v>
      </c>
      <c r="G10" s="57">
        <v>12</v>
      </c>
      <c r="H10" s="3">
        <f t="shared" si="0"/>
        <v>5.7255526111673984E-2</v>
      </c>
      <c r="I10" s="1">
        <f t="shared" si="1"/>
        <v>0.22902210444669593</v>
      </c>
      <c r="J10" s="1">
        <f>0.108337266+(0.000046499*POWER(F10,2)*G10)</f>
        <v>0.51511051800000007</v>
      </c>
      <c r="K10" s="1">
        <f t="shared" si="2"/>
        <v>2.0604420720000003</v>
      </c>
      <c r="L10" s="1" t="s">
        <v>70</v>
      </c>
      <c r="M10" s="1">
        <f t="shared" si="3"/>
        <v>4</v>
      </c>
    </row>
    <row r="11" spans="1:13" ht="15" customHeight="1" x14ac:dyDescent="0.25">
      <c r="A11" t="s">
        <v>64</v>
      </c>
      <c r="B11" s="2">
        <v>1</v>
      </c>
      <c r="C11">
        <v>3</v>
      </c>
      <c r="D11" s="52" t="s">
        <v>52</v>
      </c>
      <c r="E11" s="8" t="s">
        <v>42</v>
      </c>
      <c r="F11" s="55">
        <v>28</v>
      </c>
      <c r="G11" s="57">
        <v>17</v>
      </c>
      <c r="H11" s="3">
        <f t="shared" si="0"/>
        <v>6.1575216010359951E-2</v>
      </c>
      <c r="I11" s="1">
        <f t="shared" si="1"/>
        <v>0.2463008640414398</v>
      </c>
      <c r="J11" s="59">
        <f>0.0000289134*F11*F11*G11+0.0134651922</f>
        <v>0.39882298739999994</v>
      </c>
      <c r="K11" s="1">
        <f t="shared" si="2"/>
        <v>1.5952919495999998</v>
      </c>
      <c r="L11" s="1" t="s">
        <v>70</v>
      </c>
      <c r="M11" s="1">
        <f t="shared" si="3"/>
        <v>4</v>
      </c>
    </row>
    <row r="12" spans="1:13" ht="15" customHeight="1" x14ac:dyDescent="0.25">
      <c r="A12" t="s">
        <v>64</v>
      </c>
      <c r="B12" s="2">
        <v>1</v>
      </c>
      <c r="C12">
        <v>1</v>
      </c>
      <c r="D12" s="52" t="s">
        <v>51</v>
      </c>
      <c r="E12" s="8" t="s">
        <v>43</v>
      </c>
      <c r="F12" s="55">
        <v>30</v>
      </c>
      <c r="G12" s="57">
        <v>19</v>
      </c>
      <c r="H12" s="3">
        <f t="shared" si="0"/>
        <v>7.0685834705770348E-2</v>
      </c>
      <c r="I12" s="1">
        <f t="shared" si="1"/>
        <v>0.28274333882308139</v>
      </c>
      <c r="J12" s="5">
        <f>0.0050811768+0.0000286052*POWER(F12,2)*G12</f>
        <v>0.49423009679999996</v>
      </c>
      <c r="K12" s="1">
        <f t="shared" si="2"/>
        <v>1.9769203871999999</v>
      </c>
      <c r="L12" s="1" t="s">
        <v>70</v>
      </c>
      <c r="M12" s="1">
        <f t="shared" si="3"/>
        <v>4</v>
      </c>
    </row>
    <row r="13" spans="1:13" ht="15" customHeight="1" x14ac:dyDescent="0.25">
      <c r="A13" t="s">
        <v>64</v>
      </c>
      <c r="B13" s="2">
        <v>1</v>
      </c>
      <c r="C13">
        <v>6</v>
      </c>
      <c r="D13" s="52" t="s">
        <v>52</v>
      </c>
      <c r="E13" s="8" t="s">
        <v>43</v>
      </c>
      <c r="F13" s="55">
        <v>32</v>
      </c>
      <c r="G13" s="57">
        <v>20</v>
      </c>
      <c r="H13" s="3">
        <f t="shared" si="0"/>
        <v>8.0424771931898703E-2</v>
      </c>
      <c r="I13" s="1">
        <f t="shared" si="1"/>
        <v>0.32169908772759481</v>
      </c>
      <c r="J13" s="59">
        <f>0.0000289134*F13*F13*G13+0.0134651922</f>
        <v>0.60561162420000003</v>
      </c>
      <c r="K13" s="1">
        <f t="shared" si="2"/>
        <v>2.4224464968000001</v>
      </c>
      <c r="L13" s="1" t="s">
        <v>70</v>
      </c>
      <c r="M13" s="1">
        <f t="shared" si="3"/>
        <v>4</v>
      </c>
    </row>
    <row r="14" spans="1:13" ht="15" customHeight="1" x14ac:dyDescent="0.25">
      <c r="A14" t="s">
        <v>64</v>
      </c>
      <c r="B14" s="2">
        <v>1</v>
      </c>
      <c r="C14">
        <v>9</v>
      </c>
      <c r="D14" s="52" t="s">
        <v>52</v>
      </c>
      <c r="E14" s="8" t="s">
        <v>43</v>
      </c>
      <c r="F14" s="55">
        <v>32</v>
      </c>
      <c r="G14" s="57">
        <v>19</v>
      </c>
      <c r="H14" s="3">
        <f t="shared" si="0"/>
        <v>8.0424771931898703E-2</v>
      </c>
      <c r="I14" s="1">
        <f t="shared" si="1"/>
        <v>0.32169908772759481</v>
      </c>
      <c r="J14" s="59">
        <f>0.0000289134*F14*F14*G14+0.0134651922</f>
        <v>0.57600430260000002</v>
      </c>
      <c r="K14" s="1">
        <f t="shared" si="2"/>
        <v>2.3040172104000001</v>
      </c>
      <c r="L14" s="1" t="s">
        <v>70</v>
      </c>
      <c r="M14" s="1">
        <f t="shared" si="3"/>
        <v>4</v>
      </c>
    </row>
    <row r="15" spans="1:13" ht="15" customHeight="1" x14ac:dyDescent="0.25">
      <c r="A15" t="s">
        <v>64</v>
      </c>
      <c r="B15" s="2">
        <v>1</v>
      </c>
      <c r="C15">
        <v>2</v>
      </c>
      <c r="D15" s="52" t="s">
        <v>51</v>
      </c>
      <c r="E15" s="8" t="s">
        <v>43</v>
      </c>
      <c r="F15" s="55">
        <v>34</v>
      </c>
      <c r="G15" s="57">
        <v>20</v>
      </c>
      <c r="H15" s="3">
        <f t="shared" si="0"/>
        <v>9.0792027688745044E-2</v>
      </c>
      <c r="I15" s="1">
        <f t="shared" si="1"/>
        <v>0.36316811075498018</v>
      </c>
      <c r="J15" s="5">
        <f>0.0050811768+0.0000286052*POWER(F15,2)*G15</f>
        <v>0.66643340080000002</v>
      </c>
      <c r="K15" s="1">
        <f t="shared" si="2"/>
        <v>2.6657336032000001</v>
      </c>
      <c r="L15" s="1" t="s">
        <v>70</v>
      </c>
      <c r="M15" s="1">
        <f t="shared" si="3"/>
        <v>4</v>
      </c>
    </row>
    <row r="16" spans="1:13" ht="15" customHeight="1" x14ac:dyDescent="0.25">
      <c r="A16" t="s">
        <v>64</v>
      </c>
      <c r="B16" s="2">
        <v>2</v>
      </c>
      <c r="C16">
        <v>1</v>
      </c>
      <c r="D16" s="55" t="s">
        <v>66</v>
      </c>
      <c r="E16" s="37" t="s">
        <v>40</v>
      </c>
      <c r="F16" s="55">
        <v>15</v>
      </c>
      <c r="G16" s="57">
        <v>8</v>
      </c>
      <c r="H16" s="3">
        <f t="shared" si="0"/>
        <v>1.7671458676442587E-2</v>
      </c>
      <c r="I16" s="1">
        <f t="shared" si="1"/>
        <v>7.0685834705770348E-2</v>
      </c>
      <c r="J16" s="1">
        <f t="shared" ref="J16:J21" si="4">0.108337266+(0.000046499*POWER(F16,2)*G16)</f>
        <v>0.19203546599999999</v>
      </c>
      <c r="K16" s="1">
        <f t="shared" si="2"/>
        <v>0.76814186399999995</v>
      </c>
      <c r="L16" s="1" t="s">
        <v>70</v>
      </c>
      <c r="M16" s="1">
        <f t="shared" si="3"/>
        <v>4</v>
      </c>
    </row>
    <row r="17" spans="1:13" ht="15" customHeight="1" x14ac:dyDescent="0.25">
      <c r="A17" t="s">
        <v>64</v>
      </c>
      <c r="B17" s="2">
        <v>2</v>
      </c>
      <c r="C17">
        <v>7</v>
      </c>
      <c r="D17" s="55" t="s">
        <v>66</v>
      </c>
      <c r="E17" s="37" t="s">
        <v>40</v>
      </c>
      <c r="F17" s="55">
        <v>15</v>
      </c>
      <c r="G17" s="57">
        <v>10</v>
      </c>
      <c r="H17" s="3">
        <f t="shared" si="0"/>
        <v>1.7671458676442587E-2</v>
      </c>
      <c r="I17" s="1">
        <f t="shared" si="1"/>
        <v>7.0685834705770348E-2</v>
      </c>
      <c r="J17" s="1">
        <f t="shared" si="4"/>
        <v>0.212960016</v>
      </c>
      <c r="K17" s="1">
        <f t="shared" si="2"/>
        <v>0.85184006400000001</v>
      </c>
      <c r="L17" s="1" t="s">
        <v>70</v>
      </c>
      <c r="M17" s="1">
        <f t="shared" si="3"/>
        <v>4</v>
      </c>
    </row>
    <row r="18" spans="1:13" ht="15" customHeight="1" x14ac:dyDescent="0.25">
      <c r="A18" t="s">
        <v>64</v>
      </c>
      <c r="B18" s="2">
        <v>2</v>
      </c>
      <c r="C18">
        <v>10</v>
      </c>
      <c r="D18" s="52" t="s">
        <v>67</v>
      </c>
      <c r="E18" s="37" t="s">
        <v>40</v>
      </c>
      <c r="F18" s="55">
        <v>16</v>
      </c>
      <c r="G18" s="57">
        <v>10</v>
      </c>
      <c r="H18" s="3">
        <f t="shared" si="0"/>
        <v>2.0106192982974676E-2</v>
      </c>
      <c r="I18" s="1">
        <f t="shared" si="1"/>
        <v>8.0424771931898703E-2</v>
      </c>
      <c r="J18" s="1">
        <f t="shared" si="4"/>
        <v>0.22737470600000001</v>
      </c>
      <c r="K18" s="1">
        <f t="shared" si="2"/>
        <v>0.90949882400000004</v>
      </c>
      <c r="L18" s="1" t="s">
        <v>70</v>
      </c>
      <c r="M18" s="1">
        <f t="shared" si="3"/>
        <v>4</v>
      </c>
    </row>
    <row r="19" spans="1:13" ht="15" customHeight="1" x14ac:dyDescent="0.25">
      <c r="A19" t="s">
        <v>64</v>
      </c>
      <c r="B19" s="2">
        <v>2</v>
      </c>
      <c r="C19">
        <v>9</v>
      </c>
      <c r="D19" s="52" t="s">
        <v>67</v>
      </c>
      <c r="E19" s="37" t="s">
        <v>40</v>
      </c>
      <c r="F19" s="55">
        <v>18</v>
      </c>
      <c r="G19" s="57">
        <v>11</v>
      </c>
      <c r="H19" s="3">
        <f t="shared" si="0"/>
        <v>2.5446900494077322E-2</v>
      </c>
      <c r="I19" s="1">
        <f t="shared" si="1"/>
        <v>0.10178760197630929</v>
      </c>
      <c r="J19" s="1">
        <f t="shared" si="4"/>
        <v>0.27405970200000002</v>
      </c>
      <c r="K19" s="1">
        <f t="shared" si="2"/>
        <v>1.0962388080000001</v>
      </c>
      <c r="L19" s="1" t="s">
        <v>70</v>
      </c>
      <c r="M19" s="1">
        <f t="shared" si="3"/>
        <v>4</v>
      </c>
    </row>
    <row r="20" spans="1:13" ht="15" customHeight="1" x14ac:dyDescent="0.25">
      <c r="A20" t="s">
        <v>64</v>
      </c>
      <c r="B20" s="2">
        <v>2</v>
      </c>
      <c r="C20">
        <v>2</v>
      </c>
      <c r="D20" s="55" t="s">
        <v>68</v>
      </c>
      <c r="E20" s="37" t="s">
        <v>40</v>
      </c>
      <c r="F20" s="55">
        <v>19</v>
      </c>
      <c r="G20" s="57">
        <v>10</v>
      </c>
      <c r="H20" s="3">
        <f t="shared" si="0"/>
        <v>2.8352873698647883E-2</v>
      </c>
      <c r="I20" s="1">
        <f t="shared" si="1"/>
        <v>0.11341149479459153</v>
      </c>
      <c r="J20" s="1">
        <f t="shared" si="4"/>
        <v>0.27619865600000004</v>
      </c>
      <c r="K20" s="1">
        <f t="shared" si="2"/>
        <v>1.1047946240000002</v>
      </c>
      <c r="L20" s="1" t="s">
        <v>70</v>
      </c>
      <c r="M20" s="1">
        <f t="shared" si="3"/>
        <v>4</v>
      </c>
    </row>
    <row r="21" spans="1:13" ht="15" customHeight="1" x14ac:dyDescent="0.25">
      <c r="A21" t="s">
        <v>64</v>
      </c>
      <c r="B21" s="2">
        <v>2</v>
      </c>
      <c r="C21">
        <v>8</v>
      </c>
      <c r="D21" s="52" t="s">
        <v>67</v>
      </c>
      <c r="E21" s="8" t="s">
        <v>41</v>
      </c>
      <c r="F21" s="55">
        <v>23</v>
      </c>
      <c r="G21" s="57">
        <v>13</v>
      </c>
      <c r="H21" s="3">
        <f t="shared" si="0"/>
        <v>4.1547562843725017E-2</v>
      </c>
      <c r="I21" s="1">
        <f t="shared" si="1"/>
        <v>0.16619025137490007</v>
      </c>
      <c r="J21" s="1">
        <f t="shared" si="4"/>
        <v>0.42811088900000005</v>
      </c>
      <c r="K21" s="1">
        <f t="shared" si="2"/>
        <v>1.7124435560000002</v>
      </c>
      <c r="L21" s="1" t="s">
        <v>70</v>
      </c>
      <c r="M21" s="1">
        <f t="shared" si="3"/>
        <v>4</v>
      </c>
    </row>
    <row r="22" spans="1:13" ht="15" customHeight="1" x14ac:dyDescent="0.25">
      <c r="A22" t="s">
        <v>64</v>
      </c>
      <c r="B22" s="2">
        <v>2</v>
      </c>
      <c r="C22" s="2">
        <v>15</v>
      </c>
      <c r="D22" s="52" t="s">
        <v>51</v>
      </c>
      <c r="E22" s="8" t="s">
        <v>41</v>
      </c>
      <c r="F22" s="55">
        <v>24</v>
      </c>
      <c r="G22" s="57">
        <v>14</v>
      </c>
      <c r="H22" s="3">
        <f t="shared" si="0"/>
        <v>4.5238934211693019E-2</v>
      </c>
      <c r="I22" s="1">
        <f t="shared" si="1"/>
        <v>0.18095573684677208</v>
      </c>
      <c r="J22" s="5">
        <f t="shared" ref="J22:J30" si="5">0.0050811768+0.0000286052*POWER(F22,2)*G22</f>
        <v>0.23575350959999999</v>
      </c>
      <c r="K22" s="1">
        <f t="shared" si="2"/>
        <v>0.94301403839999998</v>
      </c>
      <c r="L22" s="1" t="s">
        <v>70</v>
      </c>
      <c r="M22" s="1">
        <f t="shared" si="3"/>
        <v>4</v>
      </c>
    </row>
    <row r="23" spans="1:13" ht="15" customHeight="1" x14ac:dyDescent="0.25">
      <c r="A23" t="s">
        <v>64</v>
      </c>
      <c r="B23" s="2">
        <v>2</v>
      </c>
      <c r="C23">
        <v>11</v>
      </c>
      <c r="D23" s="52" t="s">
        <v>51</v>
      </c>
      <c r="E23" s="8" t="s">
        <v>42</v>
      </c>
      <c r="F23" s="55">
        <v>26</v>
      </c>
      <c r="G23" s="57">
        <v>17</v>
      </c>
      <c r="H23" s="3">
        <f t="shared" si="0"/>
        <v>5.3092915845667513E-2</v>
      </c>
      <c r="I23" s="1">
        <f t="shared" si="1"/>
        <v>0.21237166338267005</v>
      </c>
      <c r="J23" s="5">
        <f t="shared" si="5"/>
        <v>0.33381213519999992</v>
      </c>
      <c r="K23" s="1">
        <f t="shared" si="2"/>
        <v>1.3352485407999997</v>
      </c>
      <c r="L23" s="1" t="s">
        <v>70</v>
      </c>
      <c r="M23" s="1">
        <f t="shared" si="3"/>
        <v>4</v>
      </c>
    </row>
    <row r="24" spans="1:13" ht="15" customHeight="1" x14ac:dyDescent="0.25">
      <c r="A24" t="s">
        <v>64</v>
      </c>
      <c r="B24" s="2">
        <v>2</v>
      </c>
      <c r="C24">
        <v>14</v>
      </c>
      <c r="D24" s="52" t="s">
        <v>51</v>
      </c>
      <c r="E24" s="8" t="s">
        <v>42</v>
      </c>
      <c r="F24" s="55">
        <v>26</v>
      </c>
      <c r="G24" s="57">
        <v>16</v>
      </c>
      <c r="H24" s="3">
        <f t="shared" si="0"/>
        <v>5.3092915845667513E-2</v>
      </c>
      <c r="I24" s="1">
        <f t="shared" si="1"/>
        <v>0.21237166338267005</v>
      </c>
      <c r="J24" s="5">
        <f t="shared" si="5"/>
        <v>0.31447501999999994</v>
      </c>
      <c r="K24" s="1">
        <f t="shared" si="2"/>
        <v>1.2579000799999998</v>
      </c>
      <c r="L24" s="1" t="s">
        <v>70</v>
      </c>
      <c r="M24" s="1">
        <f t="shared" si="3"/>
        <v>4</v>
      </c>
    </row>
    <row r="25" spans="1:13" ht="15" customHeight="1" x14ac:dyDescent="0.25">
      <c r="A25" t="s">
        <v>64</v>
      </c>
      <c r="B25" s="2">
        <v>2</v>
      </c>
      <c r="C25">
        <v>4</v>
      </c>
      <c r="D25" s="52" t="s">
        <v>51</v>
      </c>
      <c r="E25" s="8" t="s">
        <v>42</v>
      </c>
      <c r="F25" s="55">
        <v>28</v>
      </c>
      <c r="G25" s="57">
        <v>19</v>
      </c>
      <c r="H25" s="3">
        <f t="shared" si="0"/>
        <v>6.1575216010359951E-2</v>
      </c>
      <c r="I25" s="1">
        <f t="shared" si="1"/>
        <v>0.2463008640414398</v>
      </c>
      <c r="J25" s="5">
        <f t="shared" si="5"/>
        <v>0.43118423599999994</v>
      </c>
      <c r="K25" s="1">
        <f t="shared" si="2"/>
        <v>1.7247369439999998</v>
      </c>
      <c r="L25" s="1" t="s">
        <v>70</v>
      </c>
      <c r="M25" s="1">
        <f t="shared" si="3"/>
        <v>4</v>
      </c>
    </row>
    <row r="26" spans="1:13" ht="15" customHeight="1" x14ac:dyDescent="0.25">
      <c r="A26" t="s">
        <v>64</v>
      </c>
      <c r="B26" s="2">
        <v>2</v>
      </c>
      <c r="C26">
        <v>3</v>
      </c>
      <c r="D26" s="52" t="s">
        <v>51</v>
      </c>
      <c r="E26" s="8" t="s">
        <v>43</v>
      </c>
      <c r="F26" s="55">
        <v>34</v>
      </c>
      <c r="G26" s="57">
        <v>20</v>
      </c>
      <c r="H26" s="3">
        <f t="shared" si="0"/>
        <v>9.0792027688745044E-2</v>
      </c>
      <c r="I26" s="1">
        <f t="shared" si="1"/>
        <v>0.36316811075498018</v>
      </c>
      <c r="J26" s="5">
        <f t="shared" si="5"/>
        <v>0.66643340080000002</v>
      </c>
      <c r="K26" s="1">
        <f t="shared" si="2"/>
        <v>2.6657336032000001</v>
      </c>
      <c r="L26" s="1" t="s">
        <v>70</v>
      </c>
      <c r="M26" s="1">
        <f t="shared" si="3"/>
        <v>4</v>
      </c>
    </row>
    <row r="27" spans="1:13" x14ac:dyDescent="0.25">
      <c r="A27" t="s">
        <v>64</v>
      </c>
      <c r="B27" s="2">
        <v>2</v>
      </c>
      <c r="C27">
        <v>12</v>
      </c>
      <c r="D27" s="52" t="s">
        <v>51</v>
      </c>
      <c r="E27" s="8" t="s">
        <v>43</v>
      </c>
      <c r="F27" s="55">
        <v>34</v>
      </c>
      <c r="G27" s="57">
        <v>19</v>
      </c>
      <c r="H27" s="3">
        <f t="shared" si="0"/>
        <v>9.0792027688745044E-2</v>
      </c>
      <c r="I27" s="1">
        <f t="shared" si="1"/>
        <v>0.36316811075498018</v>
      </c>
      <c r="J27" s="5">
        <f t="shared" si="5"/>
        <v>0.63336578960000001</v>
      </c>
      <c r="K27" s="1">
        <f t="shared" si="2"/>
        <v>2.5334631584</v>
      </c>
      <c r="L27" s="1" t="s">
        <v>70</v>
      </c>
      <c r="M27" s="1">
        <f t="shared" si="3"/>
        <v>4</v>
      </c>
    </row>
    <row r="28" spans="1:13" ht="15" customHeight="1" x14ac:dyDescent="0.25">
      <c r="A28" t="s">
        <v>64</v>
      </c>
      <c r="B28" s="2">
        <v>2</v>
      </c>
      <c r="C28">
        <v>13</v>
      </c>
      <c r="D28" s="52" t="s">
        <v>51</v>
      </c>
      <c r="E28" s="8" t="s">
        <v>53</v>
      </c>
      <c r="F28" s="55">
        <v>37</v>
      </c>
      <c r="G28" s="57">
        <v>21</v>
      </c>
      <c r="H28" s="3">
        <f t="shared" si="0"/>
        <v>0.10752100856911066</v>
      </c>
      <c r="I28" s="1">
        <f t="shared" si="1"/>
        <v>0.43008403427644265</v>
      </c>
      <c r="J28" s="5">
        <f t="shared" si="5"/>
        <v>0.82745207159999989</v>
      </c>
      <c r="K28" s="1">
        <f t="shared" si="2"/>
        <v>3.3098082863999996</v>
      </c>
      <c r="L28" s="1" t="s">
        <v>70</v>
      </c>
      <c r="M28" s="1">
        <f t="shared" si="3"/>
        <v>4</v>
      </c>
    </row>
    <row r="29" spans="1:13" ht="15" customHeight="1" x14ac:dyDescent="0.25">
      <c r="A29" t="s">
        <v>64</v>
      </c>
      <c r="B29" s="2">
        <v>2</v>
      </c>
      <c r="C29">
        <v>5</v>
      </c>
      <c r="D29" s="52" t="s">
        <v>51</v>
      </c>
      <c r="E29" s="8" t="s">
        <v>44</v>
      </c>
      <c r="F29" s="55">
        <v>40</v>
      </c>
      <c r="G29" s="57">
        <v>21</v>
      </c>
      <c r="H29" s="3">
        <f t="shared" si="0"/>
        <v>0.12566370614359174</v>
      </c>
      <c r="I29" s="1">
        <f t="shared" si="1"/>
        <v>0.50265482457436694</v>
      </c>
      <c r="J29" s="5">
        <f t="shared" si="5"/>
        <v>0.96621589679999986</v>
      </c>
      <c r="K29" s="1">
        <f t="shared" si="2"/>
        <v>3.8648635871999995</v>
      </c>
      <c r="L29" s="1" t="s">
        <v>70</v>
      </c>
      <c r="M29" s="1">
        <f t="shared" si="3"/>
        <v>4</v>
      </c>
    </row>
    <row r="30" spans="1:13" ht="15" customHeight="1" x14ac:dyDescent="0.25">
      <c r="A30" t="s">
        <v>64</v>
      </c>
      <c r="B30" s="2">
        <v>2</v>
      </c>
      <c r="C30">
        <v>6</v>
      </c>
      <c r="D30" s="52" t="s">
        <v>51</v>
      </c>
      <c r="E30" s="8" t="s">
        <v>44</v>
      </c>
      <c r="F30" s="55">
        <v>41</v>
      </c>
      <c r="G30" s="57">
        <v>23</v>
      </c>
      <c r="H30" s="3">
        <f t="shared" si="0"/>
        <v>0.13202543126711103</v>
      </c>
      <c r="I30" s="1">
        <f t="shared" si="1"/>
        <v>0.52810172506844411</v>
      </c>
      <c r="J30" s="5">
        <f t="shared" si="5"/>
        <v>1.1110440244000002</v>
      </c>
      <c r="K30" s="1">
        <f t="shared" si="2"/>
        <v>4.4441760976000007</v>
      </c>
      <c r="L30" s="1" t="s">
        <v>70</v>
      </c>
      <c r="M30" s="1">
        <f t="shared" si="3"/>
        <v>4</v>
      </c>
    </row>
    <row r="31" spans="1:13" ht="15" customHeight="1" x14ac:dyDescent="0.25">
      <c r="A31" t="s">
        <v>64</v>
      </c>
      <c r="B31" s="2">
        <v>3</v>
      </c>
      <c r="C31">
        <v>3</v>
      </c>
      <c r="D31" s="55" t="s">
        <v>66</v>
      </c>
      <c r="E31" s="8" t="s">
        <v>41</v>
      </c>
      <c r="F31" s="55">
        <v>21</v>
      </c>
      <c r="G31" s="57">
        <v>12</v>
      </c>
      <c r="H31" s="3">
        <f t="shared" si="0"/>
        <v>3.4636059005827467E-2</v>
      </c>
      <c r="I31" s="1">
        <f t="shared" si="1"/>
        <v>0.13854423602330987</v>
      </c>
      <c r="J31" s="1">
        <f>0.108337266+(0.000046499*POWER(F31,2)*G31)</f>
        <v>0.35440997400000002</v>
      </c>
      <c r="K31" s="1">
        <f t="shared" si="2"/>
        <v>1.4176398960000001</v>
      </c>
      <c r="L31" s="1" t="s">
        <v>70</v>
      </c>
      <c r="M31" s="1">
        <f t="shared" si="3"/>
        <v>4</v>
      </c>
    </row>
    <row r="32" spans="1:13" ht="15" customHeight="1" x14ac:dyDescent="0.25">
      <c r="A32" t="s">
        <v>64</v>
      </c>
      <c r="B32" s="2">
        <v>3</v>
      </c>
      <c r="C32">
        <v>11</v>
      </c>
      <c r="D32" s="55" t="s">
        <v>51</v>
      </c>
      <c r="E32" s="8" t="s">
        <v>42</v>
      </c>
      <c r="F32" s="55">
        <v>25</v>
      </c>
      <c r="G32" s="57">
        <v>16</v>
      </c>
      <c r="H32" s="3">
        <f t="shared" si="0"/>
        <v>4.9087385212340517E-2</v>
      </c>
      <c r="I32" s="1">
        <f t="shared" si="1"/>
        <v>0.19634954084936207</v>
      </c>
      <c r="J32" s="5">
        <f>0.0050811768+0.0000286052*POWER(F32,2)*G32</f>
        <v>0.29113317679999995</v>
      </c>
      <c r="K32" s="1">
        <f t="shared" si="2"/>
        <v>1.1645327071999998</v>
      </c>
      <c r="L32" s="1" t="s">
        <v>70</v>
      </c>
      <c r="M32" s="1">
        <f t="shared" si="3"/>
        <v>4</v>
      </c>
    </row>
    <row r="33" spans="1:13" ht="15" customHeight="1" x14ac:dyDescent="0.25">
      <c r="A33" t="s">
        <v>64</v>
      </c>
      <c r="B33" s="2">
        <v>3</v>
      </c>
      <c r="C33">
        <v>9</v>
      </c>
      <c r="D33" s="55" t="s">
        <v>51</v>
      </c>
      <c r="E33" s="8" t="s">
        <v>42</v>
      </c>
      <c r="F33" s="55">
        <v>28</v>
      </c>
      <c r="G33" s="57">
        <v>18</v>
      </c>
      <c r="H33" s="3">
        <f t="shared" si="0"/>
        <v>6.1575216010359951E-2</v>
      </c>
      <c r="I33" s="1">
        <f t="shared" si="1"/>
        <v>0.2463008640414398</v>
      </c>
      <c r="J33" s="5">
        <f>0.0050811768+0.0000286052*POWER(F33,2)*G33</f>
        <v>0.4087577591999999</v>
      </c>
      <c r="K33" s="1">
        <f t="shared" si="2"/>
        <v>1.6350310367999996</v>
      </c>
      <c r="L33" s="1" t="s">
        <v>70</v>
      </c>
      <c r="M33" s="1">
        <f t="shared" si="3"/>
        <v>4</v>
      </c>
    </row>
    <row r="34" spans="1:13" ht="15" customHeight="1" x14ac:dyDescent="0.25">
      <c r="A34" t="s">
        <v>64</v>
      </c>
      <c r="B34" s="2">
        <v>3</v>
      </c>
      <c r="C34">
        <v>1</v>
      </c>
      <c r="D34" s="55" t="s">
        <v>66</v>
      </c>
      <c r="E34" s="8" t="s">
        <v>42</v>
      </c>
      <c r="F34" s="55">
        <v>29</v>
      </c>
      <c r="G34" s="57">
        <v>16</v>
      </c>
      <c r="H34" s="3">
        <f t="shared" ref="H34:H65" si="6">PI()/4*POWER((F34/100),2)</f>
        <v>6.6051985541725394E-2</v>
      </c>
      <c r="I34" s="1">
        <f t="shared" ref="I34:I65" si="7">H34*1/0.25</f>
        <v>0.26420794216690158</v>
      </c>
      <c r="J34" s="1">
        <f>0.108337266+(0.000046499*POWER(F34,2)*G34)</f>
        <v>0.73402781000000006</v>
      </c>
      <c r="K34" s="1">
        <f t="shared" ref="K34:K65" si="8">J34/0.25</f>
        <v>2.9361112400000002</v>
      </c>
      <c r="L34" s="1" t="s">
        <v>70</v>
      </c>
      <c r="M34" s="1">
        <f t="shared" ref="M34:M65" si="9">1*1/0.25</f>
        <v>4</v>
      </c>
    </row>
    <row r="35" spans="1:13" ht="15" customHeight="1" x14ac:dyDescent="0.25">
      <c r="A35" t="s">
        <v>64</v>
      </c>
      <c r="B35" s="2">
        <v>3</v>
      </c>
      <c r="C35">
        <v>5</v>
      </c>
      <c r="D35" s="55" t="s">
        <v>52</v>
      </c>
      <c r="E35" s="8" t="s">
        <v>42</v>
      </c>
      <c r="F35" s="55">
        <v>29</v>
      </c>
      <c r="G35" s="57">
        <v>17</v>
      </c>
      <c r="H35" s="3">
        <f t="shared" si="6"/>
        <v>6.6051985541725394E-2</v>
      </c>
      <c r="I35" s="1">
        <f t="shared" si="7"/>
        <v>0.26420794216690158</v>
      </c>
      <c r="J35" s="59">
        <f>0.0000289134*F35*F35*G35+0.0134651922</f>
        <v>0.42684007199999996</v>
      </c>
      <c r="K35" s="1">
        <f t="shared" si="8"/>
        <v>1.7073602879999998</v>
      </c>
      <c r="L35" s="1" t="s">
        <v>70</v>
      </c>
      <c r="M35" s="1">
        <f t="shared" si="9"/>
        <v>4</v>
      </c>
    </row>
    <row r="36" spans="1:13" ht="15" customHeight="1" x14ac:dyDescent="0.25">
      <c r="A36" t="s">
        <v>64</v>
      </c>
      <c r="B36" s="2">
        <v>3</v>
      </c>
      <c r="C36">
        <v>2</v>
      </c>
      <c r="D36" s="55" t="s">
        <v>66</v>
      </c>
      <c r="E36" s="8" t="s">
        <v>43</v>
      </c>
      <c r="F36" s="55">
        <v>30</v>
      </c>
      <c r="G36" s="57">
        <v>15</v>
      </c>
      <c r="H36" s="3">
        <f t="shared" si="6"/>
        <v>7.0685834705770348E-2</v>
      </c>
      <c r="I36" s="1">
        <f t="shared" si="7"/>
        <v>0.28274333882308139</v>
      </c>
      <c r="J36" s="1">
        <f>0.108337266+(0.000046499*POWER(F36,2)*G36)</f>
        <v>0.73607376600000007</v>
      </c>
      <c r="K36" s="1">
        <f t="shared" si="8"/>
        <v>2.9442950640000003</v>
      </c>
      <c r="L36" s="1" t="s">
        <v>70</v>
      </c>
      <c r="M36" s="1">
        <f t="shared" si="9"/>
        <v>4</v>
      </c>
    </row>
    <row r="37" spans="1:13" ht="15" customHeight="1" x14ac:dyDescent="0.25">
      <c r="A37" t="s">
        <v>64</v>
      </c>
      <c r="B37" s="2">
        <v>3</v>
      </c>
      <c r="C37">
        <v>4</v>
      </c>
      <c r="D37" s="55" t="s">
        <v>52</v>
      </c>
      <c r="E37" s="8" t="s">
        <v>43</v>
      </c>
      <c r="F37" s="55">
        <v>32</v>
      </c>
      <c r="G37" s="57">
        <v>23</v>
      </c>
      <c r="H37" s="3">
        <f t="shared" si="6"/>
        <v>8.0424771931898703E-2</v>
      </c>
      <c r="I37" s="1">
        <f t="shared" si="7"/>
        <v>0.32169908772759481</v>
      </c>
      <c r="J37" s="59">
        <f>0.0000289134*F37*F37*G37+0.0134651922</f>
        <v>0.69443358899999996</v>
      </c>
      <c r="K37" s="1">
        <f t="shared" si="8"/>
        <v>2.7777343559999998</v>
      </c>
      <c r="L37" s="1" t="s">
        <v>70</v>
      </c>
      <c r="M37" s="1">
        <f t="shared" si="9"/>
        <v>4</v>
      </c>
    </row>
    <row r="38" spans="1:13" ht="15" customHeight="1" x14ac:dyDescent="0.25">
      <c r="A38" t="s">
        <v>64</v>
      </c>
      <c r="B38" s="2">
        <v>3</v>
      </c>
      <c r="C38">
        <v>8</v>
      </c>
      <c r="D38" s="55" t="s">
        <v>51</v>
      </c>
      <c r="E38" s="8" t="s">
        <v>43</v>
      </c>
      <c r="F38" s="55">
        <v>33</v>
      </c>
      <c r="G38" s="57">
        <v>19</v>
      </c>
      <c r="H38" s="3">
        <f t="shared" si="6"/>
        <v>8.5529859993982132E-2</v>
      </c>
      <c r="I38" s="1">
        <f t="shared" si="7"/>
        <v>0.34211943997592853</v>
      </c>
      <c r="J38" s="5">
        <f>0.0050811768+0.0000286052*POWER(F38,2)*G38</f>
        <v>0.59695136999999987</v>
      </c>
      <c r="K38" s="1">
        <f t="shared" si="8"/>
        <v>2.3878054799999995</v>
      </c>
      <c r="L38" s="1" t="s">
        <v>70</v>
      </c>
      <c r="M38" s="1">
        <f t="shared" si="9"/>
        <v>4</v>
      </c>
    </row>
    <row r="39" spans="1:13" x14ac:dyDescent="0.25">
      <c r="A39" t="s">
        <v>64</v>
      </c>
      <c r="B39" s="2">
        <v>3</v>
      </c>
      <c r="C39">
        <v>6</v>
      </c>
      <c r="D39" s="55" t="s">
        <v>52</v>
      </c>
      <c r="E39" s="8" t="s">
        <v>53</v>
      </c>
      <c r="F39" s="55">
        <v>35</v>
      </c>
      <c r="G39" s="57">
        <v>20</v>
      </c>
      <c r="H39" s="3">
        <f t="shared" si="6"/>
        <v>9.6211275016187398E-2</v>
      </c>
      <c r="I39" s="1">
        <f t="shared" si="7"/>
        <v>0.38484510006474959</v>
      </c>
      <c r="J39" s="59">
        <f>0.0000289134*F39*F39*G39+0.0134651922</f>
        <v>0.72184349219999988</v>
      </c>
      <c r="K39" s="1">
        <f t="shared" si="8"/>
        <v>2.8873739687999995</v>
      </c>
      <c r="L39" s="1" t="s">
        <v>70</v>
      </c>
      <c r="M39" s="1">
        <f t="shared" si="9"/>
        <v>4</v>
      </c>
    </row>
    <row r="40" spans="1:13" ht="15" customHeight="1" x14ac:dyDescent="0.25">
      <c r="A40" t="s">
        <v>64</v>
      </c>
      <c r="B40" s="2">
        <v>3</v>
      </c>
      <c r="C40">
        <v>10</v>
      </c>
      <c r="D40" s="55" t="s">
        <v>51</v>
      </c>
      <c r="E40" s="8" t="s">
        <v>53</v>
      </c>
      <c r="F40" s="55">
        <v>36</v>
      </c>
      <c r="G40" s="57">
        <v>20</v>
      </c>
      <c r="H40" s="3">
        <f t="shared" si="6"/>
        <v>0.10178760197630929</v>
      </c>
      <c r="I40" s="1">
        <f t="shared" si="7"/>
        <v>0.40715040790523715</v>
      </c>
      <c r="J40" s="5">
        <f>0.0050811768+0.0000286052*POWER(F40,2)*G40</f>
        <v>0.74652796079999995</v>
      </c>
      <c r="K40" s="1">
        <f t="shared" si="8"/>
        <v>2.9861118431999998</v>
      </c>
      <c r="L40" s="1" t="s">
        <v>70</v>
      </c>
      <c r="M40" s="1">
        <f t="shared" si="9"/>
        <v>4</v>
      </c>
    </row>
    <row r="41" spans="1:13" ht="15" customHeight="1" x14ac:dyDescent="0.25">
      <c r="A41" t="s">
        <v>64</v>
      </c>
      <c r="B41" s="2">
        <v>3</v>
      </c>
      <c r="C41">
        <v>7</v>
      </c>
      <c r="D41" s="55" t="s">
        <v>51</v>
      </c>
      <c r="E41" s="8" t="s">
        <v>44</v>
      </c>
      <c r="F41" s="55">
        <v>42</v>
      </c>
      <c r="G41" s="57">
        <v>23</v>
      </c>
      <c r="H41" s="3">
        <f t="shared" si="6"/>
        <v>0.13854423602330987</v>
      </c>
      <c r="I41" s="1">
        <f t="shared" si="7"/>
        <v>0.55417694409323948</v>
      </c>
      <c r="J41" s="5">
        <f>0.0050811768+0.0000286052*POWER(F41,2)*G41</f>
        <v>1.1656513512</v>
      </c>
      <c r="K41" s="1">
        <f t="shared" si="8"/>
        <v>4.6626054047999999</v>
      </c>
      <c r="L41" s="1" t="s">
        <v>70</v>
      </c>
      <c r="M41" s="1">
        <f t="shared" si="9"/>
        <v>4</v>
      </c>
    </row>
    <row r="42" spans="1:13" ht="15" customHeight="1" x14ac:dyDescent="0.25">
      <c r="A42" t="s">
        <v>64</v>
      </c>
      <c r="B42" s="2">
        <v>4</v>
      </c>
      <c r="C42">
        <v>6</v>
      </c>
      <c r="D42" s="55" t="s">
        <v>52</v>
      </c>
      <c r="E42" s="8" t="s">
        <v>41</v>
      </c>
      <c r="F42" s="55">
        <v>21</v>
      </c>
      <c r="G42" s="57">
        <v>14</v>
      </c>
      <c r="H42" s="3">
        <f t="shared" si="6"/>
        <v>3.4636059005827467E-2</v>
      </c>
      <c r="I42" s="1">
        <f t="shared" si="7"/>
        <v>0.13854423602330987</v>
      </c>
      <c r="J42" s="59">
        <f>0.0000289134*F42*F42*G42+0.0134651922</f>
        <v>0.19197652379999999</v>
      </c>
      <c r="K42" s="1">
        <f t="shared" si="8"/>
        <v>0.76790609519999997</v>
      </c>
      <c r="L42" s="1" t="s">
        <v>70</v>
      </c>
      <c r="M42" s="1">
        <f t="shared" si="9"/>
        <v>4</v>
      </c>
    </row>
    <row r="43" spans="1:13" ht="15" customHeight="1" x14ac:dyDescent="0.25">
      <c r="A43" t="s">
        <v>64</v>
      </c>
      <c r="B43" s="2">
        <v>4</v>
      </c>
      <c r="C43">
        <v>1</v>
      </c>
      <c r="D43" s="55" t="s">
        <v>66</v>
      </c>
      <c r="E43" s="8" t="s">
        <v>41</v>
      </c>
      <c r="F43" s="55">
        <v>24</v>
      </c>
      <c r="G43" s="57">
        <v>14</v>
      </c>
      <c r="H43" s="3">
        <f t="shared" si="6"/>
        <v>4.5238934211693019E-2</v>
      </c>
      <c r="I43" s="1">
        <f t="shared" si="7"/>
        <v>0.18095573684677208</v>
      </c>
      <c r="J43" s="1">
        <f>0.108337266+(0.000046499*POWER(F43,2)*G43)</f>
        <v>0.48330520199999999</v>
      </c>
      <c r="K43" s="1">
        <f t="shared" si="8"/>
        <v>1.933220808</v>
      </c>
      <c r="L43" s="1" t="s">
        <v>70</v>
      </c>
      <c r="M43" s="1">
        <f t="shared" si="9"/>
        <v>4</v>
      </c>
    </row>
    <row r="44" spans="1:13" ht="15" customHeight="1" x14ac:dyDescent="0.25">
      <c r="A44" t="s">
        <v>64</v>
      </c>
      <c r="B44" s="2">
        <v>4</v>
      </c>
      <c r="C44">
        <v>2</v>
      </c>
      <c r="D44" s="55" t="s">
        <v>66</v>
      </c>
      <c r="E44" s="8" t="s">
        <v>42</v>
      </c>
      <c r="F44" s="55">
        <v>25</v>
      </c>
      <c r="G44" s="57">
        <v>13</v>
      </c>
      <c r="H44" s="3">
        <f t="shared" si="6"/>
        <v>4.9087385212340517E-2</v>
      </c>
      <c r="I44" s="1">
        <f t="shared" si="7"/>
        <v>0.19634954084936207</v>
      </c>
      <c r="J44" s="1">
        <f>0.108337266+(0.000046499*POWER(F44,2)*G44)</f>
        <v>0.48614164100000001</v>
      </c>
      <c r="K44" s="1">
        <f t="shared" si="8"/>
        <v>1.9445665640000001</v>
      </c>
      <c r="L44" s="1" t="s">
        <v>70</v>
      </c>
      <c r="M44" s="1">
        <f t="shared" si="9"/>
        <v>4</v>
      </c>
    </row>
    <row r="45" spans="1:13" ht="15" customHeight="1" x14ac:dyDescent="0.25">
      <c r="A45" t="s">
        <v>64</v>
      </c>
      <c r="B45" s="2">
        <v>4</v>
      </c>
      <c r="C45">
        <v>4</v>
      </c>
      <c r="D45" s="55" t="s">
        <v>52</v>
      </c>
      <c r="E45" s="8" t="s">
        <v>42</v>
      </c>
      <c r="F45" s="55">
        <v>25</v>
      </c>
      <c r="G45" s="57">
        <v>14</v>
      </c>
      <c r="H45" s="3">
        <f t="shared" si="6"/>
        <v>4.9087385212340517E-2</v>
      </c>
      <c r="I45" s="1">
        <f t="shared" si="7"/>
        <v>0.19634954084936207</v>
      </c>
      <c r="J45" s="59">
        <f>0.0000289134*F45*F45*G45+0.0134651922</f>
        <v>0.26645744220000001</v>
      </c>
      <c r="K45" s="1">
        <f t="shared" si="8"/>
        <v>1.0658297688</v>
      </c>
      <c r="L45" s="1" t="s">
        <v>70</v>
      </c>
      <c r="M45" s="1">
        <f t="shared" si="9"/>
        <v>4</v>
      </c>
    </row>
    <row r="46" spans="1:13" x14ac:dyDescent="0.25">
      <c r="A46" t="s">
        <v>64</v>
      </c>
      <c r="B46" s="2">
        <v>4</v>
      </c>
      <c r="C46">
        <v>3</v>
      </c>
      <c r="D46" s="55" t="s">
        <v>52</v>
      </c>
      <c r="E46" s="8" t="s">
        <v>42</v>
      </c>
      <c r="F46" s="55">
        <v>26</v>
      </c>
      <c r="G46" s="57">
        <v>16</v>
      </c>
      <c r="H46" s="3">
        <f t="shared" si="6"/>
        <v>5.3092915845667513E-2</v>
      </c>
      <c r="I46" s="1">
        <f t="shared" si="7"/>
        <v>0.21237166338267005</v>
      </c>
      <c r="J46" s="59">
        <f>0.0000289134*F46*F46*G46+0.0134651922</f>
        <v>0.32619252659999998</v>
      </c>
      <c r="K46" s="1">
        <f t="shared" si="8"/>
        <v>1.3047701063999999</v>
      </c>
      <c r="L46" s="1" t="s">
        <v>70</v>
      </c>
      <c r="M46" s="1">
        <f t="shared" si="9"/>
        <v>4</v>
      </c>
    </row>
    <row r="47" spans="1:13" ht="15" customHeight="1" x14ac:dyDescent="0.25">
      <c r="A47" t="s">
        <v>64</v>
      </c>
      <c r="B47" s="2">
        <v>4</v>
      </c>
      <c r="C47">
        <v>5</v>
      </c>
      <c r="D47" s="55" t="s">
        <v>52</v>
      </c>
      <c r="E47" s="8" t="s">
        <v>43</v>
      </c>
      <c r="F47" s="55">
        <v>30</v>
      </c>
      <c r="G47" s="57">
        <v>18</v>
      </c>
      <c r="H47" s="3">
        <f t="shared" si="6"/>
        <v>7.0685834705770348E-2</v>
      </c>
      <c r="I47" s="1">
        <f t="shared" si="7"/>
        <v>0.28274333882308139</v>
      </c>
      <c r="J47" s="59">
        <f>0.0000289134*F47*F47*G47+0.0134651922</f>
        <v>0.4818622722</v>
      </c>
      <c r="K47" s="1">
        <f t="shared" si="8"/>
        <v>1.9274490888</v>
      </c>
      <c r="L47" s="1" t="s">
        <v>70</v>
      </c>
      <c r="M47" s="1">
        <f t="shared" si="9"/>
        <v>4</v>
      </c>
    </row>
    <row r="48" spans="1:13" ht="15" customHeight="1" x14ac:dyDescent="0.25">
      <c r="A48" t="s">
        <v>64</v>
      </c>
      <c r="B48" s="2">
        <v>4</v>
      </c>
      <c r="C48">
        <v>8</v>
      </c>
      <c r="D48" s="55" t="s">
        <v>51</v>
      </c>
      <c r="E48" s="8" t="s">
        <v>43</v>
      </c>
      <c r="F48" s="55">
        <v>31</v>
      </c>
      <c r="G48" s="57">
        <v>19</v>
      </c>
      <c r="H48" s="3">
        <f t="shared" si="6"/>
        <v>7.5476763502494784E-2</v>
      </c>
      <c r="I48" s="1">
        <f t="shared" si="7"/>
        <v>0.30190705400997914</v>
      </c>
      <c r="J48" s="5">
        <f t="shared" ref="J48:J54" si="10">0.0050811768+0.0000286052*POWER(F48,2)*G48</f>
        <v>0.52738352359999996</v>
      </c>
      <c r="K48" s="1">
        <f t="shared" si="8"/>
        <v>2.1095340943999998</v>
      </c>
      <c r="L48" s="1" t="s">
        <v>70</v>
      </c>
      <c r="M48" s="1">
        <f t="shared" si="9"/>
        <v>4</v>
      </c>
    </row>
    <row r="49" spans="1:13" ht="15" customHeight="1" x14ac:dyDescent="0.25">
      <c r="A49" t="s">
        <v>64</v>
      </c>
      <c r="B49" s="2">
        <v>4</v>
      </c>
      <c r="C49" s="2">
        <v>12</v>
      </c>
      <c r="D49" s="55" t="s">
        <v>51</v>
      </c>
      <c r="E49" s="8" t="s">
        <v>43</v>
      </c>
      <c r="F49" s="55">
        <v>34</v>
      </c>
      <c r="G49" s="57">
        <v>24</v>
      </c>
      <c r="H49" s="3">
        <f t="shared" si="6"/>
        <v>9.0792027688745044E-2</v>
      </c>
      <c r="I49" s="1">
        <f t="shared" si="7"/>
        <v>0.36316811075498018</v>
      </c>
      <c r="J49" s="5">
        <f t="shared" si="10"/>
        <v>0.79870384559999996</v>
      </c>
      <c r="K49" s="1">
        <f t="shared" si="8"/>
        <v>3.1948153823999998</v>
      </c>
      <c r="L49" s="1" t="s">
        <v>70</v>
      </c>
      <c r="M49" s="1">
        <f t="shared" si="9"/>
        <v>4</v>
      </c>
    </row>
    <row r="50" spans="1:13" ht="15" customHeight="1" x14ac:dyDescent="0.25">
      <c r="A50" t="s">
        <v>64</v>
      </c>
      <c r="B50" s="2">
        <v>4</v>
      </c>
      <c r="C50">
        <v>7</v>
      </c>
      <c r="D50" s="55" t="s">
        <v>51</v>
      </c>
      <c r="E50" s="8" t="s">
        <v>53</v>
      </c>
      <c r="F50" s="55">
        <v>36</v>
      </c>
      <c r="G50" s="57">
        <v>21</v>
      </c>
      <c r="H50" s="3">
        <f t="shared" si="6"/>
        <v>0.10178760197630929</v>
      </c>
      <c r="I50" s="1">
        <f t="shared" si="7"/>
        <v>0.40715040790523715</v>
      </c>
      <c r="J50" s="5">
        <f t="shared" si="10"/>
        <v>0.78360029999999992</v>
      </c>
      <c r="K50" s="1">
        <f t="shared" si="8"/>
        <v>3.1344011999999997</v>
      </c>
      <c r="L50" s="1" t="s">
        <v>70</v>
      </c>
      <c r="M50" s="1">
        <f t="shared" si="9"/>
        <v>4</v>
      </c>
    </row>
    <row r="51" spans="1:13" ht="15" customHeight="1" x14ac:dyDescent="0.25">
      <c r="A51" t="s">
        <v>64</v>
      </c>
      <c r="B51" s="2">
        <v>4</v>
      </c>
      <c r="C51">
        <v>11</v>
      </c>
      <c r="D51" s="55" t="s">
        <v>51</v>
      </c>
      <c r="E51" s="8" t="s">
        <v>53</v>
      </c>
      <c r="F51" s="55">
        <v>39</v>
      </c>
      <c r="G51" s="57">
        <v>25</v>
      </c>
      <c r="H51" s="3">
        <f t="shared" si="6"/>
        <v>0.1194590606527519</v>
      </c>
      <c r="I51" s="1">
        <f t="shared" si="7"/>
        <v>0.4778362426110076</v>
      </c>
      <c r="J51" s="5">
        <f t="shared" si="10"/>
        <v>1.0927939068000001</v>
      </c>
      <c r="K51" s="1">
        <f t="shared" si="8"/>
        <v>4.3711756272000004</v>
      </c>
      <c r="L51" s="1" t="s">
        <v>70</v>
      </c>
      <c r="M51" s="1">
        <f t="shared" si="9"/>
        <v>4</v>
      </c>
    </row>
    <row r="52" spans="1:13" ht="15" customHeight="1" x14ac:dyDescent="0.25">
      <c r="A52" t="s">
        <v>64</v>
      </c>
      <c r="B52" s="2">
        <v>4</v>
      </c>
      <c r="C52">
        <v>10</v>
      </c>
      <c r="D52" s="55" t="s">
        <v>51</v>
      </c>
      <c r="E52" s="8" t="s">
        <v>44</v>
      </c>
      <c r="F52" s="55">
        <v>42</v>
      </c>
      <c r="G52" s="57">
        <v>21</v>
      </c>
      <c r="H52" s="3">
        <f t="shared" si="6"/>
        <v>0.13854423602330987</v>
      </c>
      <c r="I52" s="1">
        <f t="shared" si="7"/>
        <v>0.55417694409323948</v>
      </c>
      <c r="J52" s="5">
        <f t="shared" si="10"/>
        <v>1.0647322056000001</v>
      </c>
      <c r="K52" s="1">
        <f t="shared" si="8"/>
        <v>4.2589288224000006</v>
      </c>
      <c r="L52" s="1" t="s">
        <v>70</v>
      </c>
      <c r="M52" s="1">
        <f t="shared" si="9"/>
        <v>4</v>
      </c>
    </row>
    <row r="53" spans="1:13" ht="15" customHeight="1" x14ac:dyDescent="0.25">
      <c r="A53" t="s">
        <v>64</v>
      </c>
      <c r="B53" s="2">
        <v>4</v>
      </c>
      <c r="C53">
        <v>9</v>
      </c>
      <c r="D53" s="55" t="s">
        <v>51</v>
      </c>
      <c r="E53" s="37" t="s">
        <v>54</v>
      </c>
      <c r="F53" s="55">
        <v>45</v>
      </c>
      <c r="G53" s="57">
        <v>23</v>
      </c>
      <c r="H53" s="3">
        <f t="shared" si="6"/>
        <v>0.15904312808798329</v>
      </c>
      <c r="I53" s="1">
        <f t="shared" si="7"/>
        <v>0.63617251235193317</v>
      </c>
      <c r="J53" s="5">
        <f t="shared" si="10"/>
        <v>1.3373683668</v>
      </c>
      <c r="K53" s="1">
        <f t="shared" si="8"/>
        <v>5.3494734672000002</v>
      </c>
      <c r="L53" s="1" t="s">
        <v>70</v>
      </c>
      <c r="M53" s="1">
        <f t="shared" si="9"/>
        <v>4</v>
      </c>
    </row>
    <row r="54" spans="1:13" ht="15" customHeight="1" x14ac:dyDescent="0.25">
      <c r="A54" t="s">
        <v>64</v>
      </c>
      <c r="B54" s="2">
        <v>5</v>
      </c>
      <c r="C54">
        <v>18</v>
      </c>
      <c r="D54" s="55" t="s">
        <v>51</v>
      </c>
      <c r="E54" s="37" t="s">
        <v>40</v>
      </c>
      <c r="F54" s="55">
        <v>16</v>
      </c>
      <c r="G54" s="57">
        <v>14</v>
      </c>
      <c r="H54" s="3">
        <f t="shared" si="6"/>
        <v>2.0106192982974676E-2</v>
      </c>
      <c r="I54" s="1">
        <f t="shared" si="7"/>
        <v>8.0424771931898703E-2</v>
      </c>
      <c r="J54" s="5">
        <f t="shared" si="10"/>
        <v>0.1076022136</v>
      </c>
      <c r="K54" s="1">
        <f t="shared" si="8"/>
        <v>0.43040885439999998</v>
      </c>
      <c r="L54" s="1" t="s">
        <v>70</v>
      </c>
      <c r="M54" s="1">
        <f t="shared" si="9"/>
        <v>4</v>
      </c>
    </row>
    <row r="55" spans="1:13" x14ac:dyDescent="0.25">
      <c r="A55" t="s">
        <v>64</v>
      </c>
      <c r="B55" s="2">
        <v>5</v>
      </c>
      <c r="C55">
        <v>11</v>
      </c>
      <c r="D55" s="55" t="s">
        <v>52</v>
      </c>
      <c r="E55" s="37" t="s">
        <v>40</v>
      </c>
      <c r="F55" s="55">
        <v>18</v>
      </c>
      <c r="G55" s="57">
        <v>11</v>
      </c>
      <c r="H55" s="3">
        <f t="shared" si="6"/>
        <v>2.5446900494077322E-2</v>
      </c>
      <c r="I55" s="1">
        <f t="shared" si="7"/>
        <v>0.10178760197630929</v>
      </c>
      <c r="J55" s="59">
        <f>0.0000289134*F55*F55*G55+0.0134651922</f>
        <v>0.1165125498</v>
      </c>
      <c r="K55" s="1">
        <f t="shared" si="8"/>
        <v>0.46605019920000001</v>
      </c>
      <c r="L55" s="1" t="s">
        <v>70</v>
      </c>
      <c r="M55" s="1">
        <f t="shared" si="9"/>
        <v>4</v>
      </c>
    </row>
    <row r="56" spans="1:13" x14ac:dyDescent="0.25">
      <c r="A56" t="s">
        <v>64</v>
      </c>
      <c r="B56" s="2">
        <v>5</v>
      </c>
      <c r="C56">
        <v>15</v>
      </c>
      <c r="D56" s="55" t="s">
        <v>51</v>
      </c>
      <c r="E56" s="37" t="s">
        <v>40</v>
      </c>
      <c r="F56" s="55">
        <v>18</v>
      </c>
      <c r="G56" s="57">
        <v>11</v>
      </c>
      <c r="H56" s="3">
        <f t="shared" si="6"/>
        <v>2.5446900494077322E-2</v>
      </c>
      <c r="I56" s="1">
        <f t="shared" si="7"/>
        <v>0.10178760197630929</v>
      </c>
      <c r="J56" s="5">
        <f>0.0050811768+0.0000286052*POWER(F56,2)*G56</f>
        <v>0.10703010960000001</v>
      </c>
      <c r="K56" s="1">
        <f t="shared" si="8"/>
        <v>0.42812043840000003</v>
      </c>
      <c r="L56" s="1" t="s">
        <v>70</v>
      </c>
      <c r="M56" s="1">
        <f t="shared" si="9"/>
        <v>4</v>
      </c>
    </row>
    <row r="57" spans="1:13" x14ac:dyDescent="0.25">
      <c r="A57" t="s">
        <v>64</v>
      </c>
      <c r="B57" s="2">
        <v>5</v>
      </c>
      <c r="C57">
        <v>10</v>
      </c>
      <c r="D57" s="55" t="s">
        <v>52</v>
      </c>
      <c r="E57" s="37" t="s">
        <v>40</v>
      </c>
      <c r="F57" s="55">
        <v>19</v>
      </c>
      <c r="G57" s="57">
        <v>12</v>
      </c>
      <c r="H57" s="3">
        <f t="shared" si="6"/>
        <v>2.8352873698647883E-2</v>
      </c>
      <c r="I57" s="1">
        <f t="shared" si="7"/>
        <v>0.11341149479459153</v>
      </c>
      <c r="J57" s="59">
        <f>0.0000289134*F57*F57*G57+0.0134651922</f>
        <v>0.13871804100000001</v>
      </c>
      <c r="K57" s="1">
        <f t="shared" si="8"/>
        <v>0.55487216400000006</v>
      </c>
      <c r="L57" s="1" t="s">
        <v>70</v>
      </c>
      <c r="M57" s="1">
        <f t="shared" si="9"/>
        <v>4</v>
      </c>
    </row>
    <row r="58" spans="1:13" x14ac:dyDescent="0.25">
      <c r="A58" t="s">
        <v>64</v>
      </c>
      <c r="B58" s="2">
        <v>5</v>
      </c>
      <c r="C58">
        <v>17</v>
      </c>
      <c r="D58" s="55" t="s">
        <v>51</v>
      </c>
      <c r="E58" s="37" t="s">
        <v>40</v>
      </c>
      <c r="F58" s="55">
        <v>19</v>
      </c>
      <c r="G58" s="57">
        <v>11</v>
      </c>
      <c r="H58" s="3">
        <f t="shared" si="6"/>
        <v>2.8352873698647883E-2</v>
      </c>
      <c r="I58" s="1">
        <f t="shared" si="7"/>
        <v>0.11341149479459153</v>
      </c>
      <c r="J58" s="5">
        <f>0.0050811768+0.0000286052*POWER(F58,2)*G58</f>
        <v>0.118672426</v>
      </c>
      <c r="K58" s="1">
        <f t="shared" si="8"/>
        <v>0.47468970399999999</v>
      </c>
      <c r="L58" s="1" t="s">
        <v>70</v>
      </c>
      <c r="M58" s="1">
        <f t="shared" si="9"/>
        <v>4</v>
      </c>
    </row>
    <row r="59" spans="1:13" x14ac:dyDescent="0.25">
      <c r="A59" t="s">
        <v>64</v>
      </c>
      <c r="B59" s="2">
        <v>5</v>
      </c>
      <c r="C59">
        <v>16</v>
      </c>
      <c r="D59" s="55" t="s">
        <v>51</v>
      </c>
      <c r="E59" s="8" t="s">
        <v>41</v>
      </c>
      <c r="F59" s="55">
        <v>20</v>
      </c>
      <c r="G59" s="57">
        <v>12</v>
      </c>
      <c r="H59" s="3">
        <f t="shared" si="6"/>
        <v>3.1415926535897934E-2</v>
      </c>
      <c r="I59" s="1">
        <f t="shared" si="7"/>
        <v>0.12566370614359174</v>
      </c>
      <c r="J59" s="5">
        <f>0.0050811768+0.0000286052*POWER(F59,2)*G59</f>
        <v>0.14238613679999998</v>
      </c>
      <c r="K59" s="1">
        <f t="shared" si="8"/>
        <v>0.56954454719999992</v>
      </c>
      <c r="L59" s="1" t="s">
        <v>70</v>
      </c>
      <c r="M59" s="1">
        <f t="shared" si="9"/>
        <v>4</v>
      </c>
    </row>
    <row r="60" spans="1:13" x14ac:dyDescent="0.25">
      <c r="A60" t="s">
        <v>64</v>
      </c>
      <c r="B60" s="2">
        <v>5</v>
      </c>
      <c r="C60">
        <v>6</v>
      </c>
      <c r="D60" s="55" t="s">
        <v>66</v>
      </c>
      <c r="E60" s="8" t="s">
        <v>41</v>
      </c>
      <c r="F60" s="55">
        <v>21</v>
      </c>
      <c r="G60" s="57">
        <v>12</v>
      </c>
      <c r="H60" s="3">
        <f t="shared" si="6"/>
        <v>3.4636059005827467E-2</v>
      </c>
      <c r="I60" s="1">
        <f t="shared" si="7"/>
        <v>0.13854423602330987</v>
      </c>
      <c r="J60" s="1">
        <f>0.108337266+(0.000046499*POWER(F60,2)*G60)</f>
        <v>0.35440997400000002</v>
      </c>
      <c r="K60" s="1">
        <f t="shared" si="8"/>
        <v>1.4176398960000001</v>
      </c>
      <c r="L60" s="1" t="s">
        <v>70</v>
      </c>
      <c r="M60" s="1">
        <f t="shared" si="9"/>
        <v>4</v>
      </c>
    </row>
    <row r="61" spans="1:13" x14ac:dyDescent="0.25">
      <c r="A61" t="s">
        <v>64</v>
      </c>
      <c r="B61" s="2">
        <v>5</v>
      </c>
      <c r="C61">
        <v>7</v>
      </c>
      <c r="D61" s="55" t="s">
        <v>52</v>
      </c>
      <c r="E61" s="8" t="s">
        <v>41</v>
      </c>
      <c r="F61" s="55">
        <v>21</v>
      </c>
      <c r="G61" s="57">
        <v>13</v>
      </c>
      <c r="H61" s="3">
        <f t="shared" si="6"/>
        <v>3.4636059005827467E-2</v>
      </c>
      <c r="I61" s="1">
        <f t="shared" si="7"/>
        <v>0.13854423602330987</v>
      </c>
      <c r="J61" s="59">
        <f>0.0000289134*F61*F61*G61+0.0134651922</f>
        <v>0.17922571439999999</v>
      </c>
      <c r="K61" s="1">
        <f t="shared" si="8"/>
        <v>0.71690285759999994</v>
      </c>
      <c r="L61" s="1" t="s">
        <v>70</v>
      </c>
      <c r="M61" s="1">
        <f t="shared" si="9"/>
        <v>4</v>
      </c>
    </row>
    <row r="62" spans="1:13" x14ac:dyDescent="0.25">
      <c r="A62" t="s">
        <v>64</v>
      </c>
      <c r="B62" s="2">
        <v>5</v>
      </c>
      <c r="C62">
        <v>2</v>
      </c>
      <c r="D62" s="55" t="s">
        <v>66</v>
      </c>
      <c r="E62" s="8" t="s">
        <v>41</v>
      </c>
      <c r="F62" s="55">
        <v>22</v>
      </c>
      <c r="G62" s="57">
        <v>14</v>
      </c>
      <c r="H62" s="3">
        <f t="shared" si="6"/>
        <v>3.8013271108436497E-2</v>
      </c>
      <c r="I62" s="1">
        <f t="shared" si="7"/>
        <v>0.15205308443374599</v>
      </c>
      <c r="J62" s="1">
        <f>0.108337266+(0.000046499*POWER(F62,2)*G62)</f>
        <v>0.42341449000000003</v>
      </c>
      <c r="K62" s="1">
        <f t="shared" si="8"/>
        <v>1.6936579600000001</v>
      </c>
      <c r="L62" s="1" t="s">
        <v>70</v>
      </c>
      <c r="M62" s="1">
        <f t="shared" si="9"/>
        <v>4</v>
      </c>
    </row>
    <row r="63" spans="1:13" x14ac:dyDescent="0.25">
      <c r="A63" t="s">
        <v>64</v>
      </c>
      <c r="B63" s="2">
        <v>5</v>
      </c>
      <c r="C63">
        <v>12</v>
      </c>
      <c r="D63" s="55" t="s">
        <v>51</v>
      </c>
      <c r="E63" s="8" t="s">
        <v>41</v>
      </c>
      <c r="F63" s="55">
        <v>22</v>
      </c>
      <c r="G63" s="57">
        <v>12</v>
      </c>
      <c r="H63" s="3">
        <f t="shared" si="6"/>
        <v>3.8013271108436497E-2</v>
      </c>
      <c r="I63" s="1">
        <f t="shared" si="7"/>
        <v>0.15205308443374599</v>
      </c>
      <c r="J63" s="5">
        <f>0.0050811768+0.0000286052*POWER(F63,2)*G63</f>
        <v>0.17122017840000001</v>
      </c>
      <c r="K63" s="1">
        <f t="shared" si="8"/>
        <v>0.68488071360000002</v>
      </c>
      <c r="L63" s="1" t="s">
        <v>70</v>
      </c>
      <c r="M63" s="1">
        <f t="shared" si="9"/>
        <v>4</v>
      </c>
    </row>
    <row r="64" spans="1:13" x14ac:dyDescent="0.25">
      <c r="A64" t="s">
        <v>64</v>
      </c>
      <c r="B64" s="2">
        <v>5</v>
      </c>
      <c r="C64">
        <v>8</v>
      </c>
      <c r="D64" s="55" t="s">
        <v>52</v>
      </c>
      <c r="E64" s="8" t="s">
        <v>41</v>
      </c>
      <c r="F64" s="55">
        <v>23</v>
      </c>
      <c r="G64" s="57">
        <v>13</v>
      </c>
      <c r="H64" s="3">
        <f t="shared" si="6"/>
        <v>4.1547562843725017E-2</v>
      </c>
      <c r="I64" s="1">
        <f t="shared" si="7"/>
        <v>0.16619025137490007</v>
      </c>
      <c r="J64" s="59">
        <f>0.0000289134*F64*F64*G64+0.0134651922</f>
        <v>0.21230264399999998</v>
      </c>
      <c r="K64" s="1">
        <f t="shared" si="8"/>
        <v>0.84921057599999994</v>
      </c>
      <c r="L64" s="1" t="s">
        <v>70</v>
      </c>
      <c r="M64" s="1">
        <f t="shared" si="9"/>
        <v>4</v>
      </c>
    </row>
    <row r="65" spans="1:13" x14ac:dyDescent="0.25">
      <c r="A65" t="s">
        <v>64</v>
      </c>
      <c r="B65" s="2">
        <v>5</v>
      </c>
      <c r="C65">
        <v>9</v>
      </c>
      <c r="D65" s="55" t="s">
        <v>52</v>
      </c>
      <c r="E65" s="8" t="s">
        <v>42</v>
      </c>
      <c r="F65" s="55">
        <v>25</v>
      </c>
      <c r="G65" s="57">
        <v>14</v>
      </c>
      <c r="H65" s="3">
        <f t="shared" si="6"/>
        <v>4.9087385212340517E-2</v>
      </c>
      <c r="I65" s="1">
        <f t="shared" si="7"/>
        <v>0.19634954084936207</v>
      </c>
      <c r="J65" s="59">
        <f>0.0000289134*F65*F65*G65+0.0134651922</f>
        <v>0.26645744220000001</v>
      </c>
      <c r="K65" s="1">
        <f t="shared" si="8"/>
        <v>1.0658297688</v>
      </c>
      <c r="L65" s="1" t="s">
        <v>70</v>
      </c>
      <c r="M65" s="1">
        <f t="shared" si="9"/>
        <v>4</v>
      </c>
    </row>
    <row r="66" spans="1:13" x14ac:dyDescent="0.25">
      <c r="A66" t="s">
        <v>64</v>
      </c>
      <c r="B66" s="2">
        <v>5</v>
      </c>
      <c r="C66">
        <v>13</v>
      </c>
      <c r="D66" s="55" t="s">
        <v>51</v>
      </c>
      <c r="E66" s="8" t="s">
        <v>42</v>
      </c>
      <c r="F66" s="55">
        <v>25</v>
      </c>
      <c r="G66" s="57">
        <v>16</v>
      </c>
      <c r="H66" s="3">
        <f t="shared" ref="H66:H97" si="11">PI()/4*POWER((F66/100),2)</f>
        <v>4.9087385212340517E-2</v>
      </c>
      <c r="I66" s="1">
        <f t="shared" ref="I66:I97" si="12">H66*1/0.25</f>
        <v>0.19634954084936207</v>
      </c>
      <c r="J66" s="5">
        <f>0.0050811768+0.0000286052*POWER(F66,2)*G66</f>
        <v>0.29113317679999995</v>
      </c>
      <c r="K66" s="1">
        <f t="shared" ref="K66:K97" si="13">J66/0.25</f>
        <v>1.1645327071999998</v>
      </c>
      <c r="L66" s="1" t="s">
        <v>70</v>
      </c>
      <c r="M66" s="1">
        <f t="shared" ref="M66:M97" si="14">1*1/0.25</f>
        <v>4</v>
      </c>
    </row>
    <row r="67" spans="1:13" x14ac:dyDescent="0.25">
      <c r="A67" t="s">
        <v>64</v>
      </c>
      <c r="B67" s="2">
        <v>5</v>
      </c>
      <c r="C67">
        <v>19</v>
      </c>
      <c r="D67" s="55" t="s">
        <v>51</v>
      </c>
      <c r="E67" s="8" t="s">
        <v>42</v>
      </c>
      <c r="F67" s="55">
        <v>27</v>
      </c>
      <c r="G67" s="57">
        <v>17</v>
      </c>
      <c r="H67" s="3">
        <f t="shared" si="11"/>
        <v>5.7255526111673984E-2</v>
      </c>
      <c r="I67" s="1">
        <f t="shared" si="12"/>
        <v>0.22902210444669593</v>
      </c>
      <c r="J67" s="5">
        <f>0.0050811768+0.0000286052*POWER(F67,2)*G67</f>
        <v>0.35958542039999991</v>
      </c>
      <c r="K67" s="1">
        <f t="shared" si="13"/>
        <v>1.4383416815999996</v>
      </c>
      <c r="L67" s="1" t="s">
        <v>70</v>
      </c>
      <c r="M67" s="1">
        <f t="shared" si="14"/>
        <v>4</v>
      </c>
    </row>
    <row r="68" spans="1:13" x14ac:dyDescent="0.25">
      <c r="A68" t="s">
        <v>64</v>
      </c>
      <c r="B68" s="2">
        <v>5</v>
      </c>
      <c r="C68">
        <v>3</v>
      </c>
      <c r="D68" s="55" t="s">
        <v>66</v>
      </c>
      <c r="E68" s="8" t="s">
        <v>42</v>
      </c>
      <c r="F68" s="55">
        <v>28</v>
      </c>
      <c r="G68" s="57">
        <v>15</v>
      </c>
      <c r="H68" s="3">
        <f t="shared" si="11"/>
        <v>6.1575216010359951E-2</v>
      </c>
      <c r="I68" s="1">
        <f t="shared" si="12"/>
        <v>0.2463008640414398</v>
      </c>
      <c r="J68" s="1">
        <f>0.108337266+(0.000046499*POWER(F68,2)*G68)</f>
        <v>0.65516550600000012</v>
      </c>
      <c r="K68" s="1">
        <f t="shared" si="13"/>
        <v>2.6206620240000005</v>
      </c>
      <c r="L68" s="1" t="s">
        <v>70</v>
      </c>
      <c r="M68" s="1">
        <f t="shared" si="14"/>
        <v>4</v>
      </c>
    </row>
    <row r="69" spans="1:13" x14ac:dyDescent="0.25">
      <c r="A69" t="s">
        <v>64</v>
      </c>
      <c r="B69" s="2">
        <v>5</v>
      </c>
      <c r="C69">
        <v>4</v>
      </c>
      <c r="D69" s="55" t="s">
        <v>66</v>
      </c>
      <c r="E69" s="8" t="s">
        <v>42</v>
      </c>
      <c r="F69" s="55">
        <v>29</v>
      </c>
      <c r="G69" s="57">
        <v>14</v>
      </c>
      <c r="H69" s="3">
        <f t="shared" si="11"/>
        <v>6.6051985541725394E-2</v>
      </c>
      <c r="I69" s="1">
        <f t="shared" si="12"/>
        <v>0.26420794216690158</v>
      </c>
      <c r="J69" s="1">
        <f>0.108337266+(0.000046499*POWER(F69,2)*G69)</f>
        <v>0.65581649200000003</v>
      </c>
      <c r="K69" s="1">
        <f t="shared" si="13"/>
        <v>2.6232659680000001</v>
      </c>
      <c r="L69" s="1" t="s">
        <v>70</v>
      </c>
      <c r="M69" s="1">
        <f t="shared" si="14"/>
        <v>4</v>
      </c>
    </row>
    <row r="70" spans="1:13" x14ac:dyDescent="0.25">
      <c r="A70" t="s">
        <v>64</v>
      </c>
      <c r="B70" s="2">
        <v>5</v>
      </c>
      <c r="C70">
        <v>14</v>
      </c>
      <c r="D70" s="55" t="s">
        <v>51</v>
      </c>
      <c r="E70" s="8" t="s">
        <v>42</v>
      </c>
      <c r="F70" s="55">
        <v>29</v>
      </c>
      <c r="G70" s="57">
        <v>16</v>
      </c>
      <c r="H70" s="3">
        <f t="shared" si="11"/>
        <v>6.6051985541725394E-2</v>
      </c>
      <c r="I70" s="1">
        <f t="shared" si="12"/>
        <v>0.26420794216690158</v>
      </c>
      <c r="J70" s="5">
        <f>0.0050811768+0.0000286052*POWER(F70,2)*G70</f>
        <v>0.38999274799999994</v>
      </c>
      <c r="K70" s="1">
        <f t="shared" si="13"/>
        <v>1.5599709919999998</v>
      </c>
      <c r="L70" s="1" t="s">
        <v>70</v>
      </c>
      <c r="M70" s="1">
        <f t="shared" si="14"/>
        <v>4</v>
      </c>
    </row>
    <row r="71" spans="1:13" x14ac:dyDescent="0.25">
      <c r="A71" t="s">
        <v>64</v>
      </c>
      <c r="B71" s="2">
        <v>5</v>
      </c>
      <c r="C71">
        <v>1</v>
      </c>
      <c r="D71" s="55" t="s">
        <v>66</v>
      </c>
      <c r="E71" s="8" t="s">
        <v>43</v>
      </c>
      <c r="F71" s="55">
        <v>31</v>
      </c>
      <c r="G71" s="57">
        <v>16</v>
      </c>
      <c r="H71" s="3">
        <f t="shared" si="11"/>
        <v>7.5476763502494784E-2</v>
      </c>
      <c r="I71" s="1">
        <f t="shared" si="12"/>
        <v>0.30190705400997914</v>
      </c>
      <c r="J71" s="1">
        <f>0.108337266+(0.000046499*POWER(F71,2)*G71)</f>
        <v>0.8233058900000001</v>
      </c>
      <c r="K71" s="1">
        <f t="shared" si="13"/>
        <v>3.2932235600000004</v>
      </c>
      <c r="L71" s="1" t="s">
        <v>70</v>
      </c>
      <c r="M71" s="1">
        <f t="shared" si="14"/>
        <v>4</v>
      </c>
    </row>
    <row r="72" spans="1:13" x14ac:dyDescent="0.25">
      <c r="A72" t="s">
        <v>64</v>
      </c>
      <c r="B72" s="2">
        <v>5</v>
      </c>
      <c r="C72">
        <v>5</v>
      </c>
      <c r="D72" s="55" t="s">
        <v>66</v>
      </c>
      <c r="E72" s="8" t="s">
        <v>43</v>
      </c>
      <c r="F72" s="55">
        <v>32</v>
      </c>
      <c r="G72" s="57">
        <v>14</v>
      </c>
      <c r="H72" s="3">
        <f t="shared" si="11"/>
        <v>8.0424771931898703E-2</v>
      </c>
      <c r="I72" s="1">
        <f t="shared" si="12"/>
        <v>0.32169908772759481</v>
      </c>
      <c r="J72" s="1">
        <f>0.108337266+(0.000046499*POWER(F72,2)*G72)</f>
        <v>0.77494693000000014</v>
      </c>
      <c r="K72" s="1">
        <f t="shared" si="13"/>
        <v>3.0997877200000006</v>
      </c>
      <c r="L72" s="1" t="s">
        <v>70</v>
      </c>
      <c r="M72" s="1">
        <f t="shared" si="14"/>
        <v>4</v>
      </c>
    </row>
    <row r="73" spans="1:13" x14ac:dyDescent="0.25">
      <c r="A73" t="s">
        <v>65</v>
      </c>
      <c r="B73" s="1">
        <v>1</v>
      </c>
      <c r="C73">
        <v>1</v>
      </c>
      <c r="D73" s="56" t="s">
        <v>68</v>
      </c>
      <c r="E73" s="8" t="s">
        <v>41</v>
      </c>
      <c r="F73" s="56">
        <v>20</v>
      </c>
      <c r="G73" s="58">
        <v>11</v>
      </c>
      <c r="H73" s="3">
        <f t="shared" si="11"/>
        <v>3.1415926535897934E-2</v>
      </c>
      <c r="I73" s="1">
        <f t="shared" si="12"/>
        <v>0.12566370614359174</v>
      </c>
      <c r="J73" s="1">
        <f>0.108337266+(0.000046499*POWER(F73,2)*G73)</f>
        <v>0.31293286600000003</v>
      </c>
      <c r="K73" s="1">
        <f t="shared" si="13"/>
        <v>1.2517314640000001</v>
      </c>
      <c r="L73" s="1" t="s">
        <v>70</v>
      </c>
      <c r="M73" s="1">
        <f t="shared" si="14"/>
        <v>4</v>
      </c>
    </row>
    <row r="74" spans="1:13" x14ac:dyDescent="0.25">
      <c r="A74" t="s">
        <v>65</v>
      </c>
      <c r="B74" s="1">
        <v>1</v>
      </c>
      <c r="C74">
        <v>2</v>
      </c>
      <c r="D74" s="52" t="s">
        <v>50</v>
      </c>
      <c r="E74" s="8" t="s">
        <v>41</v>
      </c>
      <c r="F74" s="56">
        <v>22</v>
      </c>
      <c r="G74" s="58">
        <v>12</v>
      </c>
      <c r="H74" s="3">
        <f t="shared" si="11"/>
        <v>3.8013271108436497E-2</v>
      </c>
      <c r="I74" s="1">
        <f t="shared" si="12"/>
        <v>0.15205308443374599</v>
      </c>
      <c r="J74" s="1">
        <f>-0.0197725259+(0.0000288708*POWER(F74,2)*G74)</f>
        <v>0.14790908050000001</v>
      </c>
      <c r="K74" s="1">
        <f t="shared" si="13"/>
        <v>0.59163632200000005</v>
      </c>
      <c r="L74" s="1" t="s">
        <v>70</v>
      </c>
      <c r="M74" s="1">
        <f t="shared" si="14"/>
        <v>4</v>
      </c>
    </row>
    <row r="75" spans="1:13" x14ac:dyDescent="0.25">
      <c r="A75" t="s">
        <v>65</v>
      </c>
      <c r="B75" s="1">
        <v>1</v>
      </c>
      <c r="C75">
        <v>3</v>
      </c>
      <c r="D75" s="52" t="s">
        <v>50</v>
      </c>
      <c r="E75" s="8" t="s">
        <v>42</v>
      </c>
      <c r="F75" s="56">
        <v>25</v>
      </c>
      <c r="G75" s="58">
        <v>13</v>
      </c>
      <c r="H75" s="3">
        <f t="shared" si="11"/>
        <v>4.9087385212340517E-2</v>
      </c>
      <c r="I75" s="1">
        <f t="shared" si="12"/>
        <v>0.19634954084936207</v>
      </c>
      <c r="J75" s="1">
        <f>-0.0197725259+(0.0000288708*POWER(F75,2)*G75)</f>
        <v>0.21480272410000001</v>
      </c>
      <c r="K75" s="1">
        <f t="shared" si="13"/>
        <v>0.85921089640000003</v>
      </c>
      <c r="L75" s="1" t="s">
        <v>70</v>
      </c>
      <c r="M75" s="1">
        <f t="shared" si="14"/>
        <v>4</v>
      </c>
    </row>
    <row r="76" spans="1:13" x14ac:dyDescent="0.25">
      <c r="A76" t="s">
        <v>65</v>
      </c>
      <c r="B76" s="1">
        <v>1</v>
      </c>
      <c r="C76">
        <v>4</v>
      </c>
      <c r="D76" s="52" t="s">
        <v>50</v>
      </c>
      <c r="E76" s="8" t="s">
        <v>42</v>
      </c>
      <c r="F76" s="56">
        <v>26</v>
      </c>
      <c r="G76" s="58">
        <v>15</v>
      </c>
      <c r="H76" s="3">
        <f t="shared" si="11"/>
        <v>5.3092915845667513E-2</v>
      </c>
      <c r="I76" s="1">
        <f t="shared" si="12"/>
        <v>0.21237166338267005</v>
      </c>
      <c r="J76" s="1">
        <f>-0.0197725259+(0.0000288708*POWER(F76,2)*G76)</f>
        <v>0.2729773861</v>
      </c>
      <c r="K76" s="1">
        <f t="shared" si="13"/>
        <v>1.0919095444</v>
      </c>
      <c r="L76" s="1" t="s">
        <v>70</v>
      </c>
      <c r="M76" s="1">
        <f t="shared" si="14"/>
        <v>4</v>
      </c>
    </row>
    <row r="77" spans="1:13" x14ac:dyDescent="0.25">
      <c r="A77" t="s">
        <v>65</v>
      </c>
      <c r="B77" s="1">
        <v>1</v>
      </c>
      <c r="C77">
        <v>5</v>
      </c>
      <c r="D77" s="52" t="s">
        <v>51</v>
      </c>
      <c r="E77" s="8" t="s">
        <v>43</v>
      </c>
      <c r="F77" s="56">
        <v>33</v>
      </c>
      <c r="G77" s="58">
        <v>19</v>
      </c>
      <c r="H77" s="3">
        <f t="shared" si="11"/>
        <v>8.5529859993982132E-2</v>
      </c>
      <c r="I77" s="1">
        <f t="shared" si="12"/>
        <v>0.34211943997592853</v>
      </c>
      <c r="J77" s="5">
        <f t="shared" ref="J77:J82" si="15">0.0050811768+0.0000286052*POWER(F77,2)*G77</f>
        <v>0.59695136999999987</v>
      </c>
      <c r="K77" s="1">
        <f t="shared" si="13"/>
        <v>2.3878054799999995</v>
      </c>
      <c r="L77" s="1" t="s">
        <v>70</v>
      </c>
      <c r="M77" s="1">
        <f t="shared" si="14"/>
        <v>4</v>
      </c>
    </row>
    <row r="78" spans="1:13" x14ac:dyDescent="0.25">
      <c r="A78" t="s">
        <v>65</v>
      </c>
      <c r="B78" s="1">
        <v>1</v>
      </c>
      <c r="C78">
        <v>10</v>
      </c>
      <c r="D78" s="52" t="s">
        <v>51</v>
      </c>
      <c r="E78" s="8" t="s">
        <v>43</v>
      </c>
      <c r="F78" s="56">
        <v>34</v>
      </c>
      <c r="G78" s="58">
        <v>19</v>
      </c>
      <c r="H78" s="3">
        <f t="shared" si="11"/>
        <v>9.0792027688745044E-2</v>
      </c>
      <c r="I78" s="1">
        <f t="shared" si="12"/>
        <v>0.36316811075498018</v>
      </c>
      <c r="J78" s="5">
        <f t="shared" si="15"/>
        <v>0.63336578960000001</v>
      </c>
      <c r="K78" s="1">
        <f t="shared" si="13"/>
        <v>2.5334631584</v>
      </c>
      <c r="L78" s="1" t="s">
        <v>70</v>
      </c>
      <c r="M78" s="1">
        <f t="shared" si="14"/>
        <v>4</v>
      </c>
    </row>
    <row r="79" spans="1:13" x14ac:dyDescent="0.25">
      <c r="A79" t="s">
        <v>65</v>
      </c>
      <c r="B79" s="1">
        <v>1</v>
      </c>
      <c r="C79">
        <v>6</v>
      </c>
      <c r="D79" s="52" t="s">
        <v>51</v>
      </c>
      <c r="E79" s="8" t="s">
        <v>53</v>
      </c>
      <c r="F79" s="56">
        <v>37</v>
      </c>
      <c r="G79" s="58">
        <v>20</v>
      </c>
      <c r="H79" s="3">
        <f t="shared" si="11"/>
        <v>0.10752100856911066</v>
      </c>
      <c r="I79" s="1">
        <f t="shared" si="12"/>
        <v>0.43008403427644265</v>
      </c>
      <c r="J79" s="5">
        <f t="shared" si="15"/>
        <v>0.78829155279999985</v>
      </c>
      <c r="K79" s="1">
        <f t="shared" si="13"/>
        <v>3.1531662111999994</v>
      </c>
      <c r="L79" s="1" t="s">
        <v>70</v>
      </c>
      <c r="M79" s="1">
        <f t="shared" si="14"/>
        <v>4</v>
      </c>
    </row>
    <row r="80" spans="1:13" x14ac:dyDescent="0.25">
      <c r="A80" t="s">
        <v>65</v>
      </c>
      <c r="B80" s="1">
        <v>1</v>
      </c>
      <c r="C80">
        <v>9</v>
      </c>
      <c r="D80" s="52" t="s">
        <v>51</v>
      </c>
      <c r="E80" s="8" t="s">
        <v>44</v>
      </c>
      <c r="F80" s="56">
        <v>40</v>
      </c>
      <c r="G80" s="58">
        <v>21</v>
      </c>
      <c r="H80" s="3">
        <f t="shared" si="11"/>
        <v>0.12566370614359174</v>
      </c>
      <c r="I80" s="1">
        <f t="shared" si="12"/>
        <v>0.50265482457436694</v>
      </c>
      <c r="J80" s="5">
        <f t="shared" si="15"/>
        <v>0.96621589679999986</v>
      </c>
      <c r="K80" s="1">
        <f t="shared" si="13"/>
        <v>3.8648635871999995</v>
      </c>
      <c r="L80" s="1" t="s">
        <v>70</v>
      </c>
      <c r="M80" s="1">
        <f t="shared" si="14"/>
        <v>4</v>
      </c>
    </row>
    <row r="81" spans="1:13" x14ac:dyDescent="0.25">
      <c r="A81" t="s">
        <v>65</v>
      </c>
      <c r="B81" s="1">
        <v>1</v>
      </c>
      <c r="C81">
        <v>7</v>
      </c>
      <c r="D81" s="52" t="s">
        <v>51</v>
      </c>
      <c r="E81" s="8" t="s">
        <v>44</v>
      </c>
      <c r="F81" s="56">
        <v>44</v>
      </c>
      <c r="G81" s="58">
        <v>23</v>
      </c>
      <c r="H81" s="3">
        <f t="shared" si="11"/>
        <v>0.15205308443374599</v>
      </c>
      <c r="I81" s="1">
        <f t="shared" si="12"/>
        <v>0.60821233773498395</v>
      </c>
      <c r="J81" s="5">
        <f t="shared" si="15"/>
        <v>1.2788135223999999</v>
      </c>
      <c r="K81" s="1">
        <f t="shared" si="13"/>
        <v>5.1152540895999996</v>
      </c>
      <c r="L81" s="1" t="s">
        <v>70</v>
      </c>
      <c r="M81" s="1">
        <f t="shared" si="14"/>
        <v>4</v>
      </c>
    </row>
    <row r="82" spans="1:13" x14ac:dyDescent="0.25">
      <c r="A82" t="s">
        <v>65</v>
      </c>
      <c r="B82" s="1">
        <v>1</v>
      </c>
      <c r="C82">
        <v>8</v>
      </c>
      <c r="D82" s="52" t="s">
        <v>51</v>
      </c>
      <c r="E82" s="37" t="s">
        <v>54</v>
      </c>
      <c r="F82" s="56">
        <v>49</v>
      </c>
      <c r="G82" s="58">
        <v>23</v>
      </c>
      <c r="H82" s="3">
        <f t="shared" si="11"/>
        <v>0.18857409903172731</v>
      </c>
      <c r="I82" s="1">
        <f t="shared" si="12"/>
        <v>0.75429639612690924</v>
      </c>
      <c r="J82" s="5">
        <f t="shared" si="15"/>
        <v>1.5847461363999999</v>
      </c>
      <c r="K82" s="1">
        <f t="shared" si="13"/>
        <v>6.3389845455999998</v>
      </c>
      <c r="L82" s="1" t="s">
        <v>70</v>
      </c>
      <c r="M82" s="1">
        <f t="shared" si="14"/>
        <v>4</v>
      </c>
    </row>
    <row r="83" spans="1:13" x14ac:dyDescent="0.25">
      <c r="A83" t="s">
        <v>65</v>
      </c>
      <c r="B83" s="2">
        <v>2</v>
      </c>
      <c r="C83">
        <v>11</v>
      </c>
      <c r="D83" s="52" t="s">
        <v>52</v>
      </c>
      <c r="E83" s="8" t="s">
        <v>41</v>
      </c>
      <c r="F83" s="56">
        <v>21</v>
      </c>
      <c r="G83" s="58">
        <v>12</v>
      </c>
      <c r="H83" s="3">
        <f t="shared" si="11"/>
        <v>3.4636059005827467E-2</v>
      </c>
      <c r="I83" s="1">
        <f t="shared" si="12"/>
        <v>0.13854423602330987</v>
      </c>
      <c r="J83" s="59">
        <f>0.0000289134*F83*F83*G83+0.0134651922</f>
        <v>0.16647490499999998</v>
      </c>
      <c r="K83" s="1">
        <f t="shared" si="13"/>
        <v>0.66589961999999991</v>
      </c>
      <c r="L83" s="1" t="s">
        <v>70</v>
      </c>
      <c r="M83" s="1">
        <f t="shared" si="14"/>
        <v>4</v>
      </c>
    </row>
    <row r="84" spans="1:13" x14ac:dyDescent="0.25">
      <c r="A84" t="s">
        <v>65</v>
      </c>
      <c r="B84" s="2">
        <v>2</v>
      </c>
      <c r="C84">
        <v>3</v>
      </c>
      <c r="D84" s="52" t="s">
        <v>52</v>
      </c>
      <c r="E84" s="8" t="s">
        <v>41</v>
      </c>
      <c r="F84" s="56">
        <v>22</v>
      </c>
      <c r="G84" s="58">
        <v>14</v>
      </c>
      <c r="H84" s="3">
        <f t="shared" si="11"/>
        <v>3.8013271108436497E-2</v>
      </c>
      <c r="I84" s="1">
        <f t="shared" si="12"/>
        <v>0.15205308443374599</v>
      </c>
      <c r="J84" s="59">
        <f>0.0000289134*F84*F84*G84+0.0134651922</f>
        <v>0.2093823906</v>
      </c>
      <c r="K84" s="1">
        <f t="shared" si="13"/>
        <v>0.83752956239999998</v>
      </c>
      <c r="L84" s="1" t="s">
        <v>70</v>
      </c>
      <c r="M84" s="1">
        <f t="shared" si="14"/>
        <v>4</v>
      </c>
    </row>
    <row r="85" spans="1:13" x14ac:dyDescent="0.25">
      <c r="A85" t="s">
        <v>65</v>
      </c>
      <c r="B85" s="2">
        <v>2</v>
      </c>
      <c r="C85">
        <v>4</v>
      </c>
      <c r="D85" s="52" t="s">
        <v>52</v>
      </c>
      <c r="E85" s="8" t="s">
        <v>41</v>
      </c>
      <c r="F85" s="56">
        <v>24</v>
      </c>
      <c r="G85" s="58">
        <v>13</v>
      </c>
      <c r="H85" s="3">
        <f t="shared" si="11"/>
        <v>4.5238934211693019E-2</v>
      </c>
      <c r="I85" s="1">
        <f t="shared" si="12"/>
        <v>0.18095573684677208</v>
      </c>
      <c r="J85" s="59">
        <f>0.0000289134*F85*F85*G85+0.0134651922</f>
        <v>0.22996873140000001</v>
      </c>
      <c r="K85" s="1">
        <f t="shared" si="13"/>
        <v>0.91987492560000006</v>
      </c>
      <c r="L85" s="1" t="s">
        <v>70</v>
      </c>
      <c r="M85" s="1">
        <f t="shared" si="14"/>
        <v>4</v>
      </c>
    </row>
    <row r="86" spans="1:13" x14ac:dyDescent="0.25">
      <c r="A86" t="s">
        <v>65</v>
      </c>
      <c r="B86" s="2">
        <v>2</v>
      </c>
      <c r="C86">
        <v>9</v>
      </c>
      <c r="D86" s="52" t="s">
        <v>52</v>
      </c>
      <c r="E86" s="8" t="s">
        <v>41</v>
      </c>
      <c r="F86" s="56">
        <v>24</v>
      </c>
      <c r="G86" s="58">
        <v>17</v>
      </c>
      <c r="H86" s="3">
        <f t="shared" si="11"/>
        <v>4.5238934211693019E-2</v>
      </c>
      <c r="I86" s="1">
        <f t="shared" si="12"/>
        <v>0.18095573684677208</v>
      </c>
      <c r="J86" s="59">
        <f>0.0000289134*F86*F86*G86+0.0134651922</f>
        <v>0.29658520499999996</v>
      </c>
      <c r="K86" s="1">
        <f t="shared" si="13"/>
        <v>1.1863408199999999</v>
      </c>
      <c r="L86" s="1" t="s">
        <v>70</v>
      </c>
      <c r="M86" s="1">
        <f t="shared" si="14"/>
        <v>4</v>
      </c>
    </row>
    <row r="87" spans="1:13" x14ac:dyDescent="0.25">
      <c r="A87" t="s">
        <v>65</v>
      </c>
      <c r="B87" s="2">
        <v>2</v>
      </c>
      <c r="C87">
        <v>16</v>
      </c>
      <c r="D87" s="52" t="s">
        <v>51</v>
      </c>
      <c r="E87" s="8" t="s">
        <v>41</v>
      </c>
      <c r="F87" s="56">
        <v>24</v>
      </c>
      <c r="G87" s="58">
        <v>16</v>
      </c>
      <c r="H87" s="3">
        <f t="shared" si="11"/>
        <v>4.5238934211693019E-2</v>
      </c>
      <c r="I87" s="1">
        <f t="shared" si="12"/>
        <v>0.18095573684677208</v>
      </c>
      <c r="J87" s="5">
        <f>0.0050811768+0.0000286052*POWER(F87,2)*G87</f>
        <v>0.26870669999999997</v>
      </c>
      <c r="K87" s="1">
        <f t="shared" si="13"/>
        <v>1.0748267999999999</v>
      </c>
      <c r="L87" s="1" t="s">
        <v>70</v>
      </c>
      <c r="M87" s="1">
        <f t="shared" si="14"/>
        <v>4</v>
      </c>
    </row>
    <row r="88" spans="1:13" x14ac:dyDescent="0.25">
      <c r="A88" t="s">
        <v>65</v>
      </c>
      <c r="B88" s="2">
        <v>2</v>
      </c>
      <c r="C88">
        <v>10</v>
      </c>
      <c r="D88" s="52" t="s">
        <v>52</v>
      </c>
      <c r="E88" s="8" t="s">
        <v>42</v>
      </c>
      <c r="F88" s="56">
        <v>26</v>
      </c>
      <c r="G88" s="58">
        <v>16</v>
      </c>
      <c r="H88" s="3">
        <f t="shared" si="11"/>
        <v>5.3092915845667513E-2</v>
      </c>
      <c r="I88" s="1">
        <f t="shared" si="12"/>
        <v>0.21237166338267005</v>
      </c>
      <c r="J88" s="59">
        <f>0.0000289134*F88*F88*G88+0.0134651922</f>
        <v>0.32619252659999998</v>
      </c>
      <c r="K88" s="1">
        <f t="shared" si="13"/>
        <v>1.3047701063999999</v>
      </c>
      <c r="L88" s="1" t="s">
        <v>70</v>
      </c>
      <c r="M88" s="1">
        <f t="shared" si="14"/>
        <v>4</v>
      </c>
    </row>
    <row r="89" spans="1:13" x14ac:dyDescent="0.25">
      <c r="A89" t="s">
        <v>65</v>
      </c>
      <c r="B89" s="2">
        <v>2</v>
      </c>
      <c r="C89">
        <v>15</v>
      </c>
      <c r="D89" s="52" t="s">
        <v>51</v>
      </c>
      <c r="E89" s="8" t="s">
        <v>42</v>
      </c>
      <c r="F89" s="56">
        <v>26</v>
      </c>
      <c r="G89" s="58">
        <v>17</v>
      </c>
      <c r="H89" s="3">
        <f t="shared" si="11"/>
        <v>5.3092915845667513E-2</v>
      </c>
      <c r="I89" s="1">
        <f t="shared" si="12"/>
        <v>0.21237166338267005</v>
      </c>
      <c r="J89" s="5">
        <f>0.0050811768+0.0000286052*POWER(F89,2)*G89</f>
        <v>0.33381213519999992</v>
      </c>
      <c r="K89" s="1">
        <f t="shared" si="13"/>
        <v>1.3352485407999997</v>
      </c>
      <c r="L89" s="1" t="s">
        <v>70</v>
      </c>
      <c r="M89" s="1">
        <f t="shared" si="14"/>
        <v>4</v>
      </c>
    </row>
    <row r="90" spans="1:13" x14ac:dyDescent="0.25">
      <c r="A90" t="s">
        <v>65</v>
      </c>
      <c r="B90" s="2">
        <v>2</v>
      </c>
      <c r="C90">
        <v>7</v>
      </c>
      <c r="D90" s="52" t="s">
        <v>52</v>
      </c>
      <c r="E90" s="8" t="s">
        <v>42</v>
      </c>
      <c r="F90" s="56">
        <v>28</v>
      </c>
      <c r="G90" s="58">
        <v>15</v>
      </c>
      <c r="H90" s="3">
        <f t="shared" si="11"/>
        <v>6.1575216010359951E-2</v>
      </c>
      <c r="I90" s="1">
        <f t="shared" si="12"/>
        <v>0.2463008640414398</v>
      </c>
      <c r="J90" s="59">
        <f>0.0000289134*F90*F90*G90+0.0134651922</f>
        <v>0.35348677619999996</v>
      </c>
      <c r="K90" s="1">
        <f t="shared" si="13"/>
        <v>1.4139471047999999</v>
      </c>
      <c r="L90" s="1" t="s">
        <v>70</v>
      </c>
      <c r="M90" s="1">
        <f t="shared" si="14"/>
        <v>4</v>
      </c>
    </row>
    <row r="91" spans="1:13" x14ac:dyDescent="0.25">
      <c r="A91" t="s">
        <v>65</v>
      </c>
      <c r="B91" s="2">
        <v>2</v>
      </c>
      <c r="C91">
        <v>14</v>
      </c>
      <c r="D91" s="52" t="s">
        <v>51</v>
      </c>
      <c r="E91" s="8" t="s">
        <v>42</v>
      </c>
      <c r="F91" s="56">
        <v>28</v>
      </c>
      <c r="G91" s="58">
        <v>16</v>
      </c>
      <c r="H91" s="3">
        <f t="shared" si="11"/>
        <v>6.1575216010359951E-2</v>
      </c>
      <c r="I91" s="1">
        <f t="shared" si="12"/>
        <v>0.2463008640414398</v>
      </c>
      <c r="J91" s="5">
        <f>0.0050811768+0.0000286052*POWER(F91,2)*G91</f>
        <v>0.36390480559999994</v>
      </c>
      <c r="K91" s="1">
        <f t="shared" si="13"/>
        <v>1.4556192223999997</v>
      </c>
      <c r="L91" s="1" t="s">
        <v>70</v>
      </c>
      <c r="M91" s="1">
        <f t="shared" si="14"/>
        <v>4</v>
      </c>
    </row>
    <row r="92" spans="1:13" x14ac:dyDescent="0.25">
      <c r="A92" t="s">
        <v>65</v>
      </c>
      <c r="B92" s="2">
        <v>2</v>
      </c>
      <c r="C92">
        <v>2</v>
      </c>
      <c r="D92" s="52" t="s">
        <v>52</v>
      </c>
      <c r="E92" s="8" t="s">
        <v>42</v>
      </c>
      <c r="F92" s="56">
        <v>29</v>
      </c>
      <c r="G92" s="58">
        <v>17</v>
      </c>
      <c r="H92" s="3">
        <f t="shared" si="11"/>
        <v>6.6051985541725394E-2</v>
      </c>
      <c r="I92" s="1">
        <f t="shared" si="12"/>
        <v>0.26420794216690158</v>
      </c>
      <c r="J92" s="59">
        <f>0.0000289134*F92*F92*G92+0.0134651922</f>
        <v>0.42684007199999996</v>
      </c>
      <c r="K92" s="1">
        <f t="shared" si="13"/>
        <v>1.7073602879999998</v>
      </c>
      <c r="L92" s="1" t="s">
        <v>70</v>
      </c>
      <c r="M92" s="1">
        <f t="shared" si="14"/>
        <v>4</v>
      </c>
    </row>
    <row r="93" spans="1:13" x14ac:dyDescent="0.25">
      <c r="A93" t="s">
        <v>65</v>
      </c>
      <c r="B93" s="2">
        <v>2</v>
      </c>
      <c r="C93">
        <v>6</v>
      </c>
      <c r="D93" s="52" t="s">
        <v>52</v>
      </c>
      <c r="E93" s="8" t="s">
        <v>42</v>
      </c>
      <c r="F93" s="56">
        <v>29</v>
      </c>
      <c r="G93" s="58">
        <v>14</v>
      </c>
      <c r="H93" s="3">
        <f t="shared" si="11"/>
        <v>6.6051985541725394E-2</v>
      </c>
      <c r="I93" s="1">
        <f t="shared" si="12"/>
        <v>0.26420794216690158</v>
      </c>
      <c r="J93" s="59">
        <f>0.0000289134*F93*F93*G93+0.0134651922</f>
        <v>0.35389156379999998</v>
      </c>
      <c r="K93" s="1">
        <f t="shared" si="13"/>
        <v>1.4155662551999999</v>
      </c>
      <c r="L93" s="1" t="s">
        <v>70</v>
      </c>
      <c r="M93" s="1">
        <f t="shared" si="14"/>
        <v>4</v>
      </c>
    </row>
    <row r="94" spans="1:13" x14ac:dyDescent="0.25">
      <c r="A94" t="s">
        <v>65</v>
      </c>
      <c r="B94" s="2">
        <v>2</v>
      </c>
      <c r="C94">
        <v>1</v>
      </c>
      <c r="D94" s="52" t="s">
        <v>52</v>
      </c>
      <c r="E94" s="8" t="s">
        <v>43</v>
      </c>
      <c r="F94" s="56">
        <v>31</v>
      </c>
      <c r="G94" s="58">
        <v>19</v>
      </c>
      <c r="H94" s="3">
        <f t="shared" si="11"/>
        <v>7.5476763502494784E-2</v>
      </c>
      <c r="I94" s="1">
        <f t="shared" si="12"/>
        <v>0.30190705400997914</v>
      </c>
      <c r="J94" s="59">
        <f>0.0000289134*F94*F94*G94+0.0134651922</f>
        <v>0.54139496279999999</v>
      </c>
      <c r="K94" s="1">
        <f t="shared" si="13"/>
        <v>2.1655798512</v>
      </c>
      <c r="L94" s="1" t="s">
        <v>70</v>
      </c>
      <c r="M94" s="1">
        <f t="shared" si="14"/>
        <v>4</v>
      </c>
    </row>
    <row r="95" spans="1:13" x14ac:dyDescent="0.25">
      <c r="A95" t="s">
        <v>65</v>
      </c>
      <c r="B95" s="2">
        <v>2</v>
      </c>
      <c r="C95">
        <v>12</v>
      </c>
      <c r="D95" s="52" t="s">
        <v>51</v>
      </c>
      <c r="E95" s="8" t="s">
        <v>43</v>
      </c>
      <c r="F95" s="56">
        <v>31</v>
      </c>
      <c r="G95" s="58">
        <v>18</v>
      </c>
      <c r="H95" s="3">
        <f t="shared" si="11"/>
        <v>7.5476763502494784E-2</v>
      </c>
      <c r="I95" s="1">
        <f t="shared" si="12"/>
        <v>0.30190705400997914</v>
      </c>
      <c r="J95" s="5">
        <f>0.0050811768+0.0000286052*POWER(F95,2)*G95</f>
        <v>0.49989392639999997</v>
      </c>
      <c r="K95" s="1">
        <f t="shared" si="13"/>
        <v>1.9995757055999999</v>
      </c>
      <c r="L95" s="1" t="s">
        <v>70</v>
      </c>
      <c r="M95" s="1">
        <f t="shared" si="14"/>
        <v>4</v>
      </c>
    </row>
    <row r="96" spans="1:13" x14ac:dyDescent="0.25">
      <c r="A96" t="s">
        <v>65</v>
      </c>
      <c r="B96" s="2">
        <v>2</v>
      </c>
      <c r="C96">
        <v>5</v>
      </c>
      <c r="D96" s="52" t="s">
        <v>52</v>
      </c>
      <c r="E96" s="8" t="s">
        <v>43</v>
      </c>
      <c r="F96" s="56">
        <v>32</v>
      </c>
      <c r="G96" s="58">
        <v>16</v>
      </c>
      <c r="H96" s="3">
        <f t="shared" si="11"/>
        <v>8.0424771931898703E-2</v>
      </c>
      <c r="I96" s="1">
        <f t="shared" si="12"/>
        <v>0.32169908772759481</v>
      </c>
      <c r="J96" s="59">
        <f>0.0000289134*F96*F96*G96+0.0134651922</f>
        <v>0.48718233779999998</v>
      </c>
      <c r="K96" s="1">
        <f t="shared" si="13"/>
        <v>1.9487293511999999</v>
      </c>
      <c r="L96" s="1" t="s">
        <v>70</v>
      </c>
      <c r="M96" s="1">
        <f t="shared" si="14"/>
        <v>4</v>
      </c>
    </row>
    <row r="97" spans="1:13" x14ac:dyDescent="0.25">
      <c r="A97" t="s">
        <v>65</v>
      </c>
      <c r="B97" s="2">
        <v>2</v>
      </c>
      <c r="C97">
        <v>13</v>
      </c>
      <c r="D97" s="52" t="s">
        <v>51</v>
      </c>
      <c r="E97" s="8" t="s">
        <v>43</v>
      </c>
      <c r="F97" s="56">
        <v>32</v>
      </c>
      <c r="G97" s="58">
        <v>17</v>
      </c>
      <c r="H97" s="3">
        <f t="shared" si="11"/>
        <v>8.0424771931898703E-2</v>
      </c>
      <c r="I97" s="1">
        <f t="shared" si="12"/>
        <v>0.32169908772759481</v>
      </c>
      <c r="J97" s="5">
        <f>0.0050811768+0.0000286052*POWER(F97,2)*G97</f>
        <v>0.50304049839999998</v>
      </c>
      <c r="K97" s="1">
        <f t="shared" si="13"/>
        <v>2.0121619935999999</v>
      </c>
      <c r="L97" s="1" t="s">
        <v>70</v>
      </c>
      <c r="M97" s="1">
        <f t="shared" si="14"/>
        <v>4</v>
      </c>
    </row>
    <row r="98" spans="1:13" x14ac:dyDescent="0.25">
      <c r="A98" t="s">
        <v>65</v>
      </c>
      <c r="B98" s="2">
        <v>2</v>
      </c>
      <c r="C98">
        <v>8</v>
      </c>
      <c r="D98" s="52" t="s">
        <v>52</v>
      </c>
      <c r="E98" s="8" t="s">
        <v>53</v>
      </c>
      <c r="F98" s="56">
        <v>35</v>
      </c>
      <c r="G98" s="58">
        <v>21</v>
      </c>
      <c r="H98" s="3">
        <f t="shared" ref="H98:H129" si="16">PI()/4*POWER((F98/100),2)</f>
        <v>9.6211275016187398E-2</v>
      </c>
      <c r="I98" s="1">
        <f t="shared" ref="I98:I129" si="17">H98*1/0.25</f>
        <v>0.38484510006474959</v>
      </c>
      <c r="J98" s="59">
        <f>0.0000289134*F98*F98*G98+0.0134651922</f>
        <v>0.75726240719999982</v>
      </c>
      <c r="K98" s="1">
        <f t="shared" ref="K98:K129" si="18">J98/0.25</f>
        <v>3.0290496287999993</v>
      </c>
      <c r="L98" s="1" t="s">
        <v>70</v>
      </c>
      <c r="M98" s="1">
        <f t="shared" ref="M98:M129" si="19">1*1/0.25</f>
        <v>4</v>
      </c>
    </row>
    <row r="99" spans="1:13" x14ac:dyDescent="0.25">
      <c r="A99" t="s">
        <v>65</v>
      </c>
      <c r="B99" s="2">
        <v>3</v>
      </c>
      <c r="C99">
        <v>1</v>
      </c>
      <c r="D99" s="52" t="s">
        <v>51</v>
      </c>
      <c r="E99" s="8" t="s">
        <v>41</v>
      </c>
      <c r="F99" s="56">
        <v>23</v>
      </c>
      <c r="G99" s="58">
        <v>14</v>
      </c>
      <c r="H99" s="3">
        <f t="shared" si="16"/>
        <v>4.1547562843725017E-2</v>
      </c>
      <c r="I99" s="1">
        <f t="shared" si="17"/>
        <v>0.16619025137490007</v>
      </c>
      <c r="J99" s="5">
        <f t="shared" ref="J99:J111" si="20">0.0050811768+0.0000286052*POWER(F99,2)*G99</f>
        <v>0.216931288</v>
      </c>
      <c r="K99" s="1">
        <f t="shared" si="18"/>
        <v>0.867725152</v>
      </c>
      <c r="L99" s="1" t="s">
        <v>70</v>
      </c>
      <c r="M99" s="1">
        <f t="shared" si="19"/>
        <v>4</v>
      </c>
    </row>
    <row r="100" spans="1:13" x14ac:dyDescent="0.25">
      <c r="A100" t="s">
        <v>65</v>
      </c>
      <c r="B100" s="2">
        <v>3</v>
      </c>
      <c r="C100">
        <v>3</v>
      </c>
      <c r="D100" s="52" t="s">
        <v>51</v>
      </c>
      <c r="E100" s="8" t="s">
        <v>42</v>
      </c>
      <c r="F100" s="56">
        <v>27</v>
      </c>
      <c r="G100" s="58">
        <v>15</v>
      </c>
      <c r="H100" s="3">
        <f t="shared" si="16"/>
        <v>5.7255526111673984E-2</v>
      </c>
      <c r="I100" s="1">
        <f t="shared" si="17"/>
        <v>0.22902210444669593</v>
      </c>
      <c r="J100" s="5">
        <f t="shared" si="20"/>
        <v>0.31787903879999996</v>
      </c>
      <c r="K100" s="1">
        <f t="shared" si="18"/>
        <v>1.2715161551999998</v>
      </c>
      <c r="L100" s="1" t="s">
        <v>70</v>
      </c>
      <c r="M100" s="1">
        <f t="shared" si="19"/>
        <v>4</v>
      </c>
    </row>
    <row r="101" spans="1:13" x14ac:dyDescent="0.25">
      <c r="A101" t="s">
        <v>65</v>
      </c>
      <c r="B101" s="2">
        <v>3</v>
      </c>
      <c r="C101">
        <v>13</v>
      </c>
      <c r="D101" s="52" t="s">
        <v>51</v>
      </c>
      <c r="E101" s="8" t="s">
        <v>42</v>
      </c>
      <c r="F101" s="56">
        <v>28</v>
      </c>
      <c r="G101" s="58">
        <v>18</v>
      </c>
      <c r="H101" s="3">
        <f t="shared" si="16"/>
        <v>6.1575216010359951E-2</v>
      </c>
      <c r="I101" s="1">
        <f t="shared" si="17"/>
        <v>0.2463008640414398</v>
      </c>
      <c r="J101" s="5">
        <f t="shared" si="20"/>
        <v>0.4087577591999999</v>
      </c>
      <c r="K101" s="1">
        <f t="shared" si="18"/>
        <v>1.6350310367999996</v>
      </c>
      <c r="L101" s="1" t="s">
        <v>70</v>
      </c>
      <c r="M101" s="1">
        <f t="shared" si="19"/>
        <v>4</v>
      </c>
    </row>
    <row r="102" spans="1:13" x14ac:dyDescent="0.25">
      <c r="A102" t="s">
        <v>65</v>
      </c>
      <c r="B102" s="2">
        <v>3</v>
      </c>
      <c r="C102">
        <v>4</v>
      </c>
      <c r="D102" s="52" t="s">
        <v>51</v>
      </c>
      <c r="E102" s="8" t="s">
        <v>42</v>
      </c>
      <c r="F102" s="56">
        <v>29</v>
      </c>
      <c r="G102" s="58">
        <v>15</v>
      </c>
      <c r="H102" s="3">
        <f t="shared" si="16"/>
        <v>6.6051985541725394E-2</v>
      </c>
      <c r="I102" s="1">
        <f t="shared" si="17"/>
        <v>0.26420794216690158</v>
      </c>
      <c r="J102" s="5">
        <f t="shared" si="20"/>
        <v>0.36593577479999995</v>
      </c>
      <c r="K102" s="1">
        <f t="shared" si="18"/>
        <v>1.4637430991999998</v>
      </c>
      <c r="L102" s="1" t="s">
        <v>70</v>
      </c>
      <c r="M102" s="1">
        <f t="shared" si="19"/>
        <v>4</v>
      </c>
    </row>
    <row r="103" spans="1:13" x14ac:dyDescent="0.25">
      <c r="A103" t="s">
        <v>65</v>
      </c>
      <c r="B103" s="2">
        <v>3</v>
      </c>
      <c r="C103">
        <v>12</v>
      </c>
      <c r="D103" s="52" t="s">
        <v>51</v>
      </c>
      <c r="E103" s="8" t="s">
        <v>43</v>
      </c>
      <c r="F103" s="56">
        <v>33</v>
      </c>
      <c r="G103" s="58">
        <v>20</v>
      </c>
      <c r="H103" s="3">
        <f t="shared" si="16"/>
        <v>8.5529859993982132E-2</v>
      </c>
      <c r="I103" s="1">
        <f t="shared" si="17"/>
        <v>0.34211943997592853</v>
      </c>
      <c r="J103" s="5">
        <f t="shared" si="20"/>
        <v>0.62810243279999989</v>
      </c>
      <c r="K103" s="1">
        <f t="shared" si="18"/>
        <v>2.5124097311999996</v>
      </c>
      <c r="L103" s="1" t="s">
        <v>70</v>
      </c>
      <c r="M103" s="1">
        <f t="shared" si="19"/>
        <v>4</v>
      </c>
    </row>
    <row r="104" spans="1:13" x14ac:dyDescent="0.25">
      <c r="A104" t="s">
        <v>65</v>
      </c>
      <c r="B104" s="2">
        <v>3</v>
      </c>
      <c r="C104">
        <v>7</v>
      </c>
      <c r="D104" s="52" t="s">
        <v>51</v>
      </c>
      <c r="E104" s="8" t="s">
        <v>43</v>
      </c>
      <c r="F104" s="56">
        <v>34</v>
      </c>
      <c r="G104" s="58">
        <v>21</v>
      </c>
      <c r="H104" s="3">
        <f t="shared" si="16"/>
        <v>9.0792027688745044E-2</v>
      </c>
      <c r="I104" s="1">
        <f t="shared" si="17"/>
        <v>0.36316811075498018</v>
      </c>
      <c r="J104" s="5">
        <f t="shared" si="20"/>
        <v>0.69950101199999992</v>
      </c>
      <c r="K104" s="1">
        <f t="shared" si="18"/>
        <v>2.7980040479999997</v>
      </c>
      <c r="L104" s="1" t="s">
        <v>70</v>
      </c>
      <c r="M104" s="1">
        <f t="shared" si="19"/>
        <v>4</v>
      </c>
    </row>
    <row r="105" spans="1:13" x14ac:dyDescent="0.25">
      <c r="A105" t="s">
        <v>65</v>
      </c>
      <c r="B105" s="2">
        <v>3</v>
      </c>
      <c r="C105">
        <v>6</v>
      </c>
      <c r="D105" s="52" t="s">
        <v>51</v>
      </c>
      <c r="E105" s="8" t="s">
        <v>53</v>
      </c>
      <c r="F105" s="56">
        <v>35</v>
      </c>
      <c r="G105" s="58">
        <v>20</v>
      </c>
      <c r="H105" s="3">
        <f t="shared" si="16"/>
        <v>9.6211275016187398E-2</v>
      </c>
      <c r="I105" s="1">
        <f t="shared" si="17"/>
        <v>0.38484510006474959</v>
      </c>
      <c r="J105" s="5">
        <f t="shared" si="20"/>
        <v>0.70590857679999985</v>
      </c>
      <c r="K105" s="1">
        <f t="shared" si="18"/>
        <v>2.8236343071999994</v>
      </c>
      <c r="L105" s="1" t="s">
        <v>70</v>
      </c>
      <c r="M105" s="1">
        <f t="shared" si="19"/>
        <v>4</v>
      </c>
    </row>
    <row r="106" spans="1:13" x14ac:dyDescent="0.25">
      <c r="A106" t="s">
        <v>65</v>
      </c>
      <c r="B106" s="2">
        <v>3</v>
      </c>
      <c r="C106">
        <v>2</v>
      </c>
      <c r="D106" s="52" t="s">
        <v>51</v>
      </c>
      <c r="E106" s="8" t="s">
        <v>53</v>
      </c>
      <c r="F106" s="56">
        <v>36</v>
      </c>
      <c r="G106" s="58">
        <v>19</v>
      </c>
      <c r="H106" s="3">
        <f t="shared" si="16"/>
        <v>0.10178760197630929</v>
      </c>
      <c r="I106" s="1">
        <f t="shared" si="17"/>
        <v>0.40715040790523715</v>
      </c>
      <c r="J106" s="5">
        <f t="shared" si="20"/>
        <v>0.70945562159999997</v>
      </c>
      <c r="K106" s="1">
        <f t="shared" si="18"/>
        <v>2.8378224863999999</v>
      </c>
      <c r="L106" s="1" t="s">
        <v>70</v>
      </c>
      <c r="M106" s="1">
        <f t="shared" si="19"/>
        <v>4</v>
      </c>
    </row>
    <row r="107" spans="1:13" x14ac:dyDescent="0.25">
      <c r="A107" t="s">
        <v>65</v>
      </c>
      <c r="B107" s="2">
        <v>3</v>
      </c>
      <c r="C107">
        <v>8</v>
      </c>
      <c r="D107" s="52" t="s">
        <v>51</v>
      </c>
      <c r="E107" s="8" t="s">
        <v>53</v>
      </c>
      <c r="F107" s="56">
        <v>36</v>
      </c>
      <c r="G107" s="58">
        <v>20</v>
      </c>
      <c r="H107" s="3">
        <f t="shared" si="16"/>
        <v>0.10178760197630929</v>
      </c>
      <c r="I107" s="1">
        <f t="shared" si="17"/>
        <v>0.40715040790523715</v>
      </c>
      <c r="J107" s="5">
        <f t="shared" si="20"/>
        <v>0.74652796079999995</v>
      </c>
      <c r="K107" s="1">
        <f t="shared" si="18"/>
        <v>2.9861118431999998</v>
      </c>
      <c r="L107" s="1" t="s">
        <v>70</v>
      </c>
      <c r="M107" s="1">
        <f t="shared" si="19"/>
        <v>4</v>
      </c>
    </row>
    <row r="108" spans="1:13" x14ac:dyDescent="0.25">
      <c r="A108" t="s">
        <v>65</v>
      </c>
      <c r="B108" s="2">
        <v>3</v>
      </c>
      <c r="C108">
        <v>9</v>
      </c>
      <c r="D108" s="52" t="s">
        <v>51</v>
      </c>
      <c r="E108" s="8" t="s">
        <v>53</v>
      </c>
      <c r="F108" s="56">
        <v>37</v>
      </c>
      <c r="G108" s="58">
        <v>18</v>
      </c>
      <c r="H108" s="3">
        <f t="shared" si="16"/>
        <v>0.10752100856911066</v>
      </c>
      <c r="I108" s="1">
        <f t="shared" si="17"/>
        <v>0.43008403427644265</v>
      </c>
      <c r="J108" s="5">
        <f t="shared" si="20"/>
        <v>0.70997051519999987</v>
      </c>
      <c r="K108" s="1">
        <f t="shared" si="18"/>
        <v>2.8398820607999995</v>
      </c>
      <c r="L108" s="1" t="s">
        <v>70</v>
      </c>
      <c r="M108" s="1">
        <f t="shared" si="19"/>
        <v>4</v>
      </c>
    </row>
    <row r="109" spans="1:13" x14ac:dyDescent="0.25">
      <c r="A109" t="s">
        <v>65</v>
      </c>
      <c r="B109" s="2">
        <v>3</v>
      </c>
      <c r="C109">
        <v>5</v>
      </c>
      <c r="D109" s="52" t="s">
        <v>51</v>
      </c>
      <c r="E109" s="8" t="s">
        <v>43</v>
      </c>
      <c r="F109" s="56">
        <v>33</v>
      </c>
      <c r="G109" s="58">
        <v>25</v>
      </c>
      <c r="H109" s="3">
        <f t="shared" si="16"/>
        <v>8.5529859993982132E-2</v>
      </c>
      <c r="I109" s="1">
        <f t="shared" si="17"/>
        <v>0.34211943997592853</v>
      </c>
      <c r="J109" s="5">
        <f t="shared" si="20"/>
        <v>0.78385774679999987</v>
      </c>
      <c r="K109" s="1">
        <f t="shared" si="18"/>
        <v>3.1354309871999995</v>
      </c>
      <c r="L109" s="1" t="s">
        <v>70</v>
      </c>
      <c r="M109" s="1">
        <f t="shared" si="19"/>
        <v>4</v>
      </c>
    </row>
    <row r="110" spans="1:13" x14ac:dyDescent="0.25">
      <c r="A110" t="s">
        <v>65</v>
      </c>
      <c r="B110" s="2">
        <v>3</v>
      </c>
      <c r="C110">
        <v>11</v>
      </c>
      <c r="D110" s="52" t="s">
        <v>51</v>
      </c>
      <c r="E110" s="8" t="s">
        <v>42</v>
      </c>
      <c r="F110" s="56">
        <v>25</v>
      </c>
      <c r="G110" s="58">
        <v>24</v>
      </c>
      <c r="H110" s="3">
        <f t="shared" si="16"/>
        <v>4.9087385212340517E-2</v>
      </c>
      <c r="I110" s="1">
        <f t="shared" si="17"/>
        <v>0.19634954084936207</v>
      </c>
      <c r="J110" s="5">
        <f t="shared" si="20"/>
        <v>0.43415917679999994</v>
      </c>
      <c r="K110" s="1">
        <f t="shared" si="18"/>
        <v>1.7366367071999997</v>
      </c>
      <c r="L110" s="1" t="s">
        <v>70</v>
      </c>
      <c r="M110" s="1">
        <f t="shared" si="19"/>
        <v>4</v>
      </c>
    </row>
    <row r="111" spans="1:13" x14ac:dyDescent="0.25">
      <c r="A111" t="s">
        <v>65</v>
      </c>
      <c r="B111" s="2">
        <v>3</v>
      </c>
      <c r="C111">
        <v>10</v>
      </c>
      <c r="D111" s="52" t="s">
        <v>51</v>
      </c>
      <c r="E111" s="8" t="s">
        <v>42</v>
      </c>
      <c r="F111" s="56">
        <v>27</v>
      </c>
      <c r="G111" s="58">
        <v>24</v>
      </c>
      <c r="H111" s="3">
        <f t="shared" si="16"/>
        <v>5.7255526111673984E-2</v>
      </c>
      <c r="I111" s="1">
        <f t="shared" si="17"/>
        <v>0.22902210444669593</v>
      </c>
      <c r="J111" s="5">
        <f t="shared" si="20"/>
        <v>0.50555775599999986</v>
      </c>
      <c r="K111" s="1">
        <f t="shared" si="18"/>
        <v>2.0222310239999994</v>
      </c>
      <c r="L111" s="1" t="s">
        <v>70</v>
      </c>
      <c r="M111" s="1">
        <f t="shared" si="19"/>
        <v>4</v>
      </c>
    </row>
    <row r="112" spans="1:13" x14ac:dyDescent="0.25">
      <c r="A112" t="s">
        <v>65</v>
      </c>
      <c r="B112" s="2">
        <v>4</v>
      </c>
      <c r="C112">
        <v>18</v>
      </c>
      <c r="D112" s="52" t="s">
        <v>67</v>
      </c>
      <c r="E112" s="37" t="s">
        <v>40</v>
      </c>
      <c r="F112" s="56">
        <v>16</v>
      </c>
      <c r="G112" s="58">
        <v>10</v>
      </c>
      <c r="H112" s="3">
        <f t="shared" si="16"/>
        <v>2.0106192982974676E-2</v>
      </c>
      <c r="I112" s="1">
        <f t="shared" si="17"/>
        <v>8.0424771931898703E-2</v>
      </c>
      <c r="J112" s="1">
        <f t="shared" ref="J112:J137" si="21">0.108337266+(0.000046499*POWER(F112,2)*G112)</f>
        <v>0.22737470600000001</v>
      </c>
      <c r="K112" s="1">
        <f t="shared" si="18"/>
        <v>0.90949882400000004</v>
      </c>
      <c r="L112" s="1" t="s">
        <v>70</v>
      </c>
      <c r="M112" s="1">
        <f t="shared" si="19"/>
        <v>4</v>
      </c>
    </row>
    <row r="113" spans="1:13" x14ac:dyDescent="0.25">
      <c r="A113" t="s">
        <v>65</v>
      </c>
      <c r="B113" s="2">
        <v>4</v>
      </c>
      <c r="C113">
        <v>9</v>
      </c>
      <c r="D113" s="52" t="s">
        <v>67</v>
      </c>
      <c r="E113" s="37" t="s">
        <v>40</v>
      </c>
      <c r="F113" s="56">
        <v>19</v>
      </c>
      <c r="G113" s="58">
        <v>10</v>
      </c>
      <c r="H113" s="3">
        <f t="shared" si="16"/>
        <v>2.8352873698647883E-2</v>
      </c>
      <c r="I113" s="1">
        <f t="shared" si="17"/>
        <v>0.11341149479459153</v>
      </c>
      <c r="J113" s="1">
        <f t="shared" si="21"/>
        <v>0.27619865600000004</v>
      </c>
      <c r="K113" s="1">
        <f t="shared" si="18"/>
        <v>1.1047946240000002</v>
      </c>
      <c r="L113" s="1" t="s">
        <v>70</v>
      </c>
      <c r="M113" s="1">
        <f t="shared" si="19"/>
        <v>4</v>
      </c>
    </row>
    <row r="114" spans="1:13" x14ac:dyDescent="0.25">
      <c r="A114" t="s">
        <v>65</v>
      </c>
      <c r="B114" s="2">
        <v>4</v>
      </c>
      <c r="C114">
        <v>10</v>
      </c>
      <c r="D114" s="52" t="s">
        <v>67</v>
      </c>
      <c r="E114" s="8" t="s">
        <v>41</v>
      </c>
      <c r="F114" s="56">
        <v>20</v>
      </c>
      <c r="G114" s="58">
        <v>12</v>
      </c>
      <c r="H114" s="3">
        <f t="shared" si="16"/>
        <v>3.1415926535897934E-2</v>
      </c>
      <c r="I114" s="1">
        <f t="shared" si="17"/>
        <v>0.12566370614359174</v>
      </c>
      <c r="J114" s="1">
        <f t="shared" si="21"/>
        <v>0.33153246600000003</v>
      </c>
      <c r="K114" s="1">
        <f t="shared" si="18"/>
        <v>1.3261298640000001</v>
      </c>
      <c r="L114" s="1" t="s">
        <v>70</v>
      </c>
      <c r="M114" s="1">
        <f t="shared" si="19"/>
        <v>4</v>
      </c>
    </row>
    <row r="115" spans="1:13" x14ac:dyDescent="0.25">
      <c r="A115" t="s">
        <v>65</v>
      </c>
      <c r="B115" s="2">
        <v>4</v>
      </c>
      <c r="C115">
        <v>14</v>
      </c>
      <c r="D115" s="52" t="s">
        <v>67</v>
      </c>
      <c r="E115" s="8" t="s">
        <v>41</v>
      </c>
      <c r="F115" s="56">
        <v>20</v>
      </c>
      <c r="G115" s="58">
        <v>10</v>
      </c>
      <c r="H115" s="3">
        <f t="shared" si="16"/>
        <v>3.1415926535897934E-2</v>
      </c>
      <c r="I115" s="1">
        <f t="shared" si="17"/>
        <v>0.12566370614359174</v>
      </c>
      <c r="J115" s="1">
        <f t="shared" si="21"/>
        <v>0.29433326599999998</v>
      </c>
      <c r="K115" s="1">
        <f t="shared" si="18"/>
        <v>1.1773330639999999</v>
      </c>
      <c r="L115" s="1" t="s">
        <v>70</v>
      </c>
      <c r="M115" s="1">
        <f t="shared" si="19"/>
        <v>4</v>
      </c>
    </row>
    <row r="116" spans="1:13" x14ac:dyDescent="0.25">
      <c r="A116" t="s">
        <v>65</v>
      </c>
      <c r="B116" s="2">
        <v>4</v>
      </c>
      <c r="C116">
        <v>8</v>
      </c>
      <c r="D116" s="52" t="s">
        <v>67</v>
      </c>
      <c r="E116" s="8" t="s">
        <v>41</v>
      </c>
      <c r="F116" s="56">
        <v>21</v>
      </c>
      <c r="G116" s="58">
        <v>11</v>
      </c>
      <c r="H116" s="3">
        <f t="shared" si="16"/>
        <v>3.4636059005827467E-2</v>
      </c>
      <c r="I116" s="1">
        <f t="shared" si="17"/>
        <v>0.13854423602330987</v>
      </c>
      <c r="J116" s="1">
        <f t="shared" si="21"/>
        <v>0.333903915</v>
      </c>
      <c r="K116" s="1">
        <f t="shared" si="18"/>
        <v>1.33561566</v>
      </c>
      <c r="L116" s="1" t="s">
        <v>70</v>
      </c>
      <c r="M116" s="1">
        <f t="shared" si="19"/>
        <v>4</v>
      </c>
    </row>
    <row r="117" spans="1:13" x14ac:dyDescent="0.25">
      <c r="A117" t="s">
        <v>65</v>
      </c>
      <c r="B117" s="2">
        <v>4</v>
      </c>
      <c r="C117">
        <v>15</v>
      </c>
      <c r="D117" s="52" t="s">
        <v>67</v>
      </c>
      <c r="E117" s="8" t="s">
        <v>41</v>
      </c>
      <c r="F117" s="56">
        <v>21</v>
      </c>
      <c r="G117" s="58">
        <v>12</v>
      </c>
      <c r="H117" s="3">
        <f t="shared" si="16"/>
        <v>3.4636059005827467E-2</v>
      </c>
      <c r="I117" s="1">
        <f t="shared" si="17"/>
        <v>0.13854423602330987</v>
      </c>
      <c r="J117" s="1">
        <f t="shared" si="21"/>
        <v>0.35440997400000002</v>
      </c>
      <c r="K117" s="1">
        <f t="shared" si="18"/>
        <v>1.4176398960000001</v>
      </c>
      <c r="L117" s="1" t="s">
        <v>70</v>
      </c>
      <c r="M117" s="1">
        <f t="shared" si="19"/>
        <v>4</v>
      </c>
    </row>
    <row r="118" spans="1:13" x14ac:dyDescent="0.25">
      <c r="A118" t="s">
        <v>65</v>
      </c>
      <c r="B118" s="2">
        <v>4</v>
      </c>
      <c r="C118">
        <v>16</v>
      </c>
      <c r="D118" s="52" t="s">
        <v>67</v>
      </c>
      <c r="E118" s="8" t="s">
        <v>41</v>
      </c>
      <c r="F118" s="56">
        <v>22</v>
      </c>
      <c r="G118" s="58">
        <v>11</v>
      </c>
      <c r="H118" s="3">
        <f t="shared" si="16"/>
        <v>3.8013271108436497E-2</v>
      </c>
      <c r="I118" s="1">
        <f t="shared" si="17"/>
        <v>0.15205308443374599</v>
      </c>
      <c r="J118" s="1">
        <f t="shared" si="21"/>
        <v>0.35589794200000002</v>
      </c>
      <c r="K118" s="1">
        <f t="shared" si="18"/>
        <v>1.4235917680000001</v>
      </c>
      <c r="L118" s="1" t="s">
        <v>70</v>
      </c>
      <c r="M118" s="1">
        <f t="shared" si="19"/>
        <v>4</v>
      </c>
    </row>
    <row r="119" spans="1:13" x14ac:dyDescent="0.25">
      <c r="A119" t="s">
        <v>65</v>
      </c>
      <c r="B119" s="2">
        <v>4</v>
      </c>
      <c r="C119">
        <v>11</v>
      </c>
      <c r="D119" s="52" t="s">
        <v>67</v>
      </c>
      <c r="E119" s="8" t="s">
        <v>41</v>
      </c>
      <c r="F119" s="56">
        <v>20</v>
      </c>
      <c r="G119" s="58">
        <v>12</v>
      </c>
      <c r="H119" s="3">
        <f t="shared" si="16"/>
        <v>3.1415926535897934E-2</v>
      </c>
      <c r="I119" s="1">
        <f t="shared" si="17"/>
        <v>0.12566370614359174</v>
      </c>
      <c r="J119" s="1">
        <f t="shared" si="21"/>
        <v>0.33153246600000003</v>
      </c>
      <c r="K119" s="1">
        <f t="shared" si="18"/>
        <v>1.3261298640000001</v>
      </c>
      <c r="L119" s="1" t="s">
        <v>70</v>
      </c>
      <c r="M119" s="1">
        <f t="shared" si="19"/>
        <v>4</v>
      </c>
    </row>
    <row r="120" spans="1:13" x14ac:dyDescent="0.25">
      <c r="A120" t="s">
        <v>65</v>
      </c>
      <c r="B120" s="2">
        <v>4</v>
      </c>
      <c r="C120">
        <v>13</v>
      </c>
      <c r="D120" s="52" t="s">
        <v>67</v>
      </c>
      <c r="E120" s="8" t="s">
        <v>41</v>
      </c>
      <c r="F120" s="56">
        <v>24</v>
      </c>
      <c r="G120" s="58">
        <v>13</v>
      </c>
      <c r="H120" s="3">
        <f t="shared" si="16"/>
        <v>4.5238934211693019E-2</v>
      </c>
      <c r="I120" s="1">
        <f t="shared" si="17"/>
        <v>0.18095573684677208</v>
      </c>
      <c r="J120" s="1">
        <f t="shared" si="21"/>
        <v>0.45652177799999999</v>
      </c>
      <c r="K120" s="1">
        <f t="shared" si="18"/>
        <v>1.826087112</v>
      </c>
      <c r="L120" s="1" t="s">
        <v>70</v>
      </c>
      <c r="M120" s="1">
        <f t="shared" si="19"/>
        <v>4</v>
      </c>
    </row>
    <row r="121" spans="1:13" x14ac:dyDescent="0.25">
      <c r="A121" t="s">
        <v>65</v>
      </c>
      <c r="B121" s="2">
        <v>4</v>
      </c>
      <c r="C121">
        <v>7</v>
      </c>
      <c r="D121" s="52" t="s">
        <v>67</v>
      </c>
      <c r="E121" s="8" t="s">
        <v>42</v>
      </c>
      <c r="F121" s="56">
        <v>25</v>
      </c>
      <c r="G121" s="58">
        <v>12</v>
      </c>
      <c r="H121" s="3">
        <f t="shared" si="16"/>
        <v>4.9087385212340517E-2</v>
      </c>
      <c r="I121" s="1">
        <f t="shared" si="17"/>
        <v>0.19634954084936207</v>
      </c>
      <c r="J121" s="1">
        <f t="shared" si="21"/>
        <v>0.457079766</v>
      </c>
      <c r="K121" s="1">
        <f t="shared" si="18"/>
        <v>1.828319064</v>
      </c>
      <c r="L121" s="1" t="s">
        <v>70</v>
      </c>
      <c r="M121" s="1">
        <f t="shared" si="19"/>
        <v>4</v>
      </c>
    </row>
    <row r="122" spans="1:13" x14ac:dyDescent="0.25">
      <c r="A122" t="s">
        <v>65</v>
      </c>
      <c r="B122" s="2">
        <v>4</v>
      </c>
      <c r="C122">
        <v>4</v>
      </c>
      <c r="D122" s="52" t="s">
        <v>66</v>
      </c>
      <c r="E122" s="8" t="s">
        <v>42</v>
      </c>
      <c r="F122" s="56">
        <v>26</v>
      </c>
      <c r="G122" s="58">
        <v>12</v>
      </c>
      <c r="H122" s="3">
        <f t="shared" si="16"/>
        <v>5.3092915845667513E-2</v>
      </c>
      <c r="I122" s="1">
        <f t="shared" si="17"/>
        <v>0.21237166338267005</v>
      </c>
      <c r="J122" s="1">
        <f t="shared" si="21"/>
        <v>0.48553715400000003</v>
      </c>
      <c r="K122" s="1">
        <f t="shared" si="18"/>
        <v>1.9421486160000001</v>
      </c>
      <c r="L122" s="1" t="s">
        <v>70</v>
      </c>
      <c r="M122" s="1">
        <f t="shared" si="19"/>
        <v>4</v>
      </c>
    </row>
    <row r="123" spans="1:13" x14ac:dyDescent="0.25">
      <c r="A123" t="s">
        <v>65</v>
      </c>
      <c r="B123" s="2">
        <v>4</v>
      </c>
      <c r="C123">
        <v>17</v>
      </c>
      <c r="D123" s="52" t="s">
        <v>67</v>
      </c>
      <c r="E123" s="8" t="s">
        <v>42</v>
      </c>
      <c r="F123" s="56">
        <v>25</v>
      </c>
      <c r="G123" s="58">
        <v>14</v>
      </c>
      <c r="H123" s="3">
        <f t="shared" si="16"/>
        <v>4.9087385212340517E-2</v>
      </c>
      <c r="I123" s="1">
        <f t="shared" si="17"/>
        <v>0.19634954084936207</v>
      </c>
      <c r="J123" s="1">
        <f t="shared" si="21"/>
        <v>0.51520351600000003</v>
      </c>
      <c r="K123" s="1">
        <f t="shared" si="18"/>
        <v>2.0608140640000001</v>
      </c>
      <c r="L123" s="1" t="s">
        <v>70</v>
      </c>
      <c r="M123" s="1">
        <f t="shared" si="19"/>
        <v>4</v>
      </c>
    </row>
    <row r="124" spans="1:13" x14ac:dyDescent="0.25">
      <c r="A124" t="s">
        <v>65</v>
      </c>
      <c r="B124" s="2">
        <v>4</v>
      </c>
      <c r="C124">
        <v>12</v>
      </c>
      <c r="D124" s="52" t="s">
        <v>67</v>
      </c>
      <c r="E124" s="8" t="s">
        <v>42</v>
      </c>
      <c r="F124" s="56">
        <v>25</v>
      </c>
      <c r="G124" s="58">
        <v>14</v>
      </c>
      <c r="H124" s="3">
        <f t="shared" si="16"/>
        <v>4.9087385212340517E-2</v>
      </c>
      <c r="I124" s="1">
        <f t="shared" si="17"/>
        <v>0.19634954084936207</v>
      </c>
      <c r="J124" s="1">
        <f t="shared" si="21"/>
        <v>0.51520351600000003</v>
      </c>
      <c r="K124" s="1">
        <f t="shared" si="18"/>
        <v>2.0608140640000001</v>
      </c>
      <c r="L124" s="1" t="s">
        <v>70</v>
      </c>
      <c r="M124" s="1">
        <f t="shared" si="19"/>
        <v>4</v>
      </c>
    </row>
    <row r="125" spans="1:13" x14ac:dyDescent="0.25">
      <c r="A125" t="s">
        <v>65</v>
      </c>
      <c r="B125" s="2">
        <v>4</v>
      </c>
      <c r="C125">
        <v>3</v>
      </c>
      <c r="D125" s="52" t="s">
        <v>66</v>
      </c>
      <c r="E125" s="8" t="s">
        <v>42</v>
      </c>
      <c r="F125" s="56">
        <v>26</v>
      </c>
      <c r="G125" s="58">
        <v>15</v>
      </c>
      <c r="H125" s="3">
        <f t="shared" si="16"/>
        <v>5.3092915845667513E-2</v>
      </c>
      <c r="I125" s="1">
        <f t="shared" si="17"/>
        <v>0.21237166338267005</v>
      </c>
      <c r="J125" s="1">
        <f t="shared" si="21"/>
        <v>0.57983712600000015</v>
      </c>
      <c r="K125" s="1">
        <f t="shared" si="18"/>
        <v>2.3193485040000006</v>
      </c>
      <c r="L125" s="1" t="s">
        <v>70</v>
      </c>
      <c r="M125" s="1">
        <f t="shared" si="19"/>
        <v>4</v>
      </c>
    </row>
    <row r="126" spans="1:13" x14ac:dyDescent="0.25">
      <c r="A126" t="s">
        <v>65</v>
      </c>
      <c r="B126" s="2">
        <v>4</v>
      </c>
      <c r="C126">
        <v>6</v>
      </c>
      <c r="D126" s="52" t="s">
        <v>68</v>
      </c>
      <c r="E126" s="8" t="s">
        <v>42</v>
      </c>
      <c r="F126" s="56">
        <v>26</v>
      </c>
      <c r="G126" s="58">
        <v>16</v>
      </c>
      <c r="H126" s="3">
        <f t="shared" si="16"/>
        <v>5.3092915845667513E-2</v>
      </c>
      <c r="I126" s="1">
        <f t="shared" si="17"/>
        <v>0.21237166338267005</v>
      </c>
      <c r="J126" s="1">
        <f t="shared" si="21"/>
        <v>0.61127045000000013</v>
      </c>
      <c r="K126" s="1">
        <f t="shared" si="18"/>
        <v>2.4450818000000005</v>
      </c>
      <c r="L126" s="1" t="s">
        <v>70</v>
      </c>
      <c r="M126" s="1">
        <f t="shared" si="19"/>
        <v>4</v>
      </c>
    </row>
    <row r="127" spans="1:13" x14ac:dyDescent="0.25">
      <c r="A127" t="s">
        <v>65</v>
      </c>
      <c r="B127" s="2">
        <v>4</v>
      </c>
      <c r="C127">
        <v>5</v>
      </c>
      <c r="D127" s="52" t="s">
        <v>66</v>
      </c>
      <c r="E127" s="8" t="s">
        <v>41</v>
      </c>
      <c r="F127" s="56">
        <v>22</v>
      </c>
      <c r="G127" s="58">
        <v>18</v>
      </c>
      <c r="H127" s="3">
        <f t="shared" si="16"/>
        <v>3.8013271108436497E-2</v>
      </c>
      <c r="I127" s="1">
        <f t="shared" si="17"/>
        <v>0.15205308443374599</v>
      </c>
      <c r="J127" s="1">
        <f t="shared" si="21"/>
        <v>0.5134365540000001</v>
      </c>
      <c r="K127" s="1">
        <f t="shared" si="18"/>
        <v>2.0537462160000004</v>
      </c>
      <c r="L127" s="1" t="s">
        <v>70</v>
      </c>
      <c r="M127" s="1">
        <f t="shared" si="19"/>
        <v>4</v>
      </c>
    </row>
    <row r="128" spans="1:13" x14ac:dyDescent="0.25">
      <c r="A128" t="s">
        <v>65</v>
      </c>
      <c r="B128" s="2">
        <v>4</v>
      </c>
      <c r="C128">
        <v>2</v>
      </c>
      <c r="D128" s="52" t="s">
        <v>66</v>
      </c>
      <c r="E128" s="8" t="s">
        <v>42</v>
      </c>
      <c r="F128" s="56">
        <v>25</v>
      </c>
      <c r="G128" s="58">
        <v>16</v>
      </c>
      <c r="H128" s="3">
        <f t="shared" si="16"/>
        <v>4.9087385212340517E-2</v>
      </c>
      <c r="I128" s="1">
        <f t="shared" si="17"/>
        <v>0.19634954084936207</v>
      </c>
      <c r="J128" s="1">
        <f t="shared" si="21"/>
        <v>0.57332726600000006</v>
      </c>
      <c r="K128" s="1">
        <f t="shared" si="18"/>
        <v>2.2933090640000002</v>
      </c>
      <c r="L128" s="1" t="s">
        <v>70</v>
      </c>
      <c r="M128" s="1">
        <f t="shared" si="19"/>
        <v>4</v>
      </c>
    </row>
    <row r="129" spans="1:16" x14ac:dyDescent="0.25">
      <c r="A129" t="s">
        <v>65</v>
      </c>
      <c r="B129" s="2">
        <v>4</v>
      </c>
      <c r="C129">
        <v>1</v>
      </c>
      <c r="D129" s="52" t="s">
        <v>66</v>
      </c>
      <c r="E129" s="8" t="s">
        <v>42</v>
      </c>
      <c r="F129" s="56">
        <v>26</v>
      </c>
      <c r="G129" s="58">
        <v>17</v>
      </c>
      <c r="H129" s="3">
        <f t="shared" si="16"/>
        <v>5.3092915845667513E-2</v>
      </c>
      <c r="I129" s="1">
        <f t="shared" si="17"/>
        <v>0.21237166338267005</v>
      </c>
      <c r="J129" s="1">
        <f t="shared" si="21"/>
        <v>0.64270377400000012</v>
      </c>
      <c r="K129" s="1">
        <f t="shared" si="18"/>
        <v>2.5708150960000005</v>
      </c>
      <c r="L129" s="1" t="s">
        <v>70</v>
      </c>
      <c r="M129" s="1">
        <f t="shared" si="19"/>
        <v>4</v>
      </c>
      <c r="O129">
        <v>500</v>
      </c>
    </row>
    <row r="130" spans="1:16" x14ac:dyDescent="0.25">
      <c r="A130" t="s">
        <v>65</v>
      </c>
      <c r="B130" s="2">
        <v>5</v>
      </c>
      <c r="C130">
        <v>1</v>
      </c>
      <c r="D130" s="52" t="s">
        <v>66</v>
      </c>
      <c r="E130" s="8" t="s">
        <v>39</v>
      </c>
      <c r="F130" s="56">
        <v>14</v>
      </c>
      <c r="G130" s="58">
        <v>8</v>
      </c>
      <c r="H130" s="3">
        <f t="shared" ref="H130:H142" si="22">PI()/4*POWER((F130/100),2)</f>
        <v>1.5393804002589988E-2</v>
      </c>
      <c r="I130" s="1">
        <f t="shared" ref="I130:I142" si="23">H130*1/0.25</f>
        <v>6.1575216010359951E-2</v>
      </c>
      <c r="J130" s="1">
        <f t="shared" si="21"/>
        <v>0.18124769800000001</v>
      </c>
      <c r="K130" s="1">
        <f t="shared" ref="K130:K142" si="24">J130/0.25</f>
        <v>0.72499079200000005</v>
      </c>
      <c r="L130" s="1" t="s">
        <v>70</v>
      </c>
      <c r="M130" s="1">
        <f t="shared" ref="M130:M142" si="25">1*1/0.25</f>
        <v>4</v>
      </c>
      <c r="O130">
        <v>5</v>
      </c>
      <c r="P130">
        <f>+O129*O130</f>
        <v>2500</v>
      </c>
    </row>
    <row r="131" spans="1:16" x14ac:dyDescent="0.25">
      <c r="A131" t="s">
        <v>65</v>
      </c>
      <c r="B131" s="2">
        <v>5</v>
      </c>
      <c r="C131">
        <v>2</v>
      </c>
      <c r="D131" s="52" t="s">
        <v>66</v>
      </c>
      <c r="E131" s="37" t="s">
        <v>40</v>
      </c>
      <c r="F131" s="56">
        <v>16</v>
      </c>
      <c r="G131" s="58">
        <v>9</v>
      </c>
      <c r="H131" s="3">
        <f t="shared" si="22"/>
        <v>2.0106192982974676E-2</v>
      </c>
      <c r="I131" s="1">
        <f t="shared" si="23"/>
        <v>8.0424771931898703E-2</v>
      </c>
      <c r="J131" s="1">
        <f t="shared" si="21"/>
        <v>0.21547096199999999</v>
      </c>
      <c r="K131" s="1">
        <f t="shared" si="24"/>
        <v>0.86188384799999995</v>
      </c>
      <c r="L131" s="1" t="s">
        <v>70</v>
      </c>
      <c r="M131" s="1">
        <f t="shared" si="25"/>
        <v>4</v>
      </c>
    </row>
    <row r="132" spans="1:16" x14ac:dyDescent="0.25">
      <c r="A132" t="s">
        <v>65</v>
      </c>
      <c r="B132" s="2">
        <v>5</v>
      </c>
      <c r="C132">
        <v>8</v>
      </c>
      <c r="D132" s="52" t="s">
        <v>67</v>
      </c>
      <c r="E132" s="37" t="s">
        <v>40</v>
      </c>
      <c r="F132" s="56">
        <v>17</v>
      </c>
      <c r="G132" s="58">
        <v>8</v>
      </c>
      <c r="H132" s="3">
        <f t="shared" si="22"/>
        <v>2.2698006922186261E-2</v>
      </c>
      <c r="I132" s="1">
        <f t="shared" si="23"/>
        <v>9.0792027688745044E-2</v>
      </c>
      <c r="J132" s="1">
        <f t="shared" si="21"/>
        <v>0.215842954</v>
      </c>
      <c r="K132" s="1">
        <f t="shared" si="24"/>
        <v>0.86337181600000001</v>
      </c>
      <c r="L132" s="1" t="s">
        <v>70</v>
      </c>
      <c r="M132" s="1">
        <f t="shared" si="25"/>
        <v>4</v>
      </c>
    </row>
    <row r="133" spans="1:16" x14ac:dyDescent="0.25">
      <c r="A133" t="s">
        <v>65</v>
      </c>
      <c r="B133" s="2">
        <v>5</v>
      </c>
      <c r="C133">
        <v>5</v>
      </c>
      <c r="D133" s="52" t="s">
        <v>67</v>
      </c>
      <c r="E133" s="8" t="s">
        <v>53</v>
      </c>
      <c r="F133" s="56">
        <v>39</v>
      </c>
      <c r="G133" s="58">
        <v>24</v>
      </c>
      <c r="H133" s="3">
        <f t="shared" si="22"/>
        <v>0.1194590606527519</v>
      </c>
      <c r="I133" s="1">
        <f t="shared" si="23"/>
        <v>0.4778362426110076</v>
      </c>
      <c r="J133" s="1">
        <f t="shared" si="21"/>
        <v>1.805736762</v>
      </c>
      <c r="K133" s="1">
        <f t="shared" si="24"/>
        <v>7.222947048</v>
      </c>
      <c r="L133" s="1" t="s">
        <v>70</v>
      </c>
      <c r="M133" s="1">
        <f t="shared" si="25"/>
        <v>4</v>
      </c>
    </row>
    <row r="134" spans="1:16" x14ac:dyDescent="0.25">
      <c r="A134" t="s">
        <v>65</v>
      </c>
      <c r="B134" s="2">
        <v>5</v>
      </c>
      <c r="C134">
        <v>3</v>
      </c>
      <c r="D134" s="52" t="s">
        <v>66</v>
      </c>
      <c r="E134" s="37" t="s">
        <v>40</v>
      </c>
      <c r="F134" s="56">
        <v>19</v>
      </c>
      <c r="G134" s="58">
        <v>11</v>
      </c>
      <c r="H134" s="3">
        <f t="shared" si="22"/>
        <v>2.8352873698647883E-2</v>
      </c>
      <c r="I134" s="1">
        <f t="shared" si="23"/>
        <v>0.11341149479459153</v>
      </c>
      <c r="J134" s="1">
        <f t="shared" si="21"/>
        <v>0.29298479500000002</v>
      </c>
      <c r="K134" s="1">
        <f t="shared" si="24"/>
        <v>1.1719391800000001</v>
      </c>
      <c r="L134" s="1" t="s">
        <v>70</v>
      </c>
      <c r="M134" s="1">
        <f t="shared" si="25"/>
        <v>4</v>
      </c>
    </row>
    <row r="135" spans="1:16" x14ac:dyDescent="0.25">
      <c r="A135" t="s">
        <v>65</v>
      </c>
      <c r="B135" s="2">
        <v>5</v>
      </c>
      <c r="C135">
        <v>6</v>
      </c>
      <c r="D135" s="52" t="s">
        <v>67</v>
      </c>
      <c r="E135" s="37" t="s">
        <v>40</v>
      </c>
      <c r="F135" s="56">
        <v>19</v>
      </c>
      <c r="G135" s="58">
        <v>10</v>
      </c>
      <c r="H135" s="3">
        <f t="shared" si="22"/>
        <v>2.8352873698647883E-2</v>
      </c>
      <c r="I135" s="1">
        <f t="shared" si="23"/>
        <v>0.11341149479459153</v>
      </c>
      <c r="J135" s="1">
        <f t="shared" si="21"/>
        <v>0.27619865600000004</v>
      </c>
      <c r="K135" s="1">
        <f t="shared" si="24"/>
        <v>1.1047946240000002</v>
      </c>
      <c r="L135" s="1" t="s">
        <v>70</v>
      </c>
      <c r="M135" s="1">
        <f t="shared" si="25"/>
        <v>4</v>
      </c>
    </row>
    <row r="136" spans="1:16" x14ac:dyDescent="0.25">
      <c r="A136" t="s">
        <v>65</v>
      </c>
      <c r="B136" s="2">
        <v>5</v>
      </c>
      <c r="C136">
        <v>4</v>
      </c>
      <c r="D136" s="52" t="s">
        <v>66</v>
      </c>
      <c r="E136" s="8" t="s">
        <v>53</v>
      </c>
      <c r="F136" s="56">
        <v>38</v>
      </c>
      <c r="G136" s="58">
        <v>20</v>
      </c>
      <c r="H136" s="3">
        <f t="shared" si="22"/>
        <v>0.11341149479459153</v>
      </c>
      <c r="I136" s="1">
        <f t="shared" si="23"/>
        <v>0.45364597917836613</v>
      </c>
      <c r="J136" s="1">
        <f t="shared" si="21"/>
        <v>1.4512283860000001</v>
      </c>
      <c r="K136" s="1">
        <f t="shared" si="24"/>
        <v>5.8049135440000006</v>
      </c>
      <c r="L136" s="1" t="s">
        <v>70</v>
      </c>
      <c r="M136" s="1">
        <f t="shared" si="25"/>
        <v>4</v>
      </c>
    </row>
    <row r="137" spans="1:16" x14ac:dyDescent="0.25">
      <c r="A137" t="s">
        <v>65</v>
      </c>
      <c r="B137" s="2">
        <v>5</v>
      </c>
      <c r="C137">
        <v>7</v>
      </c>
      <c r="D137" s="52" t="s">
        <v>67</v>
      </c>
      <c r="E137" s="8" t="s">
        <v>41</v>
      </c>
      <c r="F137" s="56">
        <v>21</v>
      </c>
      <c r="G137" s="58">
        <v>11</v>
      </c>
      <c r="H137" s="3">
        <f t="shared" si="22"/>
        <v>3.4636059005827467E-2</v>
      </c>
      <c r="I137" s="1">
        <f t="shared" si="23"/>
        <v>0.13854423602330987</v>
      </c>
      <c r="J137" s="1">
        <f t="shared" si="21"/>
        <v>0.333903915</v>
      </c>
      <c r="K137" s="1">
        <f t="shared" si="24"/>
        <v>1.33561566</v>
      </c>
      <c r="L137" s="1" t="s">
        <v>70</v>
      </c>
      <c r="M137" s="1">
        <f t="shared" si="25"/>
        <v>4</v>
      </c>
    </row>
    <row r="138" spans="1:16" x14ac:dyDescent="0.25">
      <c r="A138" t="s">
        <v>65</v>
      </c>
      <c r="B138" s="2">
        <v>5</v>
      </c>
      <c r="C138">
        <v>12</v>
      </c>
      <c r="D138" s="52" t="s">
        <v>51</v>
      </c>
      <c r="E138" s="8" t="s">
        <v>43</v>
      </c>
      <c r="F138" s="56">
        <v>34</v>
      </c>
      <c r="G138" s="58">
        <v>21</v>
      </c>
      <c r="H138" s="3">
        <f t="shared" si="22"/>
        <v>9.0792027688745044E-2</v>
      </c>
      <c r="I138" s="1">
        <f t="shared" si="23"/>
        <v>0.36316811075498018</v>
      </c>
      <c r="J138" s="5">
        <f>0.0050811768+0.0000286052*POWER(F138,2)*G138</f>
        <v>0.69950101199999992</v>
      </c>
      <c r="K138" s="1">
        <f t="shared" si="24"/>
        <v>2.7980040479999997</v>
      </c>
      <c r="L138" s="1" t="s">
        <v>70</v>
      </c>
      <c r="M138" s="1">
        <f t="shared" si="25"/>
        <v>4</v>
      </c>
    </row>
    <row r="139" spans="1:16" x14ac:dyDescent="0.25">
      <c r="A139" t="s">
        <v>65</v>
      </c>
      <c r="B139" s="2">
        <v>5</v>
      </c>
      <c r="C139">
        <v>10</v>
      </c>
      <c r="D139" s="52" t="s">
        <v>51</v>
      </c>
      <c r="E139" s="8" t="s">
        <v>42</v>
      </c>
      <c r="F139" s="56">
        <v>26</v>
      </c>
      <c r="G139" s="58">
        <v>16</v>
      </c>
      <c r="H139" s="3">
        <f t="shared" si="22"/>
        <v>5.3092915845667513E-2</v>
      </c>
      <c r="I139" s="1">
        <f t="shared" si="23"/>
        <v>0.21237166338267005</v>
      </c>
      <c r="J139" s="5">
        <f>0.0050811768+0.0000286052*POWER(F139,2)*G139</f>
        <v>0.31447501999999994</v>
      </c>
      <c r="K139" s="1">
        <f t="shared" si="24"/>
        <v>1.2579000799999998</v>
      </c>
      <c r="L139" s="1" t="s">
        <v>70</v>
      </c>
      <c r="M139" s="1">
        <f t="shared" si="25"/>
        <v>4</v>
      </c>
    </row>
    <row r="140" spans="1:16" x14ac:dyDescent="0.25">
      <c r="A140" t="s">
        <v>65</v>
      </c>
      <c r="B140" s="2">
        <v>5</v>
      </c>
      <c r="C140">
        <v>13</v>
      </c>
      <c r="D140" s="52" t="s">
        <v>51</v>
      </c>
      <c r="E140" s="8" t="s">
        <v>42</v>
      </c>
      <c r="F140" s="56">
        <v>27</v>
      </c>
      <c r="G140" s="58">
        <v>16</v>
      </c>
      <c r="H140" s="3">
        <f t="shared" si="22"/>
        <v>5.7255526111673984E-2</v>
      </c>
      <c r="I140" s="1">
        <f t="shared" si="23"/>
        <v>0.22902210444669593</v>
      </c>
      <c r="J140" s="5">
        <f>0.0050811768+0.0000286052*POWER(F140,2)*G140</f>
        <v>0.33873222959999993</v>
      </c>
      <c r="K140" s="1">
        <f t="shared" si="24"/>
        <v>1.3549289183999997</v>
      </c>
      <c r="L140" s="1" t="s">
        <v>70</v>
      </c>
      <c r="M140" s="1">
        <f t="shared" si="25"/>
        <v>4</v>
      </c>
    </row>
    <row r="141" spans="1:16" x14ac:dyDescent="0.25">
      <c r="A141" t="s">
        <v>65</v>
      </c>
      <c r="B141" s="2">
        <v>5</v>
      </c>
      <c r="C141">
        <v>9</v>
      </c>
      <c r="D141" s="52" t="s">
        <v>51</v>
      </c>
      <c r="E141" s="8" t="s">
        <v>42</v>
      </c>
      <c r="F141" s="56">
        <v>28</v>
      </c>
      <c r="G141" s="58">
        <v>17</v>
      </c>
      <c r="H141" s="3">
        <f t="shared" si="22"/>
        <v>6.1575216010359951E-2</v>
      </c>
      <c r="I141" s="1">
        <f t="shared" si="23"/>
        <v>0.2463008640414398</v>
      </c>
      <c r="J141" s="5">
        <f>0.0050811768+0.0000286052*POWER(F141,2)*G141</f>
        <v>0.38633128239999992</v>
      </c>
      <c r="K141" s="1">
        <f t="shared" si="24"/>
        <v>1.5453251295999997</v>
      </c>
      <c r="L141" s="1" t="s">
        <v>70</v>
      </c>
      <c r="M141" s="1">
        <f t="shared" si="25"/>
        <v>4</v>
      </c>
    </row>
    <row r="142" spans="1:16" x14ac:dyDescent="0.25">
      <c r="A142" t="s">
        <v>65</v>
      </c>
      <c r="B142" s="2">
        <v>5</v>
      </c>
      <c r="C142">
        <v>11</v>
      </c>
      <c r="D142" s="52" t="s">
        <v>51</v>
      </c>
      <c r="E142" s="8" t="s">
        <v>43</v>
      </c>
      <c r="F142" s="56">
        <v>34</v>
      </c>
      <c r="G142" s="58">
        <v>21</v>
      </c>
      <c r="H142" s="3">
        <f t="shared" si="22"/>
        <v>9.0792027688745044E-2</v>
      </c>
      <c r="I142" s="1">
        <f t="shared" si="23"/>
        <v>0.36316811075498018</v>
      </c>
      <c r="J142" s="5">
        <f>0.0050811768+0.0000286052*POWER(F142,2)*G142</f>
        <v>0.69950101199999992</v>
      </c>
      <c r="K142" s="1">
        <f t="shared" si="24"/>
        <v>2.7980040479999997</v>
      </c>
      <c r="L142" s="1" t="s">
        <v>70</v>
      </c>
      <c r="M142" s="1">
        <f t="shared" si="25"/>
        <v>4</v>
      </c>
    </row>
    <row r="143" spans="1:16" x14ac:dyDescent="0.25">
      <c r="K143" s="2"/>
      <c r="L143" s="2"/>
    </row>
  </sheetData>
  <sortState ref="A2:L142">
    <sortCondition ref="A1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8" workbookViewId="0">
      <selection activeCell="A29" sqref="A29"/>
    </sheetView>
  </sheetViews>
  <sheetFormatPr baseColWidth="10" defaultRowHeight="15" x14ac:dyDescent="0.25"/>
  <cols>
    <col min="1" max="1" width="19.5703125" customWidth="1"/>
    <col min="2" max="2" width="19" customWidth="1"/>
  </cols>
  <sheetData>
    <row r="1" spans="1:6" x14ac:dyDescent="0.25">
      <c r="A1" s="6" t="s">
        <v>49</v>
      </c>
      <c r="B1" t="s">
        <v>65</v>
      </c>
    </row>
    <row r="3" spans="1:6" x14ac:dyDescent="0.25">
      <c r="A3" s="6" t="s">
        <v>11</v>
      </c>
      <c r="B3" t="s">
        <v>15</v>
      </c>
    </row>
    <row r="4" spans="1:6" x14ac:dyDescent="0.25">
      <c r="A4" s="7" t="s">
        <v>66</v>
      </c>
      <c r="B4" s="4">
        <v>9</v>
      </c>
      <c r="E4" s="7"/>
      <c r="F4" s="4"/>
    </row>
    <row r="5" spans="1:6" x14ac:dyDescent="0.25">
      <c r="A5" s="7" t="s">
        <v>68</v>
      </c>
      <c r="B5" s="4">
        <v>2</v>
      </c>
      <c r="E5" s="7"/>
      <c r="F5" s="4"/>
    </row>
    <row r="6" spans="1:6" x14ac:dyDescent="0.25">
      <c r="A6" s="7" t="s">
        <v>52</v>
      </c>
      <c r="B6" s="4">
        <v>11</v>
      </c>
      <c r="E6" s="7"/>
      <c r="F6" s="4"/>
    </row>
    <row r="7" spans="1:6" x14ac:dyDescent="0.25">
      <c r="A7" s="7" t="s">
        <v>50</v>
      </c>
      <c r="B7" s="4">
        <v>3</v>
      </c>
      <c r="E7" s="7"/>
      <c r="F7" s="4"/>
    </row>
    <row r="8" spans="1:6" x14ac:dyDescent="0.25">
      <c r="A8" s="7" t="s">
        <v>51</v>
      </c>
      <c r="B8" s="4">
        <v>29</v>
      </c>
      <c r="E8" s="7"/>
      <c r="F8" s="4"/>
    </row>
    <row r="9" spans="1:6" x14ac:dyDescent="0.25">
      <c r="A9" s="7" t="s">
        <v>67</v>
      </c>
      <c r="B9" s="4">
        <v>16</v>
      </c>
    </row>
    <row r="10" spans="1:6" x14ac:dyDescent="0.25">
      <c r="A10" s="7" t="s">
        <v>12</v>
      </c>
      <c r="B10" s="4">
        <v>70</v>
      </c>
    </row>
    <row r="11" spans="1:6" x14ac:dyDescent="0.25">
      <c r="A11" s="7"/>
      <c r="B11" s="4"/>
    </row>
    <row r="13" spans="1:6" x14ac:dyDescent="0.25">
      <c r="A13" s="61" t="s">
        <v>64</v>
      </c>
    </row>
    <row r="14" spans="1:6" x14ac:dyDescent="0.25">
      <c r="A14" s="62" t="s">
        <v>2</v>
      </c>
      <c r="B14" s="62" t="s">
        <v>15</v>
      </c>
      <c r="C14" s="62" t="s">
        <v>48</v>
      </c>
    </row>
    <row r="15" spans="1:6" x14ac:dyDescent="0.25">
      <c r="A15" s="65" t="s">
        <v>51</v>
      </c>
      <c r="B15" s="86">
        <v>33</v>
      </c>
      <c r="C15" s="63">
        <f>B15/B20*100</f>
        <v>46.478873239436616</v>
      </c>
    </row>
    <row r="16" spans="1:6" x14ac:dyDescent="0.25">
      <c r="A16" s="65" t="s">
        <v>66</v>
      </c>
      <c r="B16" s="86">
        <v>15</v>
      </c>
      <c r="C16" s="63">
        <f>B16/B20*100</f>
        <v>21.12676056338028</v>
      </c>
    </row>
    <row r="17" spans="1:7" x14ac:dyDescent="0.25">
      <c r="A17" s="65" t="s">
        <v>52</v>
      </c>
      <c r="B17" s="86">
        <v>15</v>
      </c>
      <c r="C17" s="63">
        <f>B17/B20*100</f>
        <v>21.12676056338028</v>
      </c>
    </row>
    <row r="18" spans="1:7" x14ac:dyDescent="0.25">
      <c r="A18" s="65" t="s">
        <v>67</v>
      </c>
      <c r="B18" s="86">
        <v>7</v>
      </c>
      <c r="C18" s="63">
        <f>B18/B20*100</f>
        <v>9.8591549295774641</v>
      </c>
      <c r="E18">
        <v>5.35</v>
      </c>
      <c r="F18">
        <v>0.25</v>
      </c>
      <c r="G18" s="98">
        <f>F18/E18</f>
        <v>4.6728971962616828E-2</v>
      </c>
    </row>
    <row r="19" spans="1:7" x14ac:dyDescent="0.25">
      <c r="A19" s="65" t="s">
        <v>68</v>
      </c>
      <c r="B19" s="86">
        <v>1</v>
      </c>
      <c r="C19" s="63">
        <f>B19/B20*100</f>
        <v>1.4084507042253522</v>
      </c>
    </row>
    <row r="20" spans="1:7" x14ac:dyDescent="0.25">
      <c r="A20" s="62" t="s">
        <v>12</v>
      </c>
      <c r="B20" s="87">
        <v>71</v>
      </c>
      <c r="C20" s="63">
        <f>SUM(C15:C19)</f>
        <v>100.00000000000001</v>
      </c>
    </row>
    <row r="22" spans="1:7" x14ac:dyDescent="0.25">
      <c r="A22" s="61" t="s">
        <v>65</v>
      </c>
    </row>
    <row r="23" spans="1:7" x14ac:dyDescent="0.25">
      <c r="A23" s="62" t="s">
        <v>2</v>
      </c>
      <c r="B23" s="62" t="s">
        <v>15</v>
      </c>
      <c r="C23" s="62" t="s">
        <v>48</v>
      </c>
    </row>
    <row r="24" spans="1:7" x14ac:dyDescent="0.25">
      <c r="A24" s="65" t="s">
        <v>51</v>
      </c>
      <c r="B24" s="86">
        <v>29</v>
      </c>
      <c r="C24" s="63">
        <f>B24/B30*100</f>
        <v>41.428571428571431</v>
      </c>
    </row>
    <row r="25" spans="1:7" x14ac:dyDescent="0.25">
      <c r="A25" s="65" t="s">
        <v>67</v>
      </c>
      <c r="B25" s="86">
        <v>16</v>
      </c>
      <c r="C25" s="63">
        <f>B25/B30*100</f>
        <v>22.857142857142858</v>
      </c>
    </row>
    <row r="26" spans="1:7" x14ac:dyDescent="0.25">
      <c r="A26" s="65" t="s">
        <v>52</v>
      </c>
      <c r="B26" s="86">
        <v>11</v>
      </c>
      <c r="C26" s="63">
        <f>B26/B30*100</f>
        <v>15.714285714285714</v>
      </c>
    </row>
    <row r="27" spans="1:7" x14ac:dyDescent="0.25">
      <c r="A27" s="65" t="s">
        <v>66</v>
      </c>
      <c r="B27" s="86">
        <v>9</v>
      </c>
      <c r="C27" s="63">
        <f>B27/B30*100</f>
        <v>12.857142857142856</v>
      </c>
    </row>
    <row r="28" spans="1:7" x14ac:dyDescent="0.25">
      <c r="A28" s="65" t="s">
        <v>50</v>
      </c>
      <c r="B28" s="86">
        <v>3</v>
      </c>
      <c r="C28" s="63">
        <f>B28/B30*100</f>
        <v>4.2857142857142856</v>
      </c>
    </row>
    <row r="29" spans="1:7" x14ac:dyDescent="0.25">
      <c r="A29" s="65" t="s">
        <v>68</v>
      </c>
      <c r="B29" s="86">
        <v>2</v>
      </c>
      <c r="C29" s="63">
        <f>B29/B30*100</f>
        <v>2.8571428571428572</v>
      </c>
    </row>
    <row r="30" spans="1:7" x14ac:dyDescent="0.25">
      <c r="A30" s="67" t="s">
        <v>12</v>
      </c>
      <c r="B30" s="87">
        <v>70</v>
      </c>
      <c r="C30" s="63">
        <f>SUM(C24:C29)</f>
        <v>100.00000000000001</v>
      </c>
    </row>
  </sheetData>
  <sortState ref="A24:C29">
    <sortCondition descending="1" ref="B24:B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25" sqref="D25:D31"/>
    </sheetView>
  </sheetViews>
  <sheetFormatPr baseColWidth="10" defaultRowHeight="15" x14ac:dyDescent="0.25"/>
  <cols>
    <col min="1" max="1" width="19.5703125" customWidth="1"/>
    <col min="2" max="2" width="21.28515625" customWidth="1"/>
    <col min="3" max="3" width="22.140625" bestFit="1" customWidth="1"/>
    <col min="4" max="4" width="21.28515625" bestFit="1" customWidth="1"/>
    <col min="5" max="5" width="15.140625" bestFit="1" customWidth="1"/>
    <col min="6" max="6" width="21" bestFit="1" customWidth="1"/>
  </cols>
  <sheetData>
    <row r="1" spans="1:8" x14ac:dyDescent="0.25">
      <c r="A1" s="6" t="s">
        <v>49</v>
      </c>
      <c r="B1" t="s">
        <v>65</v>
      </c>
    </row>
    <row r="3" spans="1:8" x14ac:dyDescent="0.25">
      <c r="A3" s="6" t="s">
        <v>11</v>
      </c>
      <c r="B3" t="s">
        <v>37</v>
      </c>
      <c r="C3" t="s">
        <v>38</v>
      </c>
      <c r="D3" t="s">
        <v>17</v>
      </c>
      <c r="E3" t="s">
        <v>16</v>
      </c>
      <c r="F3" t="s">
        <v>18</v>
      </c>
    </row>
    <row r="4" spans="1:8" x14ac:dyDescent="0.25">
      <c r="A4" s="7" t="s">
        <v>52</v>
      </c>
      <c r="B4" s="4">
        <v>27.363636363636363</v>
      </c>
      <c r="C4" s="4">
        <v>15.818181818181818</v>
      </c>
      <c r="D4" s="4">
        <v>44</v>
      </c>
      <c r="E4" s="4">
        <v>2.648048447710837</v>
      </c>
      <c r="F4" s="4">
        <v>16.594647513600002</v>
      </c>
    </row>
    <row r="5" spans="1:8" x14ac:dyDescent="0.25">
      <c r="A5" s="7" t="s">
        <v>50</v>
      </c>
      <c r="B5" s="4">
        <v>24.333333333333332</v>
      </c>
      <c r="C5" s="4">
        <v>13.333333333333334</v>
      </c>
      <c r="D5" s="4">
        <v>12</v>
      </c>
      <c r="E5" s="4">
        <v>0.56077428866577805</v>
      </c>
      <c r="F5" s="4">
        <v>2.5427567627999998</v>
      </c>
    </row>
    <row r="6" spans="1:8" x14ac:dyDescent="0.25">
      <c r="A6" s="7" t="s">
        <v>51</v>
      </c>
      <c r="B6" s="4">
        <v>32.068965517241381</v>
      </c>
      <c r="C6" s="4">
        <v>19.068965517241381</v>
      </c>
      <c r="D6" s="4">
        <v>116</v>
      </c>
      <c r="E6" s="4">
        <v>9.6855301510173302</v>
      </c>
      <c r="F6" s="4">
        <v>69.955310196800014</v>
      </c>
    </row>
    <row r="7" spans="1:8" x14ac:dyDescent="0.25">
      <c r="A7" s="7" t="s">
        <v>66</v>
      </c>
      <c r="B7" s="4">
        <v>23.555555555555557</v>
      </c>
      <c r="C7" s="4">
        <v>14</v>
      </c>
      <c r="D7" s="4">
        <v>36</v>
      </c>
      <c r="E7" s="4">
        <v>1.6945750773463344</v>
      </c>
      <c r="F7" s="4">
        <v>19.743094860000003</v>
      </c>
    </row>
    <row r="8" spans="1:8" x14ac:dyDescent="0.25">
      <c r="A8" s="7" t="s">
        <v>67</v>
      </c>
      <c r="B8" s="4">
        <v>22.125</v>
      </c>
      <c r="C8" s="4">
        <v>12.125</v>
      </c>
      <c r="D8" s="4">
        <v>64</v>
      </c>
      <c r="E8" s="4">
        <v>2.5905573021501436</v>
      </c>
      <c r="F8" s="4">
        <v>28.323497015999994</v>
      </c>
    </row>
    <row r="9" spans="1:8" x14ac:dyDescent="0.25">
      <c r="A9" s="7" t="s">
        <v>68</v>
      </c>
      <c r="B9" s="4">
        <v>23</v>
      </c>
      <c r="C9" s="4">
        <v>13.5</v>
      </c>
      <c r="D9" s="4">
        <v>8</v>
      </c>
      <c r="E9" s="4">
        <v>0.33803536952626179</v>
      </c>
      <c r="F9" s="4">
        <v>3.6968132640000007</v>
      </c>
    </row>
    <row r="10" spans="1:8" x14ac:dyDescent="0.25">
      <c r="A10" s="7" t="s">
        <v>12</v>
      </c>
      <c r="B10" s="4">
        <v>27.37142857142857</v>
      </c>
      <c r="C10" s="4">
        <v>15.914285714285715</v>
      </c>
      <c r="D10" s="4">
        <v>280</v>
      </c>
      <c r="E10" s="4">
        <v>17.517520636416684</v>
      </c>
      <c r="F10" s="4">
        <v>140.85611961319998</v>
      </c>
    </row>
    <row r="11" spans="1:8" x14ac:dyDescent="0.25">
      <c r="A11" s="7"/>
      <c r="B11" s="4"/>
      <c r="C11" s="4"/>
      <c r="D11" s="4"/>
      <c r="E11" s="4"/>
      <c r="F11" s="4"/>
    </row>
    <row r="12" spans="1:8" x14ac:dyDescent="0.25">
      <c r="A12" s="61" t="s">
        <v>64</v>
      </c>
    </row>
    <row r="13" spans="1:8" x14ac:dyDescent="0.25">
      <c r="A13" s="107" t="s">
        <v>2</v>
      </c>
      <c r="B13" s="107" t="s">
        <v>37</v>
      </c>
      <c r="C13" s="107" t="s">
        <v>38</v>
      </c>
      <c r="D13" s="107" t="s">
        <v>10</v>
      </c>
      <c r="E13" s="107" t="s">
        <v>55</v>
      </c>
      <c r="F13" s="107" t="s">
        <v>56</v>
      </c>
      <c r="G13" s="107"/>
      <c r="H13">
        <v>5.35</v>
      </c>
    </row>
    <row r="14" spans="1:8" x14ac:dyDescent="0.25">
      <c r="A14" s="107"/>
      <c r="B14" s="107"/>
      <c r="C14" s="107"/>
      <c r="D14" s="107"/>
      <c r="E14" s="107"/>
      <c r="F14" s="64" t="s">
        <v>57</v>
      </c>
      <c r="G14" s="64" t="s">
        <v>58</v>
      </c>
    </row>
    <row r="15" spans="1:8" x14ac:dyDescent="0.25">
      <c r="A15" s="7" t="s">
        <v>52</v>
      </c>
      <c r="B15" s="69">
        <v>26.4</v>
      </c>
      <c r="C15" s="69">
        <v>16.066666666666666</v>
      </c>
      <c r="D15" s="69">
        <v>60</v>
      </c>
      <c r="E15" s="69">
        <v>3.4067430735527728</v>
      </c>
      <c r="F15" s="69">
        <v>22.413044894400002</v>
      </c>
      <c r="G15" s="66">
        <f>F15*H13</f>
        <v>119.90979018504001</v>
      </c>
    </row>
    <row r="16" spans="1:8" x14ac:dyDescent="0.25">
      <c r="A16" s="7" t="s">
        <v>51</v>
      </c>
      <c r="B16" s="69">
        <v>29.90909090909091</v>
      </c>
      <c r="C16" s="69">
        <v>17.878787878787879</v>
      </c>
      <c r="D16" s="69">
        <v>132</v>
      </c>
      <c r="E16" s="69">
        <v>9.8988442921960793</v>
      </c>
      <c r="F16" s="69">
        <v>71.268463358400012</v>
      </c>
      <c r="G16" s="66">
        <f>F16*H13</f>
        <v>381.28627896744007</v>
      </c>
    </row>
    <row r="17" spans="1:8" x14ac:dyDescent="0.25">
      <c r="A17" s="7" t="s">
        <v>66</v>
      </c>
      <c r="B17" s="69">
        <v>24.266666666666666</v>
      </c>
      <c r="C17" s="69">
        <v>12.933333333333334</v>
      </c>
      <c r="D17" s="69">
        <v>60</v>
      </c>
      <c r="E17" s="69">
        <v>2.916026301062046</v>
      </c>
      <c r="F17" s="69">
        <v>30.289496352</v>
      </c>
      <c r="G17" s="66">
        <f>F17*H13</f>
        <v>162.0488054832</v>
      </c>
    </row>
    <row r="18" spans="1:8" x14ac:dyDescent="0.25">
      <c r="A18" s="7" t="s">
        <v>67</v>
      </c>
      <c r="B18" s="69">
        <v>20.857142857142858</v>
      </c>
      <c r="C18" s="69">
        <v>11.285714285714286</v>
      </c>
      <c r="D18" s="69">
        <v>28</v>
      </c>
      <c r="E18" s="69">
        <v>0.98646009322719508</v>
      </c>
      <c r="F18" s="69">
        <v>9.7871442040000023</v>
      </c>
      <c r="G18" s="66">
        <f>F18*H13</f>
        <v>52.361221491400009</v>
      </c>
    </row>
    <row r="19" spans="1:8" x14ac:dyDescent="0.25">
      <c r="A19" s="7" t="s">
        <v>68</v>
      </c>
      <c r="B19" s="69">
        <v>19</v>
      </c>
      <c r="C19" s="69">
        <v>10</v>
      </c>
      <c r="D19" s="69">
        <v>4</v>
      </c>
      <c r="E19" s="69">
        <v>0.11341149479459153</v>
      </c>
      <c r="F19" s="69">
        <v>1.1047946240000002</v>
      </c>
      <c r="G19" s="66">
        <f>F19*H13</f>
        <v>5.9106512384000007</v>
      </c>
    </row>
    <row r="20" spans="1:8" x14ac:dyDescent="0.25">
      <c r="A20" s="60" t="s">
        <v>12</v>
      </c>
      <c r="B20" s="70">
        <v>26.929577464788732</v>
      </c>
      <c r="C20" s="70">
        <v>15.690140845070422</v>
      </c>
      <c r="D20" s="70">
        <v>284</v>
      </c>
      <c r="E20" s="70">
        <v>17.32148525483268</v>
      </c>
      <c r="F20" s="70">
        <v>134.86294343279994</v>
      </c>
      <c r="G20" s="85">
        <f>SUM(G15:G19)</f>
        <v>721.51674736548</v>
      </c>
    </row>
    <row r="22" spans="1:8" x14ac:dyDescent="0.25">
      <c r="A22" s="61" t="s">
        <v>65</v>
      </c>
    </row>
    <row r="23" spans="1:8" x14ac:dyDescent="0.25">
      <c r="A23" s="107" t="s">
        <v>2</v>
      </c>
      <c r="B23" s="107" t="s">
        <v>37</v>
      </c>
      <c r="C23" s="107" t="s">
        <v>38</v>
      </c>
      <c r="D23" s="107" t="s">
        <v>10</v>
      </c>
      <c r="E23" s="107" t="s">
        <v>55</v>
      </c>
      <c r="F23" s="107" t="s">
        <v>56</v>
      </c>
      <c r="G23" s="107"/>
      <c r="H23">
        <v>5.0999999999999996</v>
      </c>
    </row>
    <row r="24" spans="1:8" x14ac:dyDescent="0.25">
      <c r="A24" s="107"/>
      <c r="B24" s="107"/>
      <c r="C24" s="107"/>
      <c r="D24" s="107"/>
      <c r="E24" s="107"/>
      <c r="F24" s="83" t="s">
        <v>57</v>
      </c>
      <c r="G24" s="83" t="s">
        <v>58</v>
      </c>
    </row>
    <row r="25" spans="1:8" x14ac:dyDescent="0.25">
      <c r="A25" s="65" t="s">
        <v>52</v>
      </c>
      <c r="B25" s="74">
        <v>27.363636363636363</v>
      </c>
      <c r="C25" s="74">
        <v>15.818181818181818</v>
      </c>
      <c r="D25" s="101">
        <v>44</v>
      </c>
      <c r="E25" s="74">
        <v>2.648048447710837</v>
      </c>
      <c r="F25" s="74">
        <v>16.594647513600002</v>
      </c>
      <c r="G25" s="66">
        <f>F25*H23</f>
        <v>84.632702319360007</v>
      </c>
    </row>
    <row r="26" spans="1:8" x14ac:dyDescent="0.25">
      <c r="A26" s="65" t="s">
        <v>50</v>
      </c>
      <c r="B26" s="74">
        <v>24.333333333333332</v>
      </c>
      <c r="C26" s="74">
        <v>13.333333333333334</v>
      </c>
      <c r="D26" s="101">
        <v>12</v>
      </c>
      <c r="E26" s="74">
        <v>0.56077428866577805</v>
      </c>
      <c r="F26" s="74">
        <v>2.5427567627999998</v>
      </c>
      <c r="G26" s="66">
        <f>F26*H23</f>
        <v>12.968059490279998</v>
      </c>
    </row>
    <row r="27" spans="1:8" x14ac:dyDescent="0.25">
      <c r="A27" s="65" t="s">
        <v>51</v>
      </c>
      <c r="B27" s="74">
        <v>32.068965517241381</v>
      </c>
      <c r="C27" s="74">
        <v>19.068965517241381</v>
      </c>
      <c r="D27" s="101">
        <v>116</v>
      </c>
      <c r="E27" s="74">
        <v>9.6855301510173302</v>
      </c>
      <c r="F27" s="74">
        <v>69.955310196800014</v>
      </c>
      <c r="G27" s="66">
        <f>F27*H23</f>
        <v>356.77208200368005</v>
      </c>
    </row>
    <row r="28" spans="1:8" x14ac:dyDescent="0.25">
      <c r="A28" s="65" t="s">
        <v>66</v>
      </c>
      <c r="B28" s="74">
        <v>23.555555555555557</v>
      </c>
      <c r="C28" s="74">
        <v>14</v>
      </c>
      <c r="D28" s="101">
        <v>36</v>
      </c>
      <c r="E28" s="74">
        <v>1.6945750773463344</v>
      </c>
      <c r="F28" s="74">
        <v>19.743094860000003</v>
      </c>
      <c r="G28" s="66">
        <f>F28*H23</f>
        <v>100.68978378600001</v>
      </c>
    </row>
    <row r="29" spans="1:8" x14ac:dyDescent="0.25">
      <c r="A29" s="65" t="s">
        <v>67</v>
      </c>
      <c r="B29" s="74">
        <v>22.125</v>
      </c>
      <c r="C29" s="74">
        <v>12.125</v>
      </c>
      <c r="D29" s="101">
        <v>64</v>
      </c>
      <c r="E29" s="74">
        <v>2.5905573021501436</v>
      </c>
      <c r="F29" s="74">
        <v>28.323497015999994</v>
      </c>
      <c r="G29" s="66">
        <f>F29*H23</f>
        <v>144.44983478159995</v>
      </c>
    </row>
    <row r="30" spans="1:8" x14ac:dyDescent="0.25">
      <c r="A30" s="65" t="s">
        <v>68</v>
      </c>
      <c r="B30" s="74">
        <v>23</v>
      </c>
      <c r="C30" s="74">
        <v>13.5</v>
      </c>
      <c r="D30" s="101">
        <v>8</v>
      </c>
      <c r="E30" s="74">
        <v>0.33803536952626179</v>
      </c>
      <c r="F30" s="74">
        <v>3.6968132640000007</v>
      </c>
      <c r="G30" s="66">
        <f>F30*H23</f>
        <v>18.853747646400002</v>
      </c>
    </row>
    <row r="31" spans="1:8" x14ac:dyDescent="0.25">
      <c r="A31" s="67" t="s">
        <v>12</v>
      </c>
      <c r="B31" s="88">
        <v>27.37142857142857</v>
      </c>
      <c r="C31" s="88">
        <v>15.914285714285715</v>
      </c>
      <c r="D31" s="102">
        <v>280</v>
      </c>
      <c r="E31" s="88">
        <v>17.517520636416684</v>
      </c>
      <c r="F31" s="88">
        <v>140.85611961319998</v>
      </c>
      <c r="G31" s="85">
        <f>SUM(G25:G30)</f>
        <v>718.36621002732011</v>
      </c>
    </row>
  </sheetData>
  <mergeCells count="12">
    <mergeCell ref="F23:G23"/>
    <mergeCell ref="A13:A14"/>
    <mergeCell ref="B13:B14"/>
    <mergeCell ref="C13:C14"/>
    <mergeCell ref="D13:D14"/>
    <mergeCell ref="E13:E14"/>
    <mergeCell ref="F13:G13"/>
    <mergeCell ref="A23:A24"/>
    <mergeCell ref="B23:B24"/>
    <mergeCell ref="C23:C24"/>
    <mergeCell ref="D23:D24"/>
    <mergeCell ref="E23:E24"/>
  </mergeCells>
  <pageMargins left="0.7" right="0.7" top="0.75" bottom="0.75" header="0.3" footer="0.3"/>
  <pageSetup orientation="portrait" horizontalDpi="4294967293" vertic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6" sqref="F6"/>
    </sheetView>
  </sheetViews>
  <sheetFormatPr baseColWidth="10" defaultRowHeight="15" x14ac:dyDescent="0.25"/>
  <cols>
    <col min="1" max="1" width="12.7109375" customWidth="1"/>
    <col min="2" max="2" width="13.140625" customWidth="1"/>
    <col min="3" max="3" width="14.42578125" customWidth="1"/>
    <col min="4" max="4" width="12.5703125" customWidth="1"/>
    <col min="5" max="5" width="11.42578125" customWidth="1"/>
    <col min="6" max="6" width="10.7109375" customWidth="1"/>
    <col min="7" max="7" width="12.42578125" customWidth="1"/>
    <col min="8" max="8" width="10.28515625" customWidth="1"/>
  </cols>
  <sheetData>
    <row r="1" spans="1:10" x14ac:dyDescent="0.25">
      <c r="A1" s="6" t="s">
        <v>49</v>
      </c>
      <c r="B1" t="s">
        <v>65</v>
      </c>
    </row>
    <row r="3" spans="1:10" x14ac:dyDescent="0.25">
      <c r="A3" s="6" t="s">
        <v>11</v>
      </c>
      <c r="B3" t="s">
        <v>17</v>
      </c>
      <c r="C3" t="s">
        <v>37</v>
      </c>
      <c r="D3" t="s">
        <v>38</v>
      </c>
      <c r="E3" t="s">
        <v>59</v>
      </c>
      <c r="F3" t="s">
        <v>16</v>
      </c>
      <c r="G3" t="s">
        <v>18</v>
      </c>
    </row>
    <row r="4" spans="1:10" x14ac:dyDescent="0.25">
      <c r="A4" s="7">
        <v>1</v>
      </c>
      <c r="B4" s="4">
        <v>40</v>
      </c>
      <c r="C4" s="4">
        <v>33</v>
      </c>
      <c r="D4" s="4">
        <v>17.600000000000001</v>
      </c>
      <c r="E4" s="4">
        <v>0.9217432845632455</v>
      </c>
      <c r="F4" s="4">
        <v>3.686973138252982</v>
      </c>
      <c r="G4" s="4">
        <v>27.188025298799996</v>
      </c>
    </row>
    <row r="5" spans="1:10" x14ac:dyDescent="0.25">
      <c r="A5" s="7">
        <v>2</v>
      </c>
      <c r="B5" s="4">
        <v>64</v>
      </c>
      <c r="C5" s="4">
        <v>27.625</v>
      </c>
      <c r="D5" s="4">
        <v>16.125</v>
      </c>
      <c r="E5" s="4">
        <v>0.97782071342982324</v>
      </c>
      <c r="F5" s="4">
        <v>3.911282853719293</v>
      </c>
      <c r="G5" s="4">
        <v>24.472079775999994</v>
      </c>
    </row>
    <row r="6" spans="1:10" x14ac:dyDescent="0.25">
      <c r="A6" s="7">
        <v>3</v>
      </c>
      <c r="B6" s="4">
        <v>52</v>
      </c>
      <c r="C6" s="4">
        <v>31</v>
      </c>
      <c r="D6" s="4">
        <v>19.46153846153846</v>
      </c>
      <c r="E6" s="4">
        <v>1.0019324370461249</v>
      </c>
      <c r="F6" s="4">
        <v>4.0077297481844996</v>
      </c>
      <c r="G6" s="4">
        <v>28.930178638399994</v>
      </c>
    </row>
    <row r="7" spans="1:10" x14ac:dyDescent="0.25">
      <c r="A7" s="7">
        <v>4</v>
      </c>
      <c r="B7" s="4">
        <v>72</v>
      </c>
      <c r="C7" s="4">
        <v>22.722222222222221</v>
      </c>
      <c r="D7" s="4">
        <v>13.055555555555555</v>
      </c>
      <c r="E7" s="4">
        <v>0.74196564496156947</v>
      </c>
      <c r="F7" s="4">
        <v>2.9678625798462779</v>
      </c>
      <c r="G7" s="4">
        <v>31.421217163999998</v>
      </c>
    </row>
    <row r="8" spans="1:10" x14ac:dyDescent="0.25">
      <c r="A8" s="7">
        <v>5</v>
      </c>
      <c r="B8" s="4">
        <v>52</v>
      </c>
      <c r="C8" s="4">
        <v>25.53846153846154</v>
      </c>
      <c r="D8" s="4">
        <v>14.76923076923077</v>
      </c>
      <c r="E8" s="4">
        <v>0.73591807910340923</v>
      </c>
      <c r="F8" s="4">
        <v>2.9436723164136369</v>
      </c>
      <c r="G8" s="4">
        <v>28.844618735999994</v>
      </c>
    </row>
    <row r="9" spans="1:10" x14ac:dyDescent="0.25">
      <c r="A9" s="7" t="s">
        <v>12</v>
      </c>
      <c r="B9" s="4">
        <v>280</v>
      </c>
      <c r="C9" s="4">
        <v>27.37142857142857</v>
      </c>
      <c r="D9" s="4">
        <v>15.914285714285715</v>
      </c>
      <c r="E9" s="4">
        <v>4.3793801591041701</v>
      </c>
      <c r="F9" s="4">
        <v>17.51752063641668</v>
      </c>
      <c r="G9" s="4">
        <v>140.85611961319995</v>
      </c>
    </row>
    <row r="13" spans="1:10" x14ac:dyDescent="0.25">
      <c r="A13" s="61" t="s">
        <v>64</v>
      </c>
    </row>
    <row r="14" spans="1:10" x14ac:dyDescent="0.25">
      <c r="A14" s="108" t="s">
        <v>0</v>
      </c>
      <c r="B14" s="108" t="s">
        <v>10</v>
      </c>
      <c r="C14" s="108" t="s">
        <v>37</v>
      </c>
      <c r="D14" s="108" t="s">
        <v>38</v>
      </c>
      <c r="E14" s="108" t="s">
        <v>60</v>
      </c>
      <c r="F14" s="108" t="s">
        <v>55</v>
      </c>
      <c r="G14" s="108" t="s">
        <v>56</v>
      </c>
      <c r="H14" s="108"/>
      <c r="I14" s="72"/>
      <c r="J14">
        <f>'Cuadro 3'!H13</f>
        <v>5.35</v>
      </c>
    </row>
    <row r="15" spans="1:10" x14ac:dyDescent="0.25">
      <c r="A15" s="108"/>
      <c r="B15" s="108"/>
      <c r="C15" s="108"/>
      <c r="D15" s="108"/>
      <c r="E15" s="108"/>
      <c r="F15" s="108"/>
      <c r="G15" s="97" t="s">
        <v>57</v>
      </c>
      <c r="H15" s="97" t="s">
        <v>58</v>
      </c>
      <c r="I15" s="62"/>
    </row>
    <row r="16" spans="1:10" x14ac:dyDescent="0.25">
      <c r="A16" s="65">
        <v>1</v>
      </c>
      <c r="B16" s="89">
        <v>56</v>
      </c>
      <c r="C16" s="74">
        <v>25.214285714285715</v>
      </c>
      <c r="D16" s="74">
        <v>14.571428571428571</v>
      </c>
      <c r="E16" s="74">
        <v>0.73128422993936404</v>
      </c>
      <c r="F16" s="74">
        <v>2.9251369197574562</v>
      </c>
      <c r="G16" s="74">
        <v>22.320776715200001</v>
      </c>
      <c r="H16" s="66">
        <f>G16*5.35</f>
        <v>119.41615542632</v>
      </c>
      <c r="I16" s="66"/>
    </row>
    <row r="17" spans="1:9" x14ac:dyDescent="0.25">
      <c r="A17" s="65">
        <v>2</v>
      </c>
      <c r="B17" s="89">
        <v>60</v>
      </c>
      <c r="C17" s="74">
        <v>26.4</v>
      </c>
      <c r="D17" s="74">
        <v>15.466666666666667</v>
      </c>
      <c r="E17" s="74">
        <v>0.91059063064300161</v>
      </c>
      <c r="F17" s="74">
        <v>3.6423625225720064</v>
      </c>
      <c r="G17" s="74">
        <v>28.521902075999996</v>
      </c>
      <c r="H17" s="66">
        <f t="shared" ref="H17:H20" si="0">G17*5.35</f>
        <v>152.59217610659996</v>
      </c>
      <c r="I17" s="66"/>
    </row>
    <row r="18" spans="1:9" x14ac:dyDescent="0.25">
      <c r="A18" s="65">
        <v>3</v>
      </c>
      <c r="B18" s="89">
        <v>44</v>
      </c>
      <c r="C18" s="74">
        <v>30.90909090909091</v>
      </c>
      <c r="D18" s="74">
        <v>18.09090909090909</v>
      </c>
      <c r="E18" s="74">
        <v>0.85058621095943643</v>
      </c>
      <c r="F18" s="74">
        <v>3.4023448438377457</v>
      </c>
      <c r="G18" s="74">
        <v>27.506601284800002</v>
      </c>
      <c r="H18" s="66">
        <f t="shared" si="0"/>
        <v>147.16031687367999</v>
      </c>
      <c r="I18" s="66"/>
    </row>
    <row r="19" spans="1:9" x14ac:dyDescent="0.25">
      <c r="A19" s="65">
        <v>4</v>
      </c>
      <c r="B19" s="89">
        <v>48</v>
      </c>
      <c r="C19" s="74">
        <v>31.5</v>
      </c>
      <c r="D19" s="74">
        <v>18.5</v>
      </c>
      <c r="E19" s="74">
        <v>0.98693133212523365</v>
      </c>
      <c r="F19" s="74">
        <v>3.9477253285009346</v>
      </c>
      <c r="G19" s="74">
        <v>31.362071024799999</v>
      </c>
      <c r="H19" s="66">
        <f t="shared" si="0"/>
        <v>167.78707998267998</v>
      </c>
      <c r="I19" s="66"/>
    </row>
    <row r="20" spans="1:9" x14ac:dyDescent="0.25">
      <c r="A20" s="65">
        <v>5</v>
      </c>
      <c r="B20" s="89">
        <v>76</v>
      </c>
      <c r="C20" s="74">
        <v>23.421052631578949</v>
      </c>
      <c r="D20" s="74">
        <v>13.526315789473685</v>
      </c>
      <c r="E20" s="74">
        <v>0.85097891004113546</v>
      </c>
      <c r="F20" s="74">
        <v>3.4039156401645418</v>
      </c>
      <c r="G20" s="74">
        <v>25.151592332000007</v>
      </c>
      <c r="H20" s="66">
        <f t="shared" si="0"/>
        <v>134.56101897620002</v>
      </c>
      <c r="I20" s="66"/>
    </row>
    <row r="21" spans="1:9" x14ac:dyDescent="0.25">
      <c r="A21" s="67" t="s">
        <v>12</v>
      </c>
      <c r="B21" s="90">
        <v>284</v>
      </c>
      <c r="C21" s="88">
        <v>26.929577464788732</v>
      </c>
      <c r="D21" s="88">
        <v>15.690140845070422</v>
      </c>
      <c r="E21" s="88">
        <v>4.3303713137081692</v>
      </c>
      <c r="F21" s="88">
        <v>17.321485254832677</v>
      </c>
      <c r="G21" s="88">
        <v>134.86294343280005</v>
      </c>
      <c r="H21" s="85">
        <f>SUM(H16:H20)</f>
        <v>721.51674736547989</v>
      </c>
      <c r="I21" s="66"/>
    </row>
    <row r="23" spans="1:9" x14ac:dyDescent="0.25">
      <c r="A23" s="61" t="s">
        <v>65</v>
      </c>
    </row>
    <row r="24" spans="1:9" x14ac:dyDescent="0.25">
      <c r="A24" s="108" t="s">
        <v>0</v>
      </c>
      <c r="B24" s="108" t="s">
        <v>10</v>
      </c>
      <c r="C24" s="108" t="s">
        <v>37</v>
      </c>
      <c r="D24" s="108" t="s">
        <v>38</v>
      </c>
      <c r="E24" s="108" t="s">
        <v>60</v>
      </c>
      <c r="F24" s="108" t="s">
        <v>55</v>
      </c>
      <c r="G24" s="108" t="s">
        <v>56</v>
      </c>
      <c r="H24" s="108"/>
      <c r="I24" s="73"/>
    </row>
    <row r="25" spans="1:9" x14ac:dyDescent="0.25">
      <c r="A25" s="108"/>
      <c r="B25" s="108"/>
      <c r="C25" s="108"/>
      <c r="D25" s="108"/>
      <c r="E25" s="108"/>
      <c r="F25" s="108"/>
      <c r="G25" s="97" t="s">
        <v>57</v>
      </c>
      <c r="H25" s="97" t="s">
        <v>58</v>
      </c>
      <c r="I25" s="91"/>
    </row>
    <row r="26" spans="1:9" x14ac:dyDescent="0.25">
      <c r="A26" s="95">
        <v>1</v>
      </c>
      <c r="B26" s="89">
        <v>40</v>
      </c>
      <c r="C26" s="74">
        <v>33</v>
      </c>
      <c r="D26" s="74">
        <v>17.600000000000001</v>
      </c>
      <c r="E26" s="74">
        <v>0.9217432845632455</v>
      </c>
      <c r="F26" s="74">
        <v>3.686973138252982</v>
      </c>
      <c r="G26" s="74">
        <v>27.188025298799996</v>
      </c>
      <c r="H26" s="66">
        <f>G26*5.1</f>
        <v>138.65892902387998</v>
      </c>
      <c r="I26" s="92"/>
    </row>
    <row r="27" spans="1:9" x14ac:dyDescent="0.25">
      <c r="A27" s="95">
        <v>2</v>
      </c>
      <c r="B27" s="89">
        <v>64</v>
      </c>
      <c r="C27" s="74">
        <v>27.625</v>
      </c>
      <c r="D27" s="74">
        <v>16.125</v>
      </c>
      <c r="E27" s="74">
        <v>0.97782071342982324</v>
      </c>
      <c r="F27" s="74">
        <v>3.911282853719293</v>
      </c>
      <c r="G27" s="74">
        <v>24.472079775999994</v>
      </c>
      <c r="H27" s="66">
        <f t="shared" ref="H27:H30" si="1">G27*5.1</f>
        <v>124.80760685759996</v>
      </c>
      <c r="I27" s="92"/>
    </row>
    <row r="28" spans="1:9" x14ac:dyDescent="0.25">
      <c r="A28" s="95">
        <v>3</v>
      </c>
      <c r="B28" s="89">
        <v>52</v>
      </c>
      <c r="C28" s="74">
        <v>31</v>
      </c>
      <c r="D28" s="74">
        <v>19.46153846153846</v>
      </c>
      <c r="E28" s="74">
        <v>1.0019324370461249</v>
      </c>
      <c r="F28" s="74">
        <v>4.0077297481844996</v>
      </c>
      <c r="G28" s="74">
        <v>28.930178638399994</v>
      </c>
      <c r="H28" s="66">
        <f t="shared" si="1"/>
        <v>147.54391105583997</v>
      </c>
      <c r="I28" s="92"/>
    </row>
    <row r="29" spans="1:9" x14ac:dyDescent="0.25">
      <c r="A29" s="95">
        <v>4</v>
      </c>
      <c r="B29" s="89">
        <v>72</v>
      </c>
      <c r="C29" s="74">
        <v>22.722222222222221</v>
      </c>
      <c r="D29" s="74">
        <v>13.055555555555555</v>
      </c>
      <c r="E29" s="74">
        <v>0.74196564496156947</v>
      </c>
      <c r="F29" s="74">
        <v>2.9678625798462779</v>
      </c>
      <c r="G29" s="74">
        <v>31.421217163999998</v>
      </c>
      <c r="H29" s="66">
        <f t="shared" si="1"/>
        <v>160.24820753639997</v>
      </c>
      <c r="I29" s="92"/>
    </row>
    <row r="30" spans="1:9" x14ac:dyDescent="0.25">
      <c r="A30" s="95">
        <v>5</v>
      </c>
      <c r="B30" s="89">
        <v>52</v>
      </c>
      <c r="C30" s="74">
        <v>25.53846153846154</v>
      </c>
      <c r="D30" s="74">
        <v>14.76923076923077</v>
      </c>
      <c r="E30" s="74">
        <v>0.73591807910340923</v>
      </c>
      <c r="F30" s="74">
        <v>2.9436723164136369</v>
      </c>
      <c r="G30" s="74">
        <v>28.844618735999994</v>
      </c>
      <c r="H30" s="66">
        <f t="shared" si="1"/>
        <v>147.10755555359995</v>
      </c>
      <c r="I30" s="92"/>
    </row>
    <row r="31" spans="1:9" x14ac:dyDescent="0.25">
      <c r="A31" s="96" t="s">
        <v>12</v>
      </c>
      <c r="B31" s="90">
        <v>280</v>
      </c>
      <c r="C31" s="88">
        <v>27.37142857142857</v>
      </c>
      <c r="D31" s="88">
        <v>15.914285714285715</v>
      </c>
      <c r="E31" s="88">
        <v>4.3793801591041701</v>
      </c>
      <c r="F31" s="88">
        <v>17.51752063641668</v>
      </c>
      <c r="G31" s="88">
        <v>140.85611961319995</v>
      </c>
      <c r="H31" s="77">
        <f>SUM(H26:H30)</f>
        <v>718.36621002731977</v>
      </c>
    </row>
  </sheetData>
  <mergeCells count="14">
    <mergeCell ref="F14:F15"/>
    <mergeCell ref="G14:H14"/>
    <mergeCell ref="F24:F25"/>
    <mergeCell ref="G24:H24"/>
    <mergeCell ref="A24:A25"/>
    <mergeCell ref="B24:B25"/>
    <mergeCell ref="C24:C25"/>
    <mergeCell ref="D24:D25"/>
    <mergeCell ref="E24:E25"/>
    <mergeCell ref="A14:A15"/>
    <mergeCell ref="B14:B15"/>
    <mergeCell ref="C14:C15"/>
    <mergeCell ref="D14:D15"/>
    <mergeCell ref="E14:E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H94" sqref="H94"/>
    </sheetView>
  </sheetViews>
  <sheetFormatPr baseColWidth="10" defaultRowHeight="15" x14ac:dyDescent="0.25"/>
  <cols>
    <col min="1" max="1" width="21.42578125" customWidth="1"/>
    <col min="2" max="2" width="10.7109375" customWidth="1"/>
    <col min="3" max="3" width="13.42578125" customWidth="1"/>
    <col min="4" max="4" width="13.28515625" customWidth="1"/>
    <col min="5" max="5" width="10.28515625" customWidth="1"/>
    <col min="6" max="6" width="11.140625" customWidth="1"/>
    <col min="7" max="7" width="12.42578125" customWidth="1"/>
  </cols>
  <sheetData>
    <row r="1" spans="1:7" x14ac:dyDescent="0.25">
      <c r="A1" s="6" t="s">
        <v>49</v>
      </c>
      <c r="B1" t="s">
        <v>65</v>
      </c>
    </row>
    <row r="3" spans="1:7" x14ac:dyDescent="0.25">
      <c r="A3" s="6" t="s">
        <v>11</v>
      </c>
      <c r="B3" t="s">
        <v>17</v>
      </c>
      <c r="C3" t="s">
        <v>37</v>
      </c>
      <c r="D3" t="s">
        <v>38</v>
      </c>
      <c r="E3" t="s">
        <v>59</v>
      </c>
      <c r="F3" t="s">
        <v>16</v>
      </c>
      <c r="G3" t="s">
        <v>18</v>
      </c>
    </row>
    <row r="4" spans="1:7" x14ac:dyDescent="0.25">
      <c r="A4" s="7" t="s">
        <v>52</v>
      </c>
      <c r="B4" s="4">
        <v>44</v>
      </c>
      <c r="C4" s="4">
        <v>27.363636363636363</v>
      </c>
      <c r="D4" s="4">
        <v>15.818181818181818</v>
      </c>
      <c r="E4" s="4">
        <v>0.66201211192770915</v>
      </c>
      <c r="F4" s="4">
        <v>2.6480484477108366</v>
      </c>
      <c r="G4" s="4">
        <v>16.594647513599998</v>
      </c>
    </row>
    <row r="5" spans="1:7" x14ac:dyDescent="0.25">
      <c r="A5" s="9" t="s">
        <v>41</v>
      </c>
      <c r="B5" s="4">
        <v>16</v>
      </c>
      <c r="C5" s="4">
        <v>22.75</v>
      </c>
      <c r="D5" s="4">
        <v>14</v>
      </c>
      <c r="E5" s="4">
        <v>0.16312719853765001</v>
      </c>
      <c r="F5" s="4">
        <v>0.65250879415060004</v>
      </c>
      <c r="G5" s="4">
        <v>3.6096449279999998</v>
      </c>
    </row>
    <row r="6" spans="1:7" x14ac:dyDescent="0.25">
      <c r="A6" s="9" t="s">
        <v>42</v>
      </c>
      <c r="B6" s="4">
        <v>16</v>
      </c>
      <c r="C6" s="4">
        <v>28</v>
      </c>
      <c r="D6" s="4">
        <v>15.5</v>
      </c>
      <c r="E6" s="4">
        <v>0.24677210293947827</v>
      </c>
      <c r="F6" s="4">
        <v>0.98708841175791306</v>
      </c>
      <c r="G6" s="4">
        <v>5.8416437543999997</v>
      </c>
    </row>
    <row r="7" spans="1:7" x14ac:dyDescent="0.25">
      <c r="A7" s="9" t="s">
        <v>43</v>
      </c>
      <c r="B7" s="4">
        <v>8</v>
      </c>
      <c r="C7" s="4">
        <v>31.5</v>
      </c>
      <c r="D7" s="4">
        <v>17.5</v>
      </c>
      <c r="E7" s="4">
        <v>0.1559015354343935</v>
      </c>
      <c r="F7" s="4">
        <v>0.623606141737574</v>
      </c>
      <c r="G7" s="4">
        <v>4.1143092023999994</v>
      </c>
    </row>
    <row r="8" spans="1:7" x14ac:dyDescent="0.25">
      <c r="A8" s="9" t="s">
        <v>53</v>
      </c>
      <c r="B8" s="4">
        <v>4</v>
      </c>
      <c r="C8" s="4">
        <v>35</v>
      </c>
      <c r="D8" s="4">
        <v>21</v>
      </c>
      <c r="E8" s="4">
        <v>9.6211275016187398E-2</v>
      </c>
      <c r="F8" s="4">
        <v>0.38484510006474959</v>
      </c>
      <c r="G8" s="4">
        <v>3.0290496287999993</v>
      </c>
    </row>
    <row r="9" spans="1:7" x14ac:dyDescent="0.25">
      <c r="A9" s="7" t="s">
        <v>50</v>
      </c>
      <c r="B9" s="4">
        <v>12</v>
      </c>
      <c r="C9" s="4">
        <v>24.333333333333332</v>
      </c>
      <c r="D9" s="4">
        <v>13.333333333333334</v>
      </c>
      <c r="E9" s="4">
        <v>0.14019357216644451</v>
      </c>
      <c r="F9" s="4">
        <v>0.56077428866577805</v>
      </c>
      <c r="G9" s="4">
        <v>2.5427567627999998</v>
      </c>
    </row>
    <row r="10" spans="1:7" x14ac:dyDescent="0.25">
      <c r="A10" s="9" t="s">
        <v>41</v>
      </c>
      <c r="B10" s="4">
        <v>4</v>
      </c>
      <c r="C10" s="4">
        <v>22</v>
      </c>
      <c r="D10" s="4">
        <v>12</v>
      </c>
      <c r="E10" s="4">
        <v>3.8013271108436497E-2</v>
      </c>
      <c r="F10" s="4">
        <v>0.15205308443374599</v>
      </c>
      <c r="G10" s="4">
        <v>0.59163632200000005</v>
      </c>
    </row>
    <row r="11" spans="1:7" x14ac:dyDescent="0.25">
      <c r="A11" s="9" t="s">
        <v>42</v>
      </c>
      <c r="B11" s="4">
        <v>8</v>
      </c>
      <c r="C11" s="4">
        <v>25.5</v>
      </c>
      <c r="D11" s="4">
        <v>14</v>
      </c>
      <c r="E11" s="4">
        <v>0.10218030105800803</v>
      </c>
      <c r="F11" s="4">
        <v>0.40872120423203212</v>
      </c>
      <c r="G11" s="4">
        <v>1.9511204408</v>
      </c>
    </row>
    <row r="12" spans="1:7" x14ac:dyDescent="0.25">
      <c r="A12" s="7" t="s">
        <v>51</v>
      </c>
      <c r="B12" s="4">
        <v>116</v>
      </c>
      <c r="C12" s="4">
        <v>32.068965517241381</v>
      </c>
      <c r="D12" s="4">
        <v>19.068965517241381</v>
      </c>
      <c r="E12" s="4">
        <v>2.4213825377543339</v>
      </c>
      <c r="F12" s="4">
        <v>9.6855301510173355</v>
      </c>
      <c r="G12" s="4">
        <v>69.955310196800014</v>
      </c>
    </row>
    <row r="13" spans="1:7" x14ac:dyDescent="0.25">
      <c r="A13" s="9" t="s">
        <v>41</v>
      </c>
      <c r="B13" s="4">
        <v>8</v>
      </c>
      <c r="C13" s="4">
        <v>23.5</v>
      </c>
      <c r="D13" s="4">
        <v>15</v>
      </c>
      <c r="E13" s="4">
        <v>8.6786497055418035E-2</v>
      </c>
      <c r="F13" s="4">
        <v>0.34714598822167214</v>
      </c>
      <c r="G13" s="4">
        <v>1.9425519519999999</v>
      </c>
    </row>
    <row r="14" spans="1:7" x14ac:dyDescent="0.25">
      <c r="A14" s="9" t="s">
        <v>42</v>
      </c>
      <c r="B14" s="4">
        <v>40</v>
      </c>
      <c r="C14" s="4">
        <v>27.1</v>
      </c>
      <c r="D14" s="4">
        <v>17.8</v>
      </c>
      <c r="E14" s="4">
        <v>0.57781742881150289</v>
      </c>
      <c r="F14" s="4">
        <v>2.3112697152460115</v>
      </c>
      <c r="G14" s="4">
        <v>15.078179913599998</v>
      </c>
    </row>
    <row r="15" spans="1:7" x14ac:dyDescent="0.25">
      <c r="A15" s="9" t="s">
        <v>43</v>
      </c>
      <c r="B15" s="4">
        <v>36</v>
      </c>
      <c r="C15" s="4">
        <v>33.111111111111114</v>
      </c>
      <c r="D15" s="4">
        <v>20.111111111111111</v>
      </c>
      <c r="E15" s="4">
        <v>0.77565922617131999</v>
      </c>
      <c r="F15" s="4">
        <v>3.10263690468528</v>
      </c>
      <c r="G15" s="4">
        <v>22.974859199999994</v>
      </c>
    </row>
    <row r="16" spans="1:7" x14ac:dyDescent="0.25">
      <c r="A16" s="9" t="s">
        <v>53</v>
      </c>
      <c r="B16" s="4">
        <v>20</v>
      </c>
      <c r="C16" s="4">
        <v>36.200000000000003</v>
      </c>
      <c r="D16" s="4">
        <v>19.399999999999999</v>
      </c>
      <c r="E16" s="4">
        <v>0.5148284961070273</v>
      </c>
      <c r="F16" s="4">
        <v>2.0593139844281092</v>
      </c>
      <c r="G16" s="4">
        <v>14.640616908799998</v>
      </c>
    </row>
    <row r="17" spans="1:7" x14ac:dyDescent="0.25">
      <c r="A17" s="9" t="s">
        <v>44</v>
      </c>
      <c r="B17" s="4">
        <v>8</v>
      </c>
      <c r="C17" s="4">
        <v>42</v>
      </c>
      <c r="D17" s="4">
        <v>22</v>
      </c>
      <c r="E17" s="4">
        <v>0.27771679057733772</v>
      </c>
      <c r="F17" s="4">
        <v>1.1108671623093509</v>
      </c>
      <c r="G17" s="4">
        <v>8.9801176767999991</v>
      </c>
    </row>
    <row r="18" spans="1:7" x14ac:dyDescent="0.25">
      <c r="A18" s="9" t="s">
        <v>54</v>
      </c>
      <c r="B18" s="4">
        <v>4</v>
      </c>
      <c r="C18" s="4">
        <v>49</v>
      </c>
      <c r="D18" s="4">
        <v>23</v>
      </c>
      <c r="E18" s="4">
        <v>0.18857409903172731</v>
      </c>
      <c r="F18" s="4">
        <v>0.75429639612690924</v>
      </c>
      <c r="G18" s="4">
        <v>6.3389845455999998</v>
      </c>
    </row>
    <row r="19" spans="1:7" x14ac:dyDescent="0.25">
      <c r="A19" s="7" t="s">
        <v>66</v>
      </c>
      <c r="B19" s="4">
        <v>36</v>
      </c>
      <c r="C19" s="4">
        <v>23.555555555555557</v>
      </c>
      <c r="D19" s="4">
        <v>14</v>
      </c>
      <c r="E19" s="4">
        <v>0.42364376933658365</v>
      </c>
      <c r="F19" s="4">
        <v>1.6945750773463346</v>
      </c>
      <c r="G19" s="4">
        <v>19.743094860000003</v>
      </c>
    </row>
    <row r="20" spans="1:7" x14ac:dyDescent="0.25">
      <c r="A20" s="9" t="s">
        <v>39</v>
      </c>
      <c r="B20" s="4">
        <v>4</v>
      </c>
      <c r="C20" s="4">
        <v>14</v>
      </c>
      <c r="D20" s="4">
        <v>8</v>
      </c>
      <c r="E20" s="4">
        <v>1.5393804002589988E-2</v>
      </c>
      <c r="F20" s="4">
        <v>6.1575216010359951E-2</v>
      </c>
      <c r="G20" s="4">
        <v>0.72499079200000005</v>
      </c>
    </row>
    <row r="21" spans="1:7" x14ac:dyDescent="0.25">
      <c r="A21" s="9" t="s">
        <v>40</v>
      </c>
      <c r="B21" s="4">
        <v>8</v>
      </c>
      <c r="C21" s="4">
        <v>17.5</v>
      </c>
      <c r="D21" s="4">
        <v>10</v>
      </c>
      <c r="E21" s="4">
        <v>4.8459066681622559E-2</v>
      </c>
      <c r="F21" s="4">
        <v>0.19383626672649024</v>
      </c>
      <c r="G21" s="4">
        <v>2.033823028</v>
      </c>
    </row>
    <row r="22" spans="1:7" x14ac:dyDescent="0.25">
      <c r="A22" s="9" t="s">
        <v>41</v>
      </c>
      <c r="B22" s="4">
        <v>4</v>
      </c>
      <c r="C22" s="4">
        <v>22</v>
      </c>
      <c r="D22" s="4">
        <v>18</v>
      </c>
      <c r="E22" s="4">
        <v>3.8013271108436497E-2</v>
      </c>
      <c r="F22" s="4">
        <v>0.15205308443374599</v>
      </c>
      <c r="G22" s="4">
        <v>2.0537462160000004</v>
      </c>
    </row>
    <row r="23" spans="1:7" x14ac:dyDescent="0.25">
      <c r="A23" s="9" t="s">
        <v>42</v>
      </c>
      <c r="B23" s="4">
        <v>16</v>
      </c>
      <c r="C23" s="4">
        <v>25.75</v>
      </c>
      <c r="D23" s="4">
        <v>15</v>
      </c>
      <c r="E23" s="4">
        <v>0.20836613274934307</v>
      </c>
      <c r="F23" s="4">
        <v>0.83346453099737228</v>
      </c>
      <c r="G23" s="4">
        <v>9.1256212800000025</v>
      </c>
    </row>
    <row r="24" spans="1:7" x14ac:dyDescent="0.25">
      <c r="A24" s="9" t="s">
        <v>53</v>
      </c>
      <c r="B24" s="4">
        <v>4</v>
      </c>
      <c r="C24" s="4">
        <v>38</v>
      </c>
      <c r="D24" s="4">
        <v>20</v>
      </c>
      <c r="E24" s="4">
        <v>0.11341149479459153</v>
      </c>
      <c r="F24" s="4">
        <v>0.45364597917836613</v>
      </c>
      <c r="G24" s="4">
        <v>5.8049135440000006</v>
      </c>
    </row>
    <row r="25" spans="1:7" x14ac:dyDescent="0.25">
      <c r="A25" s="7" t="s">
        <v>67</v>
      </c>
      <c r="B25" s="4">
        <v>64</v>
      </c>
      <c r="C25" s="4">
        <v>22.125</v>
      </c>
      <c r="D25" s="4">
        <v>12.125</v>
      </c>
      <c r="E25" s="4">
        <v>0.64763932553753589</v>
      </c>
      <c r="F25" s="4">
        <v>2.5905573021501436</v>
      </c>
      <c r="G25" s="4">
        <v>28.323497015999997</v>
      </c>
    </row>
    <row r="26" spans="1:7" x14ac:dyDescent="0.25">
      <c r="A26" s="9" t="s">
        <v>40</v>
      </c>
      <c r="B26" s="4">
        <v>16</v>
      </c>
      <c r="C26" s="4">
        <v>17.75</v>
      </c>
      <c r="D26" s="4">
        <v>9.5</v>
      </c>
      <c r="E26" s="4">
        <v>9.9509947302456714E-2</v>
      </c>
      <c r="F26" s="4">
        <v>0.39803978920982686</v>
      </c>
      <c r="G26" s="4">
        <v>3.9824598880000002</v>
      </c>
    </row>
    <row r="27" spans="1:7" x14ac:dyDescent="0.25">
      <c r="A27" s="9" t="s">
        <v>41</v>
      </c>
      <c r="B27" s="4">
        <v>32</v>
      </c>
      <c r="C27" s="4">
        <v>21.125</v>
      </c>
      <c r="D27" s="4">
        <v>11.5</v>
      </c>
      <c r="E27" s="4">
        <v>0.28140816194530571</v>
      </c>
      <c r="F27" s="4">
        <v>1.1256326477812229</v>
      </c>
      <c r="G27" s="4">
        <v>11.168142888</v>
      </c>
    </row>
    <row r="28" spans="1:7" x14ac:dyDescent="0.25">
      <c r="A28" s="9" t="s">
        <v>42</v>
      </c>
      <c r="B28" s="4">
        <v>12</v>
      </c>
      <c r="C28" s="4">
        <v>25</v>
      </c>
      <c r="D28" s="4">
        <v>13.333333333333334</v>
      </c>
      <c r="E28" s="4">
        <v>0.14726215563702155</v>
      </c>
      <c r="F28" s="4">
        <v>0.58904862254808621</v>
      </c>
      <c r="G28" s="4">
        <v>5.9499471919999998</v>
      </c>
    </row>
    <row r="29" spans="1:7" x14ac:dyDescent="0.25">
      <c r="A29" s="9" t="s">
        <v>53</v>
      </c>
      <c r="B29" s="4">
        <v>4</v>
      </c>
      <c r="C29" s="4">
        <v>39</v>
      </c>
      <c r="D29" s="4">
        <v>24</v>
      </c>
      <c r="E29" s="4">
        <v>0.1194590606527519</v>
      </c>
      <c r="F29" s="4">
        <v>0.4778362426110076</v>
      </c>
      <c r="G29" s="4">
        <v>7.222947048</v>
      </c>
    </row>
    <row r="30" spans="1:7" x14ac:dyDescent="0.25">
      <c r="A30" s="7" t="s">
        <v>68</v>
      </c>
      <c r="B30" s="4">
        <v>8</v>
      </c>
      <c r="C30" s="4">
        <v>23</v>
      </c>
      <c r="D30" s="4">
        <v>13.5</v>
      </c>
      <c r="E30" s="4">
        <v>8.4508842381565447E-2</v>
      </c>
      <c r="F30" s="4">
        <v>0.33803536952626179</v>
      </c>
      <c r="G30" s="4">
        <v>3.6968132640000007</v>
      </c>
    </row>
    <row r="31" spans="1:7" x14ac:dyDescent="0.25">
      <c r="A31" s="9" t="s">
        <v>41</v>
      </c>
      <c r="B31" s="4">
        <v>4</v>
      </c>
      <c r="C31" s="4">
        <v>20</v>
      </c>
      <c r="D31" s="4">
        <v>11</v>
      </c>
      <c r="E31" s="4">
        <v>3.1415926535897934E-2</v>
      </c>
      <c r="F31" s="4">
        <v>0.12566370614359174</v>
      </c>
      <c r="G31" s="4">
        <v>1.2517314640000001</v>
      </c>
    </row>
    <row r="32" spans="1:7" x14ac:dyDescent="0.25">
      <c r="A32" s="9" t="s">
        <v>42</v>
      </c>
      <c r="B32" s="4">
        <v>4</v>
      </c>
      <c r="C32" s="4">
        <v>26</v>
      </c>
      <c r="D32" s="4">
        <v>16</v>
      </c>
      <c r="E32" s="4">
        <v>5.3092915845667513E-2</v>
      </c>
      <c r="F32" s="4">
        <v>0.21237166338267005</v>
      </c>
      <c r="G32" s="4">
        <v>2.4450818000000005</v>
      </c>
    </row>
    <row r="33" spans="1:10" x14ac:dyDescent="0.25">
      <c r="A33" s="7" t="s">
        <v>12</v>
      </c>
      <c r="B33" s="4">
        <v>280</v>
      </c>
      <c r="C33" s="4">
        <v>27.37142857142857</v>
      </c>
      <c r="D33" s="4">
        <v>15.914285714285715</v>
      </c>
      <c r="E33" s="4">
        <v>4.379380159104171</v>
      </c>
      <c r="F33" s="4">
        <v>17.517520636416684</v>
      </c>
      <c r="G33" s="4">
        <v>140.85611961319998</v>
      </c>
    </row>
    <row r="34" spans="1:10" x14ac:dyDescent="0.25">
      <c r="A34" s="7"/>
      <c r="B34" s="4"/>
      <c r="C34" s="4"/>
      <c r="D34" s="4"/>
      <c r="E34" s="4"/>
      <c r="F34" s="4"/>
      <c r="G34" s="4"/>
    </row>
    <row r="35" spans="1:10" x14ac:dyDescent="0.25">
      <c r="A35" s="7"/>
      <c r="B35" s="4"/>
      <c r="C35" s="4"/>
      <c r="D35" s="4"/>
      <c r="E35" s="4"/>
      <c r="F35" s="4"/>
      <c r="G35" s="4"/>
    </row>
    <row r="36" spans="1:10" x14ac:dyDescent="0.25">
      <c r="A36" s="61" t="s">
        <v>64</v>
      </c>
    </row>
    <row r="37" spans="1:10" x14ac:dyDescent="0.25">
      <c r="A37" s="108" t="s">
        <v>61</v>
      </c>
      <c r="B37" s="108" t="s">
        <v>10</v>
      </c>
      <c r="C37" s="108" t="s">
        <v>37</v>
      </c>
      <c r="D37" s="108" t="s">
        <v>38</v>
      </c>
      <c r="E37" s="108" t="s">
        <v>60</v>
      </c>
      <c r="F37" s="108" t="s">
        <v>55</v>
      </c>
      <c r="G37" s="108" t="s">
        <v>62</v>
      </c>
      <c r="H37" s="73"/>
      <c r="I37" s="72"/>
      <c r="J37">
        <v>8.5</v>
      </c>
    </row>
    <row r="38" spans="1:10" x14ac:dyDescent="0.25">
      <c r="A38" s="108"/>
      <c r="B38" s="108"/>
      <c r="C38" s="108"/>
      <c r="D38" s="108"/>
      <c r="E38" s="108"/>
      <c r="F38" s="108"/>
      <c r="G38" s="108"/>
      <c r="H38" s="76" t="s">
        <v>58</v>
      </c>
      <c r="I38" s="62"/>
    </row>
    <row r="39" spans="1:10" x14ac:dyDescent="0.25">
      <c r="A39" s="81" t="s">
        <v>52</v>
      </c>
      <c r="B39" s="94">
        <v>60</v>
      </c>
      <c r="C39" s="77">
        <v>26.4</v>
      </c>
      <c r="D39" s="77">
        <v>16.066666666666666</v>
      </c>
      <c r="E39" s="77">
        <v>0.85168576838819288</v>
      </c>
      <c r="F39" s="77">
        <v>3.4067430735527715</v>
      </c>
      <c r="G39" s="77">
        <v>22.413044894399999</v>
      </c>
      <c r="H39" s="92"/>
      <c r="I39" s="66"/>
    </row>
    <row r="40" spans="1:10" x14ac:dyDescent="0.25">
      <c r="A40" s="82" t="s">
        <v>40</v>
      </c>
      <c r="B40" s="89">
        <v>8</v>
      </c>
      <c r="C40" s="74">
        <v>18.5</v>
      </c>
      <c r="D40" s="74">
        <v>11.5</v>
      </c>
      <c r="E40" s="74">
        <v>5.3799774192725205E-2</v>
      </c>
      <c r="F40" s="74">
        <v>0.21519909677090082</v>
      </c>
      <c r="G40" s="74">
        <v>1.0209223632</v>
      </c>
      <c r="H40" s="92"/>
      <c r="I40" s="66"/>
    </row>
    <row r="41" spans="1:10" x14ac:dyDescent="0.25">
      <c r="A41" s="82" t="s">
        <v>41</v>
      </c>
      <c r="B41" s="89">
        <v>12</v>
      </c>
      <c r="C41" s="74">
        <v>21.666666666666668</v>
      </c>
      <c r="D41" s="74">
        <v>13.333333333333334</v>
      </c>
      <c r="E41" s="74">
        <v>0.11081968085537995</v>
      </c>
      <c r="F41" s="74">
        <v>0.4432787234215198</v>
      </c>
      <c r="G41" s="74">
        <v>2.3340195287999999</v>
      </c>
      <c r="H41" s="92"/>
      <c r="I41" s="66"/>
    </row>
    <row r="42" spans="1:10" x14ac:dyDescent="0.25">
      <c r="A42" s="82" t="s">
        <v>42</v>
      </c>
      <c r="B42" s="89">
        <v>20</v>
      </c>
      <c r="C42" s="74">
        <v>26.6</v>
      </c>
      <c r="D42" s="74">
        <v>15.6</v>
      </c>
      <c r="E42" s="74">
        <v>0.27889488782243388</v>
      </c>
      <c r="F42" s="74">
        <v>1.1155795512897355</v>
      </c>
      <c r="G42" s="74">
        <v>6.7390818815999998</v>
      </c>
      <c r="H42" s="92"/>
      <c r="I42" s="66"/>
    </row>
    <row r="43" spans="1:10" x14ac:dyDescent="0.25">
      <c r="A43" s="82" t="s">
        <v>43</v>
      </c>
      <c r="B43" s="89">
        <v>16</v>
      </c>
      <c r="C43" s="74">
        <v>31.5</v>
      </c>
      <c r="D43" s="74">
        <v>20</v>
      </c>
      <c r="E43" s="74">
        <v>0.31196015050146647</v>
      </c>
      <c r="F43" s="74">
        <v>1.2478406020058659</v>
      </c>
      <c r="G43" s="74">
        <v>9.431647152</v>
      </c>
      <c r="H43" s="92"/>
      <c r="I43" s="66"/>
    </row>
    <row r="44" spans="1:10" x14ac:dyDescent="0.25">
      <c r="A44" s="82" t="s">
        <v>53</v>
      </c>
      <c r="B44" s="89">
        <v>4</v>
      </c>
      <c r="C44" s="74">
        <v>35</v>
      </c>
      <c r="D44" s="74">
        <v>20</v>
      </c>
      <c r="E44" s="74">
        <v>9.6211275016187398E-2</v>
      </c>
      <c r="F44" s="74">
        <v>0.38484510006474959</v>
      </c>
      <c r="G44" s="74">
        <v>2.8873739687999995</v>
      </c>
      <c r="H44" s="92"/>
      <c r="I44" s="66"/>
    </row>
    <row r="45" spans="1:10" x14ac:dyDescent="0.25">
      <c r="A45" s="81" t="s">
        <v>51</v>
      </c>
      <c r="B45" s="94">
        <v>132</v>
      </c>
      <c r="C45" s="77">
        <v>29.90909090909091</v>
      </c>
      <c r="D45" s="77">
        <v>17.878787878787879</v>
      </c>
      <c r="E45" s="77">
        <v>2.4747110730490203</v>
      </c>
      <c r="F45" s="77">
        <v>9.8988442921960811</v>
      </c>
      <c r="G45" s="77">
        <v>71.268463358399998</v>
      </c>
      <c r="H45" s="92"/>
      <c r="I45" s="66"/>
    </row>
    <row r="46" spans="1:10" x14ac:dyDescent="0.25">
      <c r="A46" s="82" t="s">
        <v>40</v>
      </c>
      <c r="B46" s="89">
        <v>16</v>
      </c>
      <c r="C46" s="74">
        <v>18</v>
      </c>
      <c r="D46" s="74">
        <v>12.25</v>
      </c>
      <c r="E46" s="74">
        <v>0.10225884087434778</v>
      </c>
      <c r="F46" s="74">
        <v>0.40903536349739111</v>
      </c>
      <c r="G46" s="74">
        <v>1.8905205184</v>
      </c>
      <c r="H46" s="92"/>
      <c r="I46" s="66"/>
    </row>
    <row r="47" spans="1:10" x14ac:dyDescent="0.25">
      <c r="A47" s="82" t="s">
        <v>41</v>
      </c>
      <c r="B47" s="89">
        <v>16</v>
      </c>
      <c r="C47" s="74">
        <v>21.75</v>
      </c>
      <c r="D47" s="74">
        <v>13</v>
      </c>
      <c r="E47" s="74">
        <v>0.14930419086185492</v>
      </c>
      <c r="F47" s="74">
        <v>0.5972167634474197</v>
      </c>
      <c r="G47" s="74">
        <v>2.9241980256</v>
      </c>
      <c r="H47" s="92"/>
      <c r="I47" s="66"/>
    </row>
    <row r="48" spans="1:10" x14ac:dyDescent="0.25">
      <c r="A48" s="82" t="s">
        <v>42</v>
      </c>
      <c r="B48" s="89">
        <v>36</v>
      </c>
      <c r="C48" s="74">
        <v>26.666666666666668</v>
      </c>
      <c r="D48" s="74">
        <v>16.777777777777779</v>
      </c>
      <c r="E48" s="74">
        <v>0.5039114616358028</v>
      </c>
      <c r="F48" s="74">
        <v>2.0156458465432112</v>
      </c>
      <c r="G48" s="74">
        <v>12.538194769599997</v>
      </c>
      <c r="H48" s="92"/>
      <c r="I48" s="66"/>
    </row>
    <row r="49" spans="1:9" x14ac:dyDescent="0.25">
      <c r="A49" s="82" t="s">
        <v>43</v>
      </c>
      <c r="B49" s="89">
        <v>28</v>
      </c>
      <c r="C49" s="74">
        <v>32.857142857142854</v>
      </c>
      <c r="D49" s="74">
        <v>20</v>
      </c>
      <c r="E49" s="74">
        <v>0.5948605689572275</v>
      </c>
      <c r="F49" s="74">
        <v>2.37944227582891</v>
      </c>
      <c r="G49" s="74">
        <v>17.534005708799999</v>
      </c>
      <c r="H49" s="92"/>
      <c r="I49" s="66"/>
    </row>
    <row r="50" spans="1:9" x14ac:dyDescent="0.25">
      <c r="A50" s="82" t="s">
        <v>53</v>
      </c>
      <c r="B50" s="89">
        <v>16</v>
      </c>
      <c r="C50" s="74">
        <v>37</v>
      </c>
      <c r="D50" s="74">
        <v>21.75</v>
      </c>
      <c r="E50" s="74">
        <v>0.43055527317448117</v>
      </c>
      <c r="F50" s="74">
        <v>1.7222210926979247</v>
      </c>
      <c r="G50" s="74">
        <v>13.801496956799999</v>
      </c>
      <c r="H50" s="92"/>
      <c r="I50" s="66"/>
    </row>
    <row r="51" spans="1:9" x14ac:dyDescent="0.25">
      <c r="A51" s="82" t="s">
        <v>44</v>
      </c>
      <c r="B51" s="89">
        <v>16</v>
      </c>
      <c r="C51" s="74">
        <v>41.25</v>
      </c>
      <c r="D51" s="74">
        <v>22</v>
      </c>
      <c r="E51" s="74">
        <v>0.53477760945732244</v>
      </c>
      <c r="F51" s="74">
        <v>2.1391104378292898</v>
      </c>
      <c r="G51" s="74">
        <v>17.230573912000001</v>
      </c>
      <c r="H51" s="93">
        <f>SUM(H39:H50)</f>
        <v>0</v>
      </c>
      <c r="I51" s="62"/>
    </row>
    <row r="52" spans="1:9" x14ac:dyDescent="0.25">
      <c r="A52" s="82" t="s">
        <v>54</v>
      </c>
      <c r="B52" s="89">
        <v>4</v>
      </c>
      <c r="C52" s="74">
        <v>45</v>
      </c>
      <c r="D52" s="74">
        <v>23</v>
      </c>
      <c r="E52" s="74">
        <v>0.15904312808798329</v>
      </c>
      <c r="F52" s="74">
        <v>0.63617251235193317</v>
      </c>
      <c r="G52" s="74">
        <v>5.3494734672000002</v>
      </c>
    </row>
    <row r="53" spans="1:9" x14ac:dyDescent="0.25">
      <c r="A53" s="81" t="s">
        <v>66</v>
      </c>
      <c r="B53" s="94">
        <v>60</v>
      </c>
      <c r="C53" s="77">
        <v>24.266666666666666</v>
      </c>
      <c r="D53" s="77">
        <v>12.933333333333334</v>
      </c>
      <c r="E53" s="77">
        <v>0.7290065752655116</v>
      </c>
      <c r="F53" s="77">
        <v>2.9160263010620464</v>
      </c>
      <c r="G53" s="77">
        <v>30.289496352000008</v>
      </c>
    </row>
    <row r="54" spans="1:9" x14ac:dyDescent="0.25">
      <c r="A54" s="82" t="s">
        <v>40</v>
      </c>
      <c r="B54" s="89">
        <v>12</v>
      </c>
      <c r="C54" s="74">
        <v>15.666666666666666</v>
      </c>
      <c r="D54" s="74">
        <v>9</v>
      </c>
      <c r="E54" s="74">
        <v>5.8040924275071432E-2</v>
      </c>
      <c r="F54" s="74">
        <v>0.23216369710028573</v>
      </c>
      <c r="G54" s="74">
        <v>2.5371065880000003</v>
      </c>
    </row>
    <row r="55" spans="1:9" x14ac:dyDescent="0.25">
      <c r="A55" s="82" t="s">
        <v>41</v>
      </c>
      <c r="B55" s="89">
        <v>16</v>
      </c>
      <c r="C55" s="74">
        <v>22</v>
      </c>
      <c r="D55" s="74">
        <v>13</v>
      </c>
      <c r="E55" s="74">
        <v>0.15252432333178445</v>
      </c>
      <c r="F55" s="74">
        <v>0.6100972933271378</v>
      </c>
      <c r="G55" s="74">
        <v>6.4621585599999998</v>
      </c>
    </row>
    <row r="56" spans="1:9" x14ac:dyDescent="0.25">
      <c r="A56" s="82" t="s">
        <v>42</v>
      </c>
      <c r="B56" s="89">
        <v>20</v>
      </c>
      <c r="C56" s="74">
        <v>27.2</v>
      </c>
      <c r="D56" s="74">
        <v>14</v>
      </c>
      <c r="E56" s="74">
        <v>0.29185395751849175</v>
      </c>
      <c r="F56" s="74">
        <v>1.167415830073967</v>
      </c>
      <c r="G56" s="74">
        <v>11.952924860000003</v>
      </c>
    </row>
    <row r="57" spans="1:9" x14ac:dyDescent="0.25">
      <c r="A57" s="82" t="s">
        <v>43</v>
      </c>
      <c r="B57" s="89">
        <v>12</v>
      </c>
      <c r="C57" s="74">
        <v>31</v>
      </c>
      <c r="D57" s="74">
        <v>15</v>
      </c>
      <c r="E57" s="74">
        <v>0.22658737014016384</v>
      </c>
      <c r="F57" s="74">
        <v>0.90634948056065534</v>
      </c>
      <c r="G57" s="74">
        <v>9.3373063440000017</v>
      </c>
    </row>
    <row r="58" spans="1:9" x14ac:dyDescent="0.25">
      <c r="A58" s="81" t="s">
        <v>67</v>
      </c>
      <c r="B58" s="94">
        <v>28</v>
      </c>
      <c r="C58" s="77">
        <v>20.857142857142858</v>
      </c>
      <c r="D58" s="77">
        <v>11.285714285714286</v>
      </c>
      <c r="E58" s="77">
        <v>0.24661502330679877</v>
      </c>
      <c r="F58" s="77">
        <v>0.98646009322719508</v>
      </c>
      <c r="G58" s="77">
        <v>9.7871442040000023</v>
      </c>
    </row>
    <row r="59" spans="1:9" x14ac:dyDescent="0.25">
      <c r="A59" s="82" t="s">
        <v>40</v>
      </c>
      <c r="B59" s="89">
        <v>12</v>
      </c>
      <c r="C59" s="74">
        <v>17</v>
      </c>
      <c r="D59" s="74">
        <v>10.333333333333334</v>
      </c>
      <c r="E59" s="74">
        <v>6.8251100399238263E-2</v>
      </c>
      <c r="F59" s="74">
        <v>0.27300440159695305</v>
      </c>
      <c r="G59" s="74">
        <v>2.9766151360000004</v>
      </c>
    </row>
    <row r="60" spans="1:9" x14ac:dyDescent="0.25">
      <c r="A60" s="82" t="s">
        <v>41</v>
      </c>
      <c r="B60" s="89">
        <v>12</v>
      </c>
      <c r="C60" s="74">
        <v>22.666666666666668</v>
      </c>
      <c r="D60" s="74">
        <v>12</v>
      </c>
      <c r="E60" s="74">
        <v>0.12110839679588653</v>
      </c>
      <c r="F60" s="74">
        <v>0.48443358718354612</v>
      </c>
      <c r="G60" s="74">
        <v>4.7500869960000003</v>
      </c>
    </row>
    <row r="61" spans="1:9" x14ac:dyDescent="0.25">
      <c r="A61" s="82" t="s">
        <v>42</v>
      </c>
      <c r="B61" s="89">
        <v>4</v>
      </c>
      <c r="C61" s="74">
        <v>27</v>
      </c>
      <c r="D61" s="74">
        <v>12</v>
      </c>
      <c r="E61" s="74">
        <v>5.7255526111673984E-2</v>
      </c>
      <c r="F61" s="74">
        <v>0.22902210444669593</v>
      </c>
      <c r="G61" s="74">
        <v>2.0604420720000003</v>
      </c>
    </row>
    <row r="62" spans="1:9" x14ac:dyDescent="0.25">
      <c r="A62" s="81" t="s">
        <v>68</v>
      </c>
      <c r="B62" s="94">
        <v>4</v>
      </c>
      <c r="C62" s="77">
        <v>19</v>
      </c>
      <c r="D62" s="77">
        <v>10</v>
      </c>
      <c r="E62" s="77">
        <v>2.8352873698647883E-2</v>
      </c>
      <c r="F62" s="77">
        <v>0.11341149479459153</v>
      </c>
      <c r="G62" s="77">
        <v>1.1047946240000002</v>
      </c>
    </row>
    <row r="63" spans="1:9" x14ac:dyDescent="0.25">
      <c r="A63" s="82" t="s">
        <v>40</v>
      </c>
      <c r="B63" s="89">
        <v>4</v>
      </c>
      <c r="C63" s="74">
        <v>19</v>
      </c>
      <c r="D63" s="74">
        <v>10</v>
      </c>
      <c r="E63" s="74">
        <v>2.8352873698647883E-2</v>
      </c>
      <c r="F63" s="74">
        <v>0.11341149479459153</v>
      </c>
      <c r="G63" s="74">
        <v>1.1047946240000002</v>
      </c>
    </row>
    <row r="64" spans="1:9" x14ac:dyDescent="0.25">
      <c r="A64" s="67" t="s">
        <v>12</v>
      </c>
      <c r="B64" s="90">
        <v>284</v>
      </c>
      <c r="C64" s="88">
        <v>26.929577464788732</v>
      </c>
      <c r="D64" s="88">
        <v>15.690140845070422</v>
      </c>
      <c r="E64" s="88">
        <v>4.3303713137081692</v>
      </c>
      <c r="F64" s="88">
        <v>17.321485254832677</v>
      </c>
      <c r="G64" s="88">
        <v>134.86294343279999</v>
      </c>
    </row>
    <row r="69" spans="1:9" x14ac:dyDescent="0.25">
      <c r="A69" s="61" t="s">
        <v>65</v>
      </c>
    </row>
    <row r="70" spans="1:9" x14ac:dyDescent="0.25">
      <c r="A70" s="108" t="s">
        <v>61</v>
      </c>
      <c r="B70" s="108" t="s">
        <v>10</v>
      </c>
      <c r="C70" s="108" t="s">
        <v>37</v>
      </c>
      <c r="D70" s="108" t="s">
        <v>38</v>
      </c>
      <c r="E70" s="108" t="s">
        <v>60</v>
      </c>
      <c r="F70" s="108" t="s">
        <v>55</v>
      </c>
      <c r="G70" s="108" t="s">
        <v>62</v>
      </c>
      <c r="H70" s="73"/>
      <c r="I70" s="72"/>
    </row>
    <row r="71" spans="1:9" x14ac:dyDescent="0.25">
      <c r="A71" s="108"/>
      <c r="B71" s="108"/>
      <c r="C71" s="108"/>
      <c r="D71" s="108"/>
      <c r="E71" s="108"/>
      <c r="F71" s="108"/>
      <c r="G71" s="108"/>
      <c r="H71" s="76" t="s">
        <v>58</v>
      </c>
      <c r="I71" s="62"/>
    </row>
    <row r="72" spans="1:9" x14ac:dyDescent="0.25">
      <c r="A72" s="81" t="s">
        <v>52</v>
      </c>
      <c r="B72" s="94">
        <v>44</v>
      </c>
      <c r="C72" s="77">
        <v>27.363636363636363</v>
      </c>
      <c r="D72" s="77">
        <v>15.818181818181818</v>
      </c>
      <c r="E72" s="77">
        <v>0.66201211192770915</v>
      </c>
      <c r="F72" s="77">
        <v>2.6480484477108366</v>
      </c>
      <c r="G72" s="77">
        <v>16.594647513599998</v>
      </c>
      <c r="H72" s="92">
        <f>G72*4</f>
        <v>66.378590054399993</v>
      </c>
      <c r="I72" s="66"/>
    </row>
    <row r="73" spans="1:9" x14ac:dyDescent="0.25">
      <c r="A73" s="82" t="s">
        <v>41</v>
      </c>
      <c r="B73" s="89">
        <v>16</v>
      </c>
      <c r="C73" s="74">
        <v>22.75</v>
      </c>
      <c r="D73" s="74">
        <v>14</v>
      </c>
      <c r="E73" s="74">
        <v>0.16312719853765001</v>
      </c>
      <c r="F73" s="74">
        <v>0.65250879415060004</v>
      </c>
      <c r="G73" s="74">
        <v>3.6096449279999998</v>
      </c>
      <c r="H73" s="92"/>
      <c r="I73" s="66"/>
    </row>
    <row r="74" spans="1:9" x14ac:dyDescent="0.25">
      <c r="A74" s="82" t="s">
        <v>42</v>
      </c>
      <c r="B74" s="89">
        <v>16</v>
      </c>
      <c r="C74" s="74">
        <v>28</v>
      </c>
      <c r="D74" s="74">
        <v>15.5</v>
      </c>
      <c r="E74" s="74">
        <v>0.24677210293947827</v>
      </c>
      <c r="F74" s="74">
        <v>0.98708841175791306</v>
      </c>
      <c r="G74" s="74">
        <v>5.8416437543999997</v>
      </c>
      <c r="H74" s="92"/>
      <c r="I74" s="66"/>
    </row>
    <row r="75" spans="1:9" x14ac:dyDescent="0.25">
      <c r="A75" s="82" t="s">
        <v>43</v>
      </c>
      <c r="B75" s="89">
        <v>8</v>
      </c>
      <c r="C75" s="74">
        <v>31.5</v>
      </c>
      <c r="D75" s="74">
        <v>17.5</v>
      </c>
      <c r="E75" s="74">
        <v>0.1559015354343935</v>
      </c>
      <c r="F75" s="74">
        <v>0.623606141737574</v>
      </c>
      <c r="G75" s="74">
        <v>4.1143092023999994</v>
      </c>
      <c r="H75" s="92"/>
      <c r="I75" s="66"/>
    </row>
    <row r="76" spans="1:9" x14ac:dyDescent="0.25">
      <c r="A76" s="82" t="s">
        <v>53</v>
      </c>
      <c r="B76" s="89">
        <v>4</v>
      </c>
      <c r="C76" s="74">
        <v>35</v>
      </c>
      <c r="D76" s="74">
        <v>21</v>
      </c>
      <c r="E76" s="74">
        <v>9.6211275016187398E-2</v>
      </c>
      <c r="F76" s="74">
        <v>0.38484510006474959</v>
      </c>
      <c r="G76" s="74">
        <v>3.0290496287999993</v>
      </c>
      <c r="H76" s="92"/>
      <c r="I76" s="66"/>
    </row>
    <row r="77" spans="1:9" x14ac:dyDescent="0.25">
      <c r="A77" s="81" t="s">
        <v>50</v>
      </c>
      <c r="B77" s="94">
        <v>12</v>
      </c>
      <c r="C77" s="77">
        <v>24.333333333333332</v>
      </c>
      <c r="D77" s="77">
        <v>13.333333333333334</v>
      </c>
      <c r="E77" s="77">
        <v>0.14019357216644451</v>
      </c>
      <c r="F77" s="77">
        <v>0.56077428866577805</v>
      </c>
      <c r="G77" s="77">
        <v>2.5427567627999998</v>
      </c>
      <c r="H77" s="92"/>
      <c r="I77" s="66"/>
    </row>
    <row r="78" spans="1:9" x14ac:dyDescent="0.25">
      <c r="A78" s="82" t="s">
        <v>41</v>
      </c>
      <c r="B78" s="89">
        <v>4</v>
      </c>
      <c r="C78" s="74">
        <v>22</v>
      </c>
      <c r="D78" s="74">
        <v>12</v>
      </c>
      <c r="E78" s="74">
        <v>3.8013271108436497E-2</v>
      </c>
      <c r="F78" s="74">
        <v>0.15205308443374599</v>
      </c>
      <c r="G78" s="74">
        <v>0.59163632200000005</v>
      </c>
      <c r="H78" s="92"/>
      <c r="I78" s="66"/>
    </row>
    <row r="79" spans="1:9" x14ac:dyDescent="0.25">
      <c r="A79" s="82" t="s">
        <v>42</v>
      </c>
      <c r="B79" s="89">
        <v>8</v>
      </c>
      <c r="C79" s="74">
        <v>25.5</v>
      </c>
      <c r="D79" s="74">
        <v>14</v>
      </c>
      <c r="E79" s="74">
        <v>0.10218030105800803</v>
      </c>
      <c r="F79" s="74">
        <v>0.40872120423203212</v>
      </c>
      <c r="G79" s="74">
        <v>1.9511204408</v>
      </c>
      <c r="H79" s="92"/>
      <c r="I79" s="66"/>
    </row>
    <row r="80" spans="1:9" x14ac:dyDescent="0.25">
      <c r="A80" s="81" t="s">
        <v>51</v>
      </c>
      <c r="B80" s="94">
        <v>116</v>
      </c>
      <c r="C80" s="77">
        <v>32.068965517241381</v>
      </c>
      <c r="D80" s="77">
        <v>19.068965517241381</v>
      </c>
      <c r="E80" s="77">
        <v>2.4213825377543339</v>
      </c>
      <c r="F80" s="77">
        <v>9.6855301510173355</v>
      </c>
      <c r="G80" s="77">
        <v>69.955310196800014</v>
      </c>
      <c r="H80" s="92"/>
      <c r="I80" s="66"/>
    </row>
    <row r="81" spans="1:9" x14ac:dyDescent="0.25">
      <c r="A81" s="82" t="s">
        <v>41</v>
      </c>
      <c r="B81" s="89">
        <v>8</v>
      </c>
      <c r="C81" s="74">
        <v>23.5</v>
      </c>
      <c r="D81" s="74">
        <v>15</v>
      </c>
      <c r="E81" s="74">
        <v>8.6786497055418035E-2</v>
      </c>
      <c r="F81" s="74">
        <v>0.34714598822167214</v>
      </c>
      <c r="G81" s="74">
        <v>1.9425519519999999</v>
      </c>
      <c r="H81" s="92"/>
      <c r="I81" s="66"/>
    </row>
    <row r="82" spans="1:9" x14ac:dyDescent="0.25">
      <c r="A82" s="82" t="s">
        <v>42</v>
      </c>
      <c r="B82" s="89">
        <v>40</v>
      </c>
      <c r="C82" s="74">
        <v>27.1</v>
      </c>
      <c r="D82" s="74">
        <v>17.8</v>
      </c>
      <c r="E82" s="74">
        <v>0.57781742881150289</v>
      </c>
      <c r="F82" s="74">
        <v>2.3112697152460115</v>
      </c>
      <c r="G82" s="74">
        <v>15.078179913599998</v>
      </c>
      <c r="H82" s="92"/>
      <c r="I82" s="66"/>
    </row>
    <row r="83" spans="1:9" x14ac:dyDescent="0.25">
      <c r="A83" s="82" t="s">
        <v>43</v>
      </c>
      <c r="B83" s="89">
        <v>36</v>
      </c>
      <c r="C83" s="74">
        <v>33.111111111111114</v>
      </c>
      <c r="D83" s="74">
        <v>20.111111111111111</v>
      </c>
      <c r="E83" s="74">
        <v>0.77565922617131999</v>
      </c>
      <c r="F83" s="74">
        <v>3.10263690468528</v>
      </c>
      <c r="G83" s="74">
        <v>22.974859199999994</v>
      </c>
      <c r="H83" s="92"/>
      <c r="I83" s="66"/>
    </row>
    <row r="84" spans="1:9" x14ac:dyDescent="0.25">
      <c r="A84" s="82" t="s">
        <v>53</v>
      </c>
      <c r="B84" s="89">
        <v>20</v>
      </c>
      <c r="C84" s="74">
        <v>36.200000000000003</v>
      </c>
      <c r="D84" s="74">
        <v>19.399999999999999</v>
      </c>
      <c r="E84" s="74">
        <v>0.5148284961070273</v>
      </c>
      <c r="F84" s="74">
        <v>2.0593139844281092</v>
      </c>
      <c r="G84" s="74">
        <v>14.640616908799998</v>
      </c>
      <c r="H84" s="92"/>
      <c r="I84" s="66"/>
    </row>
    <row r="85" spans="1:9" x14ac:dyDescent="0.25">
      <c r="A85" s="82" t="s">
        <v>44</v>
      </c>
      <c r="B85" s="89">
        <v>8</v>
      </c>
      <c r="C85" s="74">
        <v>42</v>
      </c>
      <c r="D85" s="74">
        <v>22</v>
      </c>
      <c r="E85" s="74">
        <v>0.27771679057733772</v>
      </c>
      <c r="F85" s="74">
        <v>1.1108671623093509</v>
      </c>
      <c r="G85" s="74">
        <v>8.9801176767999991</v>
      </c>
      <c r="H85" s="92"/>
      <c r="I85" s="66"/>
    </row>
    <row r="86" spans="1:9" x14ac:dyDescent="0.25">
      <c r="A86" s="82" t="s">
        <v>54</v>
      </c>
      <c r="B86" s="89">
        <v>4</v>
      </c>
      <c r="C86" s="74">
        <v>49</v>
      </c>
      <c r="D86" s="74">
        <v>23</v>
      </c>
      <c r="E86" s="74">
        <v>0.18857409903172731</v>
      </c>
      <c r="F86" s="74">
        <v>0.75429639612690924</v>
      </c>
      <c r="G86" s="74">
        <v>6.3389845455999998</v>
      </c>
      <c r="H86" s="92"/>
      <c r="I86" s="66"/>
    </row>
    <row r="87" spans="1:9" x14ac:dyDescent="0.25">
      <c r="A87" s="81" t="s">
        <v>66</v>
      </c>
      <c r="B87" s="94">
        <v>36</v>
      </c>
      <c r="C87" s="77">
        <v>23.555555555555557</v>
      </c>
      <c r="D87" s="77">
        <v>14</v>
      </c>
      <c r="E87" s="77">
        <v>0.42364376933658365</v>
      </c>
      <c r="F87" s="77">
        <v>1.6945750773463346</v>
      </c>
      <c r="G87" s="77">
        <v>19.743094860000003</v>
      </c>
      <c r="H87" s="92"/>
      <c r="I87" s="66"/>
    </row>
    <row r="88" spans="1:9" x14ac:dyDescent="0.25">
      <c r="A88" s="82" t="s">
        <v>39</v>
      </c>
      <c r="B88" s="89">
        <v>4</v>
      </c>
      <c r="C88" s="74">
        <v>14</v>
      </c>
      <c r="D88" s="74">
        <v>8</v>
      </c>
      <c r="E88" s="74">
        <v>1.5393804002589988E-2</v>
      </c>
      <c r="F88" s="74">
        <v>6.1575216010359951E-2</v>
      </c>
      <c r="G88" s="74">
        <v>0.72499079200000005</v>
      </c>
      <c r="H88" s="92"/>
      <c r="I88" s="66"/>
    </row>
    <row r="89" spans="1:9" x14ac:dyDescent="0.25">
      <c r="A89" s="82" t="s">
        <v>40</v>
      </c>
      <c r="B89" s="89">
        <v>8</v>
      </c>
      <c r="C89" s="74">
        <v>17.5</v>
      </c>
      <c r="D89" s="74">
        <v>10</v>
      </c>
      <c r="E89" s="74">
        <v>4.8459066681622559E-2</v>
      </c>
      <c r="F89" s="74">
        <v>0.19383626672649024</v>
      </c>
      <c r="G89" s="74">
        <v>2.033823028</v>
      </c>
      <c r="H89" s="92"/>
      <c r="I89" s="66"/>
    </row>
    <row r="90" spans="1:9" x14ac:dyDescent="0.25">
      <c r="A90" s="82" t="s">
        <v>41</v>
      </c>
      <c r="B90" s="89">
        <v>4</v>
      </c>
      <c r="C90" s="74">
        <v>22</v>
      </c>
      <c r="D90" s="74">
        <v>18</v>
      </c>
      <c r="E90" s="74">
        <v>3.8013271108436497E-2</v>
      </c>
      <c r="F90" s="74">
        <v>0.15205308443374599</v>
      </c>
      <c r="G90" s="74">
        <v>2.0537462160000004</v>
      </c>
    </row>
    <row r="91" spans="1:9" x14ac:dyDescent="0.25">
      <c r="A91" s="82" t="s">
        <v>42</v>
      </c>
      <c r="B91" s="89">
        <v>16</v>
      </c>
      <c r="C91" s="74">
        <v>25.75</v>
      </c>
      <c r="D91" s="74">
        <v>15</v>
      </c>
      <c r="E91" s="74">
        <v>0.20836613274934307</v>
      </c>
      <c r="F91" s="74">
        <v>0.83346453099737228</v>
      </c>
      <c r="G91" s="74">
        <v>9.1256212800000025</v>
      </c>
    </row>
    <row r="92" spans="1:9" x14ac:dyDescent="0.25">
      <c r="A92" s="82" t="s">
        <v>53</v>
      </c>
      <c r="B92" s="89">
        <v>4</v>
      </c>
      <c r="C92" s="74">
        <v>38</v>
      </c>
      <c r="D92" s="74">
        <v>20</v>
      </c>
      <c r="E92" s="74">
        <v>0.11341149479459153</v>
      </c>
      <c r="F92" s="74">
        <v>0.45364597917836613</v>
      </c>
      <c r="G92" s="74">
        <v>5.8049135440000006</v>
      </c>
    </row>
    <row r="93" spans="1:9" x14ac:dyDescent="0.25">
      <c r="A93" s="81" t="s">
        <v>67</v>
      </c>
      <c r="B93" s="94">
        <v>64</v>
      </c>
      <c r="C93" s="77">
        <v>22.125</v>
      </c>
      <c r="D93" s="77">
        <v>12.125</v>
      </c>
      <c r="E93" s="77">
        <v>0.64763932553753589</v>
      </c>
      <c r="F93" s="77">
        <v>2.5905573021501436</v>
      </c>
      <c r="G93" s="77">
        <v>28.323497015999997</v>
      </c>
    </row>
    <row r="94" spans="1:9" x14ac:dyDescent="0.25">
      <c r="A94" s="82" t="s">
        <v>40</v>
      </c>
      <c r="B94" s="89">
        <v>16</v>
      </c>
      <c r="C94" s="74">
        <v>17.75</v>
      </c>
      <c r="D94" s="74">
        <v>9.5</v>
      </c>
      <c r="E94" s="74">
        <v>9.9509947302456714E-2</v>
      </c>
      <c r="F94" s="74">
        <v>0.39803978920982686</v>
      </c>
      <c r="G94" s="74">
        <v>3.9824598880000002</v>
      </c>
    </row>
    <row r="95" spans="1:9" x14ac:dyDescent="0.25">
      <c r="A95" s="82" t="s">
        <v>41</v>
      </c>
      <c r="B95" s="89">
        <v>32</v>
      </c>
      <c r="C95" s="74">
        <v>21.125</v>
      </c>
      <c r="D95" s="74">
        <v>11.5</v>
      </c>
      <c r="E95" s="74">
        <v>0.28140816194530571</v>
      </c>
      <c r="F95" s="74">
        <v>1.1256326477812229</v>
      </c>
      <c r="G95" s="74">
        <v>11.168142888</v>
      </c>
    </row>
    <row r="96" spans="1:9" x14ac:dyDescent="0.25">
      <c r="A96" s="82" t="s">
        <v>42</v>
      </c>
      <c r="B96" s="89">
        <v>12</v>
      </c>
      <c r="C96" s="74">
        <v>25</v>
      </c>
      <c r="D96" s="74">
        <v>13.333333333333334</v>
      </c>
      <c r="E96" s="74">
        <v>0.14726215563702155</v>
      </c>
      <c r="F96" s="74">
        <v>0.58904862254808621</v>
      </c>
      <c r="G96" s="74">
        <v>5.9499471919999998</v>
      </c>
    </row>
    <row r="97" spans="1:7" x14ac:dyDescent="0.25">
      <c r="A97" s="82" t="s">
        <v>53</v>
      </c>
      <c r="B97" s="89">
        <v>4</v>
      </c>
      <c r="C97" s="74">
        <v>39</v>
      </c>
      <c r="D97" s="74">
        <v>24</v>
      </c>
      <c r="E97" s="74">
        <v>0.1194590606527519</v>
      </c>
      <c r="F97" s="74">
        <v>0.4778362426110076</v>
      </c>
      <c r="G97" s="74">
        <v>7.222947048</v>
      </c>
    </row>
    <row r="98" spans="1:7" x14ac:dyDescent="0.25">
      <c r="A98" s="81" t="s">
        <v>68</v>
      </c>
      <c r="B98" s="94">
        <v>8</v>
      </c>
      <c r="C98" s="77">
        <v>23</v>
      </c>
      <c r="D98" s="77">
        <v>13.5</v>
      </c>
      <c r="E98" s="77">
        <v>8.4508842381565447E-2</v>
      </c>
      <c r="F98" s="77">
        <v>0.33803536952626179</v>
      </c>
      <c r="G98" s="77">
        <v>3.6968132640000007</v>
      </c>
    </row>
    <row r="99" spans="1:7" x14ac:dyDescent="0.25">
      <c r="A99" s="82" t="s">
        <v>41</v>
      </c>
      <c r="B99" s="89">
        <v>4</v>
      </c>
      <c r="C99" s="74">
        <v>20</v>
      </c>
      <c r="D99" s="74">
        <v>11</v>
      </c>
      <c r="E99" s="74">
        <v>3.1415926535897934E-2</v>
      </c>
      <c r="F99" s="74">
        <v>0.12566370614359174</v>
      </c>
      <c r="G99" s="74">
        <v>1.2517314640000001</v>
      </c>
    </row>
    <row r="100" spans="1:7" x14ac:dyDescent="0.25">
      <c r="A100" s="82" t="s">
        <v>42</v>
      </c>
      <c r="B100" s="89">
        <v>4</v>
      </c>
      <c r="C100" s="74">
        <v>26</v>
      </c>
      <c r="D100" s="74">
        <v>16</v>
      </c>
      <c r="E100" s="74">
        <v>5.3092915845667513E-2</v>
      </c>
      <c r="F100" s="74">
        <v>0.21237166338267005</v>
      </c>
      <c r="G100" s="74">
        <v>2.4450818000000005</v>
      </c>
    </row>
    <row r="101" spans="1:7" x14ac:dyDescent="0.25">
      <c r="A101" s="67" t="s">
        <v>12</v>
      </c>
      <c r="B101" s="90">
        <v>280</v>
      </c>
      <c r="C101" s="88">
        <v>27.37142857142857</v>
      </c>
      <c r="D101" s="88">
        <v>15.914285714285715</v>
      </c>
      <c r="E101" s="88">
        <v>4.379380159104171</v>
      </c>
      <c r="F101" s="88">
        <v>17.517520636416684</v>
      </c>
      <c r="G101" s="88">
        <v>140.85611961319998</v>
      </c>
    </row>
  </sheetData>
  <mergeCells count="14">
    <mergeCell ref="F70:F71"/>
    <mergeCell ref="G37:G38"/>
    <mergeCell ref="G70:G71"/>
    <mergeCell ref="A37:A38"/>
    <mergeCell ref="B37:B38"/>
    <mergeCell ref="C37:C38"/>
    <mergeCell ref="D37:D38"/>
    <mergeCell ref="E37:E38"/>
    <mergeCell ref="F37:F38"/>
    <mergeCell ref="A70:A71"/>
    <mergeCell ref="B70:B71"/>
    <mergeCell ref="C70:C71"/>
    <mergeCell ref="D70:D71"/>
    <mergeCell ref="E70:E71"/>
  </mergeCells>
  <pageMargins left="0.7" right="0.7" top="0.75" bottom="0.75" header="0.3" footer="0.3"/>
  <pageSetup orientation="portrait" horizontalDpi="4294967293" verticalDpi="4294967293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21" sqref="A21:C27"/>
    </sheetView>
  </sheetViews>
  <sheetFormatPr baseColWidth="10" defaultRowHeight="15" x14ac:dyDescent="0.25"/>
  <cols>
    <col min="1" max="1" width="17.5703125" customWidth="1"/>
    <col min="2" max="2" width="21" customWidth="1"/>
    <col min="3" max="4" width="22" customWidth="1"/>
    <col min="5" max="7" width="21" customWidth="1"/>
  </cols>
  <sheetData>
    <row r="1" spans="1:3" x14ac:dyDescent="0.25">
      <c r="A1" s="6" t="s">
        <v>49</v>
      </c>
      <c r="B1" t="s">
        <v>65</v>
      </c>
    </row>
    <row r="3" spans="1:3" x14ac:dyDescent="0.25">
      <c r="A3" s="6" t="s">
        <v>11</v>
      </c>
      <c r="B3" t="s">
        <v>18</v>
      </c>
      <c r="C3" t="s">
        <v>63</v>
      </c>
    </row>
    <row r="4" spans="1:3" x14ac:dyDescent="0.25">
      <c r="A4" s="7">
        <v>1</v>
      </c>
      <c r="B4" s="4">
        <v>27.188025298799996</v>
      </c>
      <c r="C4" s="4">
        <v>6.797006324699999</v>
      </c>
    </row>
    <row r="5" spans="1:3" x14ac:dyDescent="0.25">
      <c r="A5" s="7">
        <v>2</v>
      </c>
      <c r="B5" s="4">
        <v>24.472079775999994</v>
      </c>
      <c r="C5" s="4">
        <v>6.1180199439999985</v>
      </c>
    </row>
    <row r="6" spans="1:3" x14ac:dyDescent="0.25">
      <c r="A6" s="7">
        <v>3</v>
      </c>
      <c r="B6" s="4">
        <v>28.930178638399994</v>
      </c>
      <c r="C6" s="4">
        <v>7.2325446595999985</v>
      </c>
    </row>
    <row r="7" spans="1:3" x14ac:dyDescent="0.25">
      <c r="A7" s="7">
        <v>4</v>
      </c>
      <c r="B7" s="4">
        <v>31.421217163999998</v>
      </c>
      <c r="C7" s="4">
        <v>7.8553042909999995</v>
      </c>
    </row>
    <row r="8" spans="1:3" x14ac:dyDescent="0.25">
      <c r="A8" s="7">
        <v>5</v>
      </c>
      <c r="B8" s="4">
        <v>28.844618735999994</v>
      </c>
      <c r="C8" s="4">
        <v>7.2111546839999985</v>
      </c>
    </row>
    <row r="9" spans="1:3" x14ac:dyDescent="0.25">
      <c r="A9" s="7" t="s">
        <v>12</v>
      </c>
      <c r="B9" s="4">
        <v>140.85611961319998</v>
      </c>
      <c r="C9" s="4">
        <v>35.214029903299995</v>
      </c>
    </row>
    <row r="11" spans="1:3" x14ac:dyDescent="0.25">
      <c r="A11" s="61" t="s">
        <v>64</v>
      </c>
    </row>
    <row r="12" spans="1:3" x14ac:dyDescent="0.25">
      <c r="A12" s="80" t="s">
        <v>0</v>
      </c>
      <c r="B12" s="80" t="s">
        <v>9</v>
      </c>
      <c r="C12" s="80" t="s">
        <v>7</v>
      </c>
    </row>
    <row r="13" spans="1:3" x14ac:dyDescent="0.25">
      <c r="A13" s="65">
        <v>1</v>
      </c>
      <c r="B13" s="74">
        <v>22.320776715200001</v>
      </c>
      <c r="C13" s="74">
        <v>5.5801941788000002</v>
      </c>
    </row>
    <row r="14" spans="1:3" x14ac:dyDescent="0.25">
      <c r="A14" s="65">
        <v>2</v>
      </c>
      <c r="B14" s="74">
        <v>28.521902075999996</v>
      </c>
      <c r="C14" s="74">
        <v>7.1304755189999991</v>
      </c>
    </row>
    <row r="15" spans="1:3" x14ac:dyDescent="0.25">
      <c r="A15" s="65">
        <v>3</v>
      </c>
      <c r="B15" s="74">
        <v>27.506601284800002</v>
      </c>
      <c r="C15" s="74">
        <v>6.8766503212000005</v>
      </c>
    </row>
    <row r="16" spans="1:3" x14ac:dyDescent="0.25">
      <c r="A16" s="65">
        <v>4</v>
      </c>
      <c r="B16" s="74">
        <v>31.362071024799999</v>
      </c>
      <c r="C16" s="74">
        <v>7.8405177561999997</v>
      </c>
    </row>
    <row r="17" spans="1:3" x14ac:dyDescent="0.25">
      <c r="A17" s="65">
        <v>5</v>
      </c>
      <c r="B17" s="74">
        <v>25.151592332000007</v>
      </c>
      <c r="C17" s="74">
        <v>6.2878980830000017</v>
      </c>
    </row>
    <row r="18" spans="1:3" x14ac:dyDescent="0.25">
      <c r="A18" s="67" t="s">
        <v>12</v>
      </c>
      <c r="B18" s="88">
        <v>134.86294343280002</v>
      </c>
      <c r="C18" s="88">
        <v>33.715735858200006</v>
      </c>
    </row>
    <row r="19" spans="1:3" x14ac:dyDescent="0.25">
      <c r="A19" s="61"/>
    </row>
    <row r="20" spans="1:3" x14ac:dyDescent="0.25">
      <c r="A20" s="61" t="s">
        <v>65</v>
      </c>
    </row>
    <row r="21" spans="1:3" x14ac:dyDescent="0.25">
      <c r="A21" s="80" t="s">
        <v>0</v>
      </c>
      <c r="B21" s="80" t="s">
        <v>9</v>
      </c>
      <c r="C21" s="80" t="s">
        <v>7</v>
      </c>
    </row>
    <row r="22" spans="1:3" x14ac:dyDescent="0.25">
      <c r="A22" s="65">
        <v>1</v>
      </c>
      <c r="B22" s="74">
        <v>27.188025298799996</v>
      </c>
      <c r="C22" s="74">
        <v>6.797006324699999</v>
      </c>
    </row>
    <row r="23" spans="1:3" x14ac:dyDescent="0.25">
      <c r="A23" s="65">
        <v>2</v>
      </c>
      <c r="B23" s="74">
        <v>24.472079775999994</v>
      </c>
      <c r="C23" s="74">
        <v>6.1180199439999985</v>
      </c>
    </row>
    <row r="24" spans="1:3" x14ac:dyDescent="0.25">
      <c r="A24" s="65">
        <v>3</v>
      </c>
      <c r="B24" s="74">
        <v>28.930178638399994</v>
      </c>
      <c r="C24" s="74">
        <v>9.2696639775999987</v>
      </c>
    </row>
    <row r="25" spans="1:3" x14ac:dyDescent="0.25">
      <c r="A25" s="65">
        <v>4</v>
      </c>
      <c r="B25" s="74">
        <v>31.421217163999998</v>
      </c>
      <c r="C25" s="74">
        <v>9.1869891519999989</v>
      </c>
    </row>
    <row r="26" spans="1:3" x14ac:dyDescent="0.25">
      <c r="A26" s="65">
        <v>5</v>
      </c>
      <c r="B26" s="74">
        <v>28.844618735999994</v>
      </c>
      <c r="C26" s="74">
        <v>3.9317285451999995</v>
      </c>
    </row>
    <row r="27" spans="1:3" x14ac:dyDescent="0.25">
      <c r="A27" s="67" t="s">
        <v>12</v>
      </c>
      <c r="B27" s="88">
        <f>SUM(B22:B26)</f>
        <v>140.85611961319998</v>
      </c>
      <c r="C27" s="88">
        <v>35.303407943499991</v>
      </c>
    </row>
  </sheetData>
  <pageMargins left="0.7" right="0.7" top="0.75" bottom="0.75" header="0.3" footer="0.3"/>
  <pageSetup orientation="portrait" horizontalDpi="4294967293" verticalDpi="4294967293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topLeftCell="A7" workbookViewId="0">
      <selection activeCell="E11" sqref="E11"/>
    </sheetView>
  </sheetViews>
  <sheetFormatPr baseColWidth="10" defaultRowHeight="12.75" x14ac:dyDescent="0.2"/>
  <cols>
    <col min="1" max="1" width="21.85546875" style="10" customWidth="1"/>
    <col min="2" max="2" width="10.7109375" style="10" bestFit="1" customWidth="1"/>
    <col min="3" max="3" width="10.28515625" style="10" bestFit="1" customWidth="1"/>
    <col min="4" max="4" width="20.42578125" style="10" bestFit="1" customWidth="1"/>
    <col min="5" max="5" width="13.7109375" style="10" customWidth="1"/>
    <col min="6" max="6" width="11.42578125" style="10"/>
    <col min="7" max="7" width="13.140625" style="10" customWidth="1"/>
    <col min="8" max="8" width="23.140625" style="10" bestFit="1" customWidth="1"/>
    <col min="9" max="9" width="9.28515625" style="10" bestFit="1" customWidth="1"/>
    <col min="10" max="10" width="8.42578125" style="10" bestFit="1" customWidth="1"/>
    <col min="11" max="11" width="13.7109375" style="10" bestFit="1" customWidth="1"/>
    <col min="12" max="12" width="11.7109375" style="10" bestFit="1" customWidth="1"/>
    <col min="13" max="16384" width="11.42578125" style="10"/>
  </cols>
  <sheetData>
    <row r="2" spans="1:12" ht="13.5" thickBot="1" x14ac:dyDescent="0.25"/>
    <row r="3" spans="1:12" ht="15.75" x14ac:dyDescent="0.25">
      <c r="A3" s="113"/>
      <c r="B3" s="114"/>
      <c r="C3" s="114"/>
      <c r="D3" s="114"/>
      <c r="E3" s="115"/>
      <c r="H3" s="36" t="s">
        <v>19</v>
      </c>
      <c r="I3" s="36" t="s">
        <v>20</v>
      </c>
      <c r="J3" s="36" t="s">
        <v>14</v>
      </c>
      <c r="K3" s="32" t="s">
        <v>45</v>
      </c>
      <c r="L3" s="32" t="s">
        <v>21</v>
      </c>
    </row>
    <row r="4" spans="1:12" ht="15" x14ac:dyDescent="0.25">
      <c r="A4" s="11"/>
      <c r="B4" s="12"/>
      <c r="C4" s="13" t="s">
        <v>22</v>
      </c>
      <c r="D4" s="13" t="s">
        <v>23</v>
      </c>
      <c r="E4" s="14" t="s">
        <v>24</v>
      </c>
      <c r="G4" s="7"/>
      <c r="H4" s="36" t="s">
        <v>25</v>
      </c>
      <c r="I4" s="15">
        <f t="shared" ref="I4:I11" si="0">E7</f>
        <v>26.972588686560005</v>
      </c>
      <c r="J4" s="109">
        <f>C5</f>
        <v>5.35</v>
      </c>
      <c r="K4" s="112">
        <f>D5</f>
        <v>2.1320000000000001</v>
      </c>
      <c r="L4" s="112">
        <f>E5</f>
        <v>5</v>
      </c>
    </row>
    <row r="5" spans="1:12" ht="15.75" thickBot="1" x14ac:dyDescent="0.3">
      <c r="A5" s="16"/>
      <c r="B5" s="12"/>
      <c r="C5" s="17">
        <v>5.35</v>
      </c>
      <c r="D5" s="17">
        <v>2.1320000000000001</v>
      </c>
      <c r="E5" s="18">
        <v>5</v>
      </c>
      <c r="G5" s="7"/>
      <c r="H5" s="36" t="s">
        <v>26</v>
      </c>
      <c r="I5" s="15">
        <f t="shared" si="0"/>
        <v>11.727119742926561</v>
      </c>
      <c r="J5" s="110"/>
      <c r="K5" s="112"/>
      <c r="L5" s="112"/>
    </row>
    <row r="6" spans="1:12" ht="15" x14ac:dyDescent="0.25">
      <c r="A6" s="42" t="s">
        <v>27</v>
      </c>
      <c r="B6" s="42" t="s">
        <v>28</v>
      </c>
      <c r="C6" s="39" t="s">
        <v>29</v>
      </c>
      <c r="D6" s="19" t="s">
        <v>30</v>
      </c>
      <c r="E6" s="20" t="s">
        <v>31</v>
      </c>
      <c r="G6" s="7"/>
      <c r="H6" s="36" t="s">
        <v>32</v>
      </c>
      <c r="I6" s="15">
        <f t="shared" si="0"/>
        <v>3.4244882454063936</v>
      </c>
      <c r="J6" s="110"/>
      <c r="K6" s="112"/>
      <c r="L6" s="112"/>
    </row>
    <row r="7" spans="1:12" ht="15" x14ac:dyDescent="0.25">
      <c r="A7" s="42">
        <v>1</v>
      </c>
      <c r="B7" s="74">
        <v>22.320776715200001</v>
      </c>
      <c r="C7" s="40">
        <f>B7*B7</f>
        <v>498.21707316981457</v>
      </c>
      <c r="D7" s="23" t="s">
        <v>25</v>
      </c>
      <c r="E7" s="24">
        <f>B18/E5</f>
        <v>26.972588686560005</v>
      </c>
      <c r="F7" s="24"/>
      <c r="G7" s="7"/>
      <c r="H7" s="36" t="s">
        <v>33</v>
      </c>
      <c r="I7" s="15">
        <f t="shared" si="0"/>
        <v>1.4581582385727299</v>
      </c>
      <c r="J7" s="110"/>
      <c r="K7" s="112"/>
      <c r="L7" s="112"/>
    </row>
    <row r="8" spans="1:12" ht="15" x14ac:dyDescent="0.25">
      <c r="A8" s="42">
        <v>2</v>
      </c>
      <c r="B8" s="74">
        <v>28.521902075999996</v>
      </c>
      <c r="C8" s="40">
        <f>B8*B8</f>
        <v>813.49889803293286</v>
      </c>
      <c r="D8" s="23" t="s">
        <v>26</v>
      </c>
      <c r="E8" s="25">
        <f>(((C18)-((B18*B18)/E5))/(E5-1))</f>
        <v>11.727119742926561</v>
      </c>
      <c r="F8" s="25"/>
      <c r="G8" s="7"/>
      <c r="H8" s="36" t="s">
        <v>34</v>
      </c>
      <c r="I8" s="15">
        <f t="shared" si="0"/>
        <v>3.10879336463706</v>
      </c>
      <c r="J8" s="110"/>
      <c r="K8" s="112"/>
      <c r="L8" s="112"/>
    </row>
    <row r="9" spans="1:12" ht="15" x14ac:dyDescent="0.25">
      <c r="A9" s="42">
        <v>3</v>
      </c>
      <c r="B9" s="74">
        <v>27.506601284800002</v>
      </c>
      <c r="C9" s="40">
        <f>B9*B9</f>
        <v>756.61311424096118</v>
      </c>
      <c r="D9" s="23" t="s">
        <v>32</v>
      </c>
      <c r="E9" s="38">
        <f>SQRT(E8)</f>
        <v>3.4244882454063936</v>
      </c>
      <c r="F9" s="25"/>
      <c r="G9" s="7"/>
      <c r="H9" s="36" t="s">
        <v>34</v>
      </c>
      <c r="I9" s="26">
        <f t="shared" si="0"/>
        <v>0.11525750830828189</v>
      </c>
      <c r="J9" s="110"/>
      <c r="K9" s="112"/>
      <c r="L9" s="112"/>
    </row>
    <row r="10" spans="1:12" ht="15" x14ac:dyDescent="0.25">
      <c r="A10" s="42">
        <v>4</v>
      </c>
      <c r="B10" s="74">
        <v>31.362071024799999</v>
      </c>
      <c r="C10" s="40">
        <f t="shared" ref="C10:C14" si="1">B10*B10</f>
        <v>983.57949896459968</v>
      </c>
      <c r="D10" s="23" t="s">
        <v>33</v>
      </c>
      <c r="E10" s="25">
        <f>SQRT(((E8)/E5)*(1-((E5)/(C5*10))))</f>
        <v>1.4581582385727299</v>
      </c>
      <c r="F10" s="25"/>
      <c r="G10" s="7"/>
      <c r="H10" s="36" t="s">
        <v>35</v>
      </c>
      <c r="I10" s="15">
        <f t="shared" si="0"/>
        <v>30.081382051197064</v>
      </c>
      <c r="J10" s="110"/>
      <c r="K10" s="112"/>
      <c r="L10" s="112"/>
    </row>
    <row r="11" spans="1:12" ht="15" x14ac:dyDescent="0.25">
      <c r="A11" s="42">
        <v>5</v>
      </c>
      <c r="B11" s="74">
        <v>25.151592332000007</v>
      </c>
      <c r="C11" s="40">
        <f t="shared" si="1"/>
        <v>632.60259683512152</v>
      </c>
      <c r="D11" s="23" t="s">
        <v>34</v>
      </c>
      <c r="E11" s="25">
        <f>E10*D5</f>
        <v>3.10879336463706</v>
      </c>
      <c r="F11" s="25"/>
      <c r="G11" s="7"/>
      <c r="H11" s="36" t="s">
        <v>36</v>
      </c>
      <c r="I11" s="15">
        <f t="shared" si="0"/>
        <v>23.863795321922947</v>
      </c>
      <c r="J11" s="111"/>
      <c r="K11" s="112"/>
      <c r="L11" s="112"/>
    </row>
    <row r="12" spans="1:12" ht="15" x14ac:dyDescent="0.25">
      <c r="A12" s="42">
        <v>6</v>
      </c>
      <c r="B12" s="74"/>
      <c r="C12" s="40">
        <f t="shared" si="1"/>
        <v>0</v>
      </c>
      <c r="D12" s="23" t="s">
        <v>34</v>
      </c>
      <c r="E12" s="27">
        <f>((E11)/E7)</f>
        <v>0.11525750830828189</v>
      </c>
      <c r="F12" s="27"/>
      <c r="G12" s="7"/>
      <c r="H12" s="34"/>
      <c r="I12" s="35"/>
      <c r="J12" s="33"/>
      <c r="K12" s="33"/>
      <c r="L12" s="33"/>
    </row>
    <row r="13" spans="1:12" ht="15" x14ac:dyDescent="0.25">
      <c r="A13" s="42">
        <v>7</v>
      </c>
      <c r="B13" s="74"/>
      <c r="C13" s="40">
        <f t="shared" si="1"/>
        <v>0</v>
      </c>
      <c r="D13" s="23" t="s">
        <v>35</v>
      </c>
      <c r="E13" s="25">
        <f>E7+E11</f>
        <v>30.081382051197064</v>
      </c>
      <c r="F13" s="25"/>
      <c r="G13" s="7"/>
    </row>
    <row r="14" spans="1:12" ht="15" x14ac:dyDescent="0.25">
      <c r="A14" s="42">
        <v>8</v>
      </c>
      <c r="B14" s="74"/>
      <c r="C14" s="40">
        <f t="shared" si="1"/>
        <v>0</v>
      </c>
      <c r="D14" s="23" t="s">
        <v>36</v>
      </c>
      <c r="E14" s="25">
        <f>E7-E11</f>
        <v>23.863795321922947</v>
      </c>
      <c r="F14" s="25"/>
      <c r="G14" s="7"/>
    </row>
    <row r="15" spans="1:12" ht="15" x14ac:dyDescent="0.25">
      <c r="A15" s="21"/>
      <c r="B15" s="4"/>
      <c r="C15" s="22"/>
      <c r="D15" s="23"/>
      <c r="E15" s="25"/>
      <c r="G15" s="9"/>
    </row>
    <row r="16" spans="1:12" ht="15" x14ac:dyDescent="0.25">
      <c r="A16" s="21"/>
      <c r="B16" s="4"/>
      <c r="C16" s="22"/>
      <c r="D16" s="23"/>
      <c r="E16" s="25"/>
      <c r="F16" s="10">
        <v>95</v>
      </c>
      <c r="G16" s="9">
        <v>2.5710000000000002</v>
      </c>
      <c r="H16" s="116" t="s">
        <v>46</v>
      </c>
      <c r="I16" s="43">
        <v>0.9</v>
      </c>
      <c r="J16" s="43">
        <v>0.95</v>
      </c>
      <c r="K16" s="43">
        <v>0.99</v>
      </c>
      <c r="L16" s="116" t="s">
        <v>46</v>
      </c>
    </row>
    <row r="17" spans="1:12" ht="15" x14ac:dyDescent="0.25">
      <c r="A17" s="21"/>
      <c r="B17" s="4"/>
      <c r="C17" s="22"/>
      <c r="D17" s="23"/>
      <c r="E17" s="24"/>
      <c r="F17" s="10">
        <v>90</v>
      </c>
      <c r="G17" s="9">
        <v>2.0150000000000001</v>
      </c>
      <c r="H17" s="117"/>
      <c r="I17" s="44">
        <v>0.1</v>
      </c>
      <c r="J17" s="44" t="s">
        <v>47</v>
      </c>
      <c r="K17" s="44">
        <v>0.01</v>
      </c>
      <c r="L17" s="117"/>
    </row>
    <row r="18" spans="1:12" ht="13.5" thickBot="1" x14ac:dyDescent="0.25">
      <c r="A18" s="28" t="s">
        <v>13</v>
      </c>
      <c r="B18" s="51">
        <f>SUM(B7:B17)</f>
        <v>134.86294343280002</v>
      </c>
      <c r="C18" s="29">
        <f>SUM(C7:C17)</f>
        <v>3684.5111812434297</v>
      </c>
      <c r="D18" s="30"/>
      <c r="E18" s="31"/>
      <c r="H18" s="45">
        <v>1</v>
      </c>
      <c r="I18" s="46">
        <v>6.3140000000000001</v>
      </c>
      <c r="J18" s="46">
        <v>12.706</v>
      </c>
      <c r="K18" s="46">
        <v>63.656999999999996</v>
      </c>
      <c r="L18" s="45">
        <v>1</v>
      </c>
    </row>
    <row r="19" spans="1:12" x14ac:dyDescent="0.2">
      <c r="H19" s="47">
        <v>2</v>
      </c>
      <c r="I19" s="48">
        <v>2.92</v>
      </c>
      <c r="J19" s="48">
        <v>4.3029999999999999</v>
      </c>
      <c r="K19" s="48">
        <v>9.9250000000000007</v>
      </c>
      <c r="L19" s="47">
        <v>2</v>
      </c>
    </row>
    <row r="20" spans="1:12" x14ac:dyDescent="0.2">
      <c r="H20" s="47">
        <v>3</v>
      </c>
      <c r="I20" s="48">
        <v>2.3530000000000002</v>
      </c>
      <c r="J20" s="48">
        <v>3.1819999999999999</v>
      </c>
      <c r="K20" s="48">
        <v>5.8410000000000002</v>
      </c>
      <c r="L20" s="47">
        <v>3</v>
      </c>
    </row>
    <row r="21" spans="1:12" x14ac:dyDescent="0.2">
      <c r="A21" s="11"/>
      <c r="B21" s="12"/>
      <c r="C21" s="13" t="s">
        <v>22</v>
      </c>
      <c r="D21" s="13" t="s">
        <v>23</v>
      </c>
      <c r="E21" s="14" t="s">
        <v>24</v>
      </c>
      <c r="H21" s="47">
        <v>4</v>
      </c>
      <c r="I21" s="48">
        <v>2.1320000000000001</v>
      </c>
      <c r="J21" s="48">
        <v>2.7759999999999998</v>
      </c>
      <c r="K21" s="48">
        <v>4.6040000000000001</v>
      </c>
      <c r="L21" s="47">
        <v>4</v>
      </c>
    </row>
    <row r="22" spans="1:12" ht="13.5" thickBot="1" x14ac:dyDescent="0.25">
      <c r="A22" s="16"/>
      <c r="B22" s="12"/>
      <c r="C22" s="17">
        <v>5.0999999999999996</v>
      </c>
      <c r="D22" s="17">
        <v>2.1320000000000001</v>
      </c>
      <c r="E22" s="18">
        <v>5</v>
      </c>
      <c r="H22" s="47">
        <v>5</v>
      </c>
      <c r="I22" s="48">
        <v>2.0150000000000001</v>
      </c>
      <c r="J22" s="48">
        <v>2.5710000000000002</v>
      </c>
      <c r="K22" s="48">
        <v>4.032</v>
      </c>
      <c r="L22" s="47">
        <v>5</v>
      </c>
    </row>
    <row r="23" spans="1:12" x14ac:dyDescent="0.2">
      <c r="A23" s="42" t="s">
        <v>27</v>
      </c>
      <c r="B23" s="42" t="s">
        <v>28</v>
      </c>
      <c r="C23" s="39" t="s">
        <v>29</v>
      </c>
      <c r="D23" s="19" t="s">
        <v>30</v>
      </c>
      <c r="E23" s="20" t="s">
        <v>31</v>
      </c>
      <c r="H23" s="49"/>
      <c r="I23" s="50"/>
      <c r="J23" s="50"/>
      <c r="K23" s="50"/>
      <c r="L23" s="49"/>
    </row>
    <row r="24" spans="1:12" ht="15" x14ac:dyDescent="0.25">
      <c r="A24" s="42">
        <v>1</v>
      </c>
      <c r="B24" s="4">
        <v>27.188025298799996</v>
      </c>
      <c r="C24" s="40">
        <f>B24*B24</f>
        <v>739.18871964818857</v>
      </c>
      <c r="D24" s="23" t="s">
        <v>25</v>
      </c>
      <c r="E24" s="24">
        <f>B35/E22</f>
        <v>28.171223922639996</v>
      </c>
      <c r="H24" s="47">
        <v>6</v>
      </c>
      <c r="I24" s="48">
        <v>1.9430000000000001</v>
      </c>
      <c r="J24" s="48">
        <v>2.4470000000000001</v>
      </c>
      <c r="K24" s="48">
        <v>3.7069999999999999</v>
      </c>
      <c r="L24" s="47">
        <v>6</v>
      </c>
    </row>
    <row r="25" spans="1:12" ht="15" x14ac:dyDescent="0.25">
      <c r="A25" s="42">
        <v>2</v>
      </c>
      <c r="B25" s="4">
        <v>24.472079775999994</v>
      </c>
      <c r="C25" s="40">
        <f>B25*B25</f>
        <v>598.8826885629079</v>
      </c>
      <c r="D25" s="23" t="s">
        <v>26</v>
      </c>
      <c r="E25" s="25">
        <f>(((C35)-((B35*B35)/E22))/(E22-1))</f>
        <v>6.5605689639153297</v>
      </c>
      <c r="H25" s="47">
        <v>7</v>
      </c>
      <c r="I25" s="48">
        <v>1.895</v>
      </c>
      <c r="J25" s="48">
        <v>2.3650000000000002</v>
      </c>
      <c r="K25" s="48">
        <v>3.4990000000000001</v>
      </c>
      <c r="L25" s="47">
        <v>7</v>
      </c>
    </row>
    <row r="26" spans="1:12" ht="15" x14ac:dyDescent="0.25">
      <c r="A26" s="42">
        <v>3</v>
      </c>
      <c r="B26" s="4">
        <v>28.930178638399994</v>
      </c>
      <c r="C26" s="40">
        <f>B26*B26</f>
        <v>836.95523604973528</v>
      </c>
      <c r="D26" s="23" t="s">
        <v>32</v>
      </c>
      <c r="E26" s="38">
        <f>SQRT(E25)</f>
        <v>2.5613607641086662</v>
      </c>
      <c r="H26" s="47">
        <v>8</v>
      </c>
      <c r="I26" s="48">
        <v>1.86</v>
      </c>
      <c r="J26" s="48">
        <v>2.306</v>
      </c>
      <c r="K26" s="48">
        <v>3.355</v>
      </c>
      <c r="L26" s="47">
        <v>8</v>
      </c>
    </row>
    <row r="27" spans="1:12" ht="15" x14ac:dyDescent="0.25">
      <c r="A27" s="42">
        <v>4</v>
      </c>
      <c r="B27" s="4">
        <v>31.421217163999998</v>
      </c>
      <c r="C27" s="40">
        <f t="shared" ref="C27:C29" si="2">B27*B27</f>
        <v>987.2928880672481</v>
      </c>
      <c r="D27" s="23" t="s">
        <v>33</v>
      </c>
      <c r="E27" s="25">
        <f>SQRT(((E25)/E22)*(1-((E22)/(C22*10))))</f>
        <v>1.0878764569782138</v>
      </c>
      <c r="G27" s="84"/>
      <c r="H27" s="47">
        <v>9</v>
      </c>
      <c r="I27" s="48">
        <v>1.833</v>
      </c>
      <c r="J27" s="48">
        <v>2.262</v>
      </c>
      <c r="K27" s="48">
        <v>3.25</v>
      </c>
      <c r="L27" s="47">
        <v>9</v>
      </c>
    </row>
    <row r="28" spans="1:12" ht="15" x14ac:dyDescent="0.25">
      <c r="A28" s="42">
        <v>5</v>
      </c>
      <c r="B28" s="4">
        <v>28.844618735999994</v>
      </c>
      <c r="C28" s="40">
        <f t="shared" si="2"/>
        <v>832.01203002520185</v>
      </c>
      <c r="D28" s="23" t="s">
        <v>34</v>
      </c>
      <c r="E28" s="25">
        <f>E27*D22</f>
        <v>2.319352606277552</v>
      </c>
      <c r="H28" s="47">
        <v>10</v>
      </c>
      <c r="I28" s="48">
        <v>1.8120000000000001</v>
      </c>
      <c r="J28" s="48">
        <v>2.2280000000000002</v>
      </c>
      <c r="K28" s="48">
        <v>3.169</v>
      </c>
      <c r="L28" s="47">
        <v>10</v>
      </c>
    </row>
    <row r="29" spans="1:12" ht="15" x14ac:dyDescent="0.2">
      <c r="A29" s="42">
        <v>6</v>
      </c>
      <c r="B29" s="74"/>
      <c r="C29" s="40">
        <f t="shared" si="2"/>
        <v>0</v>
      </c>
      <c r="D29" s="23" t="s">
        <v>34</v>
      </c>
      <c r="E29" s="27">
        <f>((E28)/E24)</f>
        <v>8.2330558751960672E-2</v>
      </c>
    </row>
    <row r="30" spans="1:12" ht="15" x14ac:dyDescent="0.2">
      <c r="A30" s="41"/>
      <c r="B30" s="74"/>
      <c r="C30" s="40"/>
      <c r="D30" s="23" t="s">
        <v>35</v>
      </c>
      <c r="E30" s="25">
        <f>E24+E28</f>
        <v>30.490576528917547</v>
      </c>
      <c r="H30" s="71" t="s">
        <v>19</v>
      </c>
      <c r="I30" s="71" t="s">
        <v>20</v>
      </c>
      <c r="J30" s="71" t="s">
        <v>14</v>
      </c>
      <c r="K30" s="71" t="s">
        <v>45</v>
      </c>
      <c r="L30" s="71" t="s">
        <v>21</v>
      </c>
    </row>
    <row r="31" spans="1:12" ht="15" x14ac:dyDescent="0.2">
      <c r="A31" s="21"/>
      <c r="B31" s="74"/>
      <c r="C31" s="40"/>
      <c r="D31" s="23" t="s">
        <v>36</v>
      </c>
      <c r="E31" s="25">
        <f>E24-E28</f>
        <v>25.851871316362445</v>
      </c>
      <c r="H31" s="71" t="s">
        <v>25</v>
      </c>
      <c r="I31" s="15">
        <f t="shared" ref="I31:I38" si="3">E24</f>
        <v>28.171223922639996</v>
      </c>
      <c r="J31" s="109">
        <f>C22</f>
        <v>5.0999999999999996</v>
      </c>
      <c r="K31" s="112">
        <f>D22</f>
        <v>2.1320000000000001</v>
      </c>
      <c r="L31" s="112">
        <f>E22</f>
        <v>5</v>
      </c>
    </row>
    <row r="32" spans="1:12" ht="15" x14ac:dyDescent="0.25">
      <c r="A32" s="21"/>
      <c r="B32" s="4"/>
      <c r="C32" s="22"/>
      <c r="D32" s="23"/>
      <c r="E32" s="25"/>
      <c r="H32" s="71" t="s">
        <v>26</v>
      </c>
      <c r="I32" s="15">
        <f t="shared" si="3"/>
        <v>6.5605689639153297</v>
      </c>
      <c r="J32" s="110"/>
      <c r="K32" s="112"/>
      <c r="L32" s="112"/>
    </row>
    <row r="33" spans="1:12" ht="15" x14ac:dyDescent="0.25">
      <c r="A33" s="21"/>
      <c r="B33" s="4"/>
      <c r="C33" s="22"/>
      <c r="D33" s="23"/>
      <c r="E33" s="25"/>
      <c r="H33" s="71" t="s">
        <v>32</v>
      </c>
      <c r="I33" s="15">
        <f t="shared" si="3"/>
        <v>2.5613607641086662</v>
      </c>
      <c r="J33" s="110"/>
      <c r="K33" s="112"/>
      <c r="L33" s="112"/>
    </row>
    <row r="34" spans="1:12" ht="15" x14ac:dyDescent="0.25">
      <c r="A34" s="21"/>
      <c r="B34" s="4"/>
      <c r="C34" s="22"/>
      <c r="D34" s="23"/>
      <c r="E34" s="24"/>
      <c r="H34" s="71" t="s">
        <v>33</v>
      </c>
      <c r="I34" s="15">
        <f t="shared" si="3"/>
        <v>1.0878764569782138</v>
      </c>
      <c r="J34" s="110"/>
      <c r="K34" s="112"/>
      <c r="L34" s="112"/>
    </row>
    <row r="35" spans="1:12" ht="13.5" thickBot="1" x14ac:dyDescent="0.25">
      <c r="A35" s="28" t="s">
        <v>13</v>
      </c>
      <c r="B35" s="51">
        <f>SUM(B24:B34)</f>
        <v>140.85611961319998</v>
      </c>
      <c r="C35" s="29">
        <f>SUM(C24:C34)</f>
        <v>3994.3315623532817</v>
      </c>
      <c r="D35" s="30"/>
      <c r="E35" s="31"/>
      <c r="H35" s="71" t="s">
        <v>34</v>
      </c>
      <c r="I35" s="15">
        <f t="shared" si="3"/>
        <v>2.319352606277552</v>
      </c>
      <c r="J35" s="110"/>
      <c r="K35" s="112"/>
      <c r="L35" s="112"/>
    </row>
    <row r="36" spans="1:12" x14ac:dyDescent="0.2">
      <c r="H36" s="71" t="s">
        <v>34</v>
      </c>
      <c r="I36" s="26">
        <f t="shared" si="3"/>
        <v>8.2330558751960672E-2</v>
      </c>
      <c r="J36" s="110"/>
      <c r="K36" s="112"/>
      <c r="L36" s="112"/>
    </row>
    <row r="37" spans="1:12" x14ac:dyDescent="0.2">
      <c r="H37" s="71" t="s">
        <v>35</v>
      </c>
      <c r="I37" s="15">
        <f t="shared" si="3"/>
        <v>30.490576528917547</v>
      </c>
      <c r="J37" s="110"/>
      <c r="K37" s="112"/>
      <c r="L37" s="112"/>
    </row>
    <row r="38" spans="1:12" x14ac:dyDescent="0.2">
      <c r="H38" s="71" t="s">
        <v>36</v>
      </c>
      <c r="I38" s="15">
        <f t="shared" si="3"/>
        <v>25.851871316362445</v>
      </c>
      <c r="J38" s="111"/>
      <c r="K38" s="112"/>
      <c r="L38" s="112"/>
    </row>
  </sheetData>
  <mergeCells count="9">
    <mergeCell ref="J31:J38"/>
    <mergeCell ref="K31:K38"/>
    <mergeCell ref="L31:L38"/>
    <mergeCell ref="A3:E3"/>
    <mergeCell ref="J4:J11"/>
    <mergeCell ref="K4:K11"/>
    <mergeCell ref="L4:L11"/>
    <mergeCell ref="H16:H17"/>
    <mergeCell ref="L16:L17"/>
  </mergeCells>
  <pageMargins left="1.5748031496062993" right="0.39370078740157483" top="0.98425196850393704" bottom="0.98425196850393704" header="0" footer="0"/>
  <pageSetup scale="9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"/>
  <sheetViews>
    <sheetView workbookViewId="0">
      <selection activeCell="N7" sqref="N7"/>
    </sheetView>
  </sheetViews>
  <sheetFormatPr baseColWidth="10" defaultRowHeight="15" x14ac:dyDescent="0.25"/>
  <cols>
    <col min="1" max="1" width="23.42578125" bestFit="1" customWidth="1"/>
    <col min="2" max="2" width="13" bestFit="1" customWidth="1"/>
    <col min="3" max="3" width="10.5703125" customWidth="1"/>
    <col min="5" max="5" width="6.28515625" bestFit="1" customWidth="1"/>
    <col min="6" max="6" width="10.7109375" bestFit="1" customWidth="1"/>
    <col min="7" max="7" width="11.42578125" customWidth="1"/>
    <col min="9" max="9" width="12.140625" customWidth="1"/>
    <col min="10" max="10" width="13.28515625" customWidth="1"/>
    <col min="11" max="11" width="11.140625" customWidth="1"/>
    <col min="12" max="12" width="10.42578125" customWidth="1"/>
    <col min="13" max="13" width="6.28515625" bestFit="1" customWidth="1"/>
    <col min="14" max="14" width="8.7109375" customWidth="1"/>
    <col min="15" max="16" width="7.42578125" customWidth="1"/>
  </cols>
  <sheetData>
    <row r="2" spans="1:16" ht="15" customHeight="1" x14ac:dyDescent="0.25">
      <c r="A2" s="108" t="s">
        <v>61</v>
      </c>
      <c r="B2" s="108" t="s">
        <v>10</v>
      </c>
      <c r="C2" s="108" t="s">
        <v>37</v>
      </c>
      <c r="D2" s="108" t="s">
        <v>38</v>
      </c>
      <c r="E2" s="108" t="s">
        <v>60</v>
      </c>
      <c r="F2" s="108" t="s">
        <v>55</v>
      </c>
      <c r="G2" s="108" t="s">
        <v>62</v>
      </c>
      <c r="I2" s="108" t="s">
        <v>0</v>
      </c>
      <c r="J2" s="108" t="s">
        <v>10</v>
      </c>
      <c r="K2" s="108" t="s">
        <v>37</v>
      </c>
      <c r="L2" s="108" t="s">
        <v>38</v>
      </c>
      <c r="M2" s="108" t="s">
        <v>60</v>
      </c>
      <c r="N2" s="108" t="s">
        <v>55</v>
      </c>
      <c r="O2" s="108" t="s">
        <v>56</v>
      </c>
      <c r="P2" s="108"/>
    </row>
    <row r="3" spans="1:16" x14ac:dyDescent="0.25">
      <c r="A3" s="108"/>
      <c r="B3" s="108"/>
      <c r="C3" s="108"/>
      <c r="D3" s="108"/>
      <c r="E3" s="108"/>
      <c r="F3" s="108"/>
      <c r="G3" s="108"/>
      <c r="I3" s="108"/>
      <c r="J3" s="108"/>
      <c r="K3" s="108"/>
      <c r="L3" s="108"/>
      <c r="M3" s="108"/>
      <c r="N3" s="108"/>
      <c r="O3" s="97" t="s">
        <v>57</v>
      </c>
      <c r="P3" s="97" t="s">
        <v>58</v>
      </c>
    </row>
    <row r="4" spans="1:16" x14ac:dyDescent="0.25">
      <c r="A4" s="81" t="s">
        <v>52</v>
      </c>
      <c r="B4" s="77">
        <v>215</v>
      </c>
      <c r="C4" s="77">
        <v>19.627906976744185</v>
      </c>
      <c r="D4" s="77">
        <v>12.94186046511628</v>
      </c>
      <c r="E4" s="77">
        <v>2.7251745473564646</v>
      </c>
      <c r="F4" s="77">
        <v>6.8129363683911643</v>
      </c>
      <c r="G4" s="77">
        <v>37.249845919500004</v>
      </c>
      <c r="I4" s="99">
        <v>1</v>
      </c>
      <c r="J4" s="95">
        <v>56</v>
      </c>
      <c r="K4" s="74">
        <v>25.214285714285715</v>
      </c>
      <c r="L4" s="74">
        <v>14.571428571428571</v>
      </c>
      <c r="M4" s="95">
        <v>0.73128422993936404</v>
      </c>
      <c r="N4" s="74">
        <v>2.9251369197574562</v>
      </c>
      <c r="O4" s="95">
        <v>22.320776715200001</v>
      </c>
      <c r="P4" s="95">
        <v>119.41615542632</v>
      </c>
    </row>
    <row r="5" spans="1:16" x14ac:dyDescent="0.25">
      <c r="A5" s="82" t="s">
        <v>39</v>
      </c>
      <c r="B5" s="78">
        <v>20</v>
      </c>
      <c r="C5" s="78">
        <v>11.75</v>
      </c>
      <c r="D5" s="78">
        <v>9.25</v>
      </c>
      <c r="E5" s="78">
        <v>8.7650435035155211E-2</v>
      </c>
      <c r="F5" s="78">
        <v>0.21912608758788804</v>
      </c>
      <c r="G5" s="78">
        <v>1.0256783879999998</v>
      </c>
      <c r="I5" s="99">
        <v>2</v>
      </c>
      <c r="J5" s="95">
        <v>60</v>
      </c>
      <c r="K5" s="74">
        <v>26.4</v>
      </c>
      <c r="L5" s="74">
        <v>15.466666666666667</v>
      </c>
      <c r="M5" s="95">
        <v>0.91059063064300161</v>
      </c>
      <c r="N5" s="74">
        <v>3.6423625225720064</v>
      </c>
      <c r="O5" s="95">
        <v>28.521902075999996</v>
      </c>
      <c r="P5" s="95">
        <v>152.59217610659996</v>
      </c>
    </row>
    <row r="6" spans="1:16" x14ac:dyDescent="0.25">
      <c r="A6" s="82" t="s">
        <v>40</v>
      </c>
      <c r="B6" s="79">
        <v>125</v>
      </c>
      <c r="C6" s="78">
        <v>18.100000000000001</v>
      </c>
      <c r="D6" s="78">
        <v>12.38</v>
      </c>
      <c r="E6" s="78">
        <v>1.2903306426456675</v>
      </c>
      <c r="F6" s="78">
        <v>3.225826606614171</v>
      </c>
      <c r="G6" s="78">
        <v>16.450378941000004</v>
      </c>
      <c r="I6" s="99">
        <v>3</v>
      </c>
      <c r="J6" s="95">
        <v>44</v>
      </c>
      <c r="K6" s="74">
        <v>30.90909090909091</v>
      </c>
      <c r="L6" s="74">
        <v>18.09090909090909</v>
      </c>
      <c r="M6" s="95">
        <v>0.85058621095943643</v>
      </c>
      <c r="N6" s="74">
        <v>3.4023448438377457</v>
      </c>
      <c r="O6" s="95">
        <v>27.506601284800002</v>
      </c>
      <c r="P6" s="95">
        <v>147.16031687367999</v>
      </c>
    </row>
    <row r="7" spans="1:16" x14ac:dyDescent="0.25">
      <c r="A7" s="82" t="s">
        <v>41</v>
      </c>
      <c r="B7" s="79">
        <v>32.5</v>
      </c>
      <c r="C7" s="78">
        <v>22.076923076923077</v>
      </c>
      <c r="D7" s="78">
        <v>14.153846153846153</v>
      </c>
      <c r="E7" s="78">
        <v>0.49880637357371943</v>
      </c>
      <c r="F7" s="78">
        <v>1.2470159339342985</v>
      </c>
      <c r="G7" s="78">
        <v>6.9653970645000003</v>
      </c>
      <c r="I7" s="99">
        <v>4</v>
      </c>
      <c r="J7" s="95">
        <v>48</v>
      </c>
      <c r="K7" s="74">
        <v>31.5</v>
      </c>
      <c r="L7" s="74">
        <v>18.5</v>
      </c>
      <c r="M7" s="95">
        <v>0.98693133212523365</v>
      </c>
      <c r="N7" s="74">
        <v>3.9477253285009346</v>
      </c>
      <c r="O7" s="95">
        <v>31.362071024799999</v>
      </c>
      <c r="P7" s="95">
        <v>167.78707998267998</v>
      </c>
    </row>
    <row r="8" spans="1:16" x14ac:dyDescent="0.25">
      <c r="A8" s="82" t="s">
        <v>42</v>
      </c>
      <c r="B8" s="79">
        <v>37.5</v>
      </c>
      <c r="C8" s="78">
        <v>26.8</v>
      </c>
      <c r="D8" s="78">
        <v>15.733333333333333</v>
      </c>
      <c r="E8" s="78">
        <v>0.84838709610192353</v>
      </c>
      <c r="F8" s="78">
        <v>2.1209677402548093</v>
      </c>
      <c r="G8" s="78">
        <v>12.808391525999996</v>
      </c>
      <c r="I8" s="99">
        <v>5</v>
      </c>
      <c r="J8" s="95">
        <v>76</v>
      </c>
      <c r="K8" s="74">
        <v>23.421052631578949</v>
      </c>
      <c r="L8" s="74">
        <v>13.526315789473685</v>
      </c>
      <c r="M8" s="95">
        <v>0.85097891004113546</v>
      </c>
      <c r="N8" s="74">
        <v>3.4039156401645418</v>
      </c>
      <c r="O8" s="95">
        <v>25.151592332000007</v>
      </c>
      <c r="P8" s="95">
        <v>134.56101897620002</v>
      </c>
    </row>
    <row r="9" spans="1:16" x14ac:dyDescent="0.25">
      <c r="A9" s="81" t="s">
        <v>51</v>
      </c>
      <c r="B9" s="75">
        <v>192.5</v>
      </c>
      <c r="C9" s="77">
        <v>20.350649350649352</v>
      </c>
      <c r="D9" s="77">
        <v>13.207792207792208</v>
      </c>
      <c r="E9" s="77">
        <v>2.7869853828158444</v>
      </c>
      <c r="F9" s="77">
        <v>6.9674634570396137</v>
      </c>
      <c r="G9" s="77">
        <v>39.813904800999993</v>
      </c>
      <c r="I9" s="100" t="s">
        <v>12</v>
      </c>
      <c r="J9" s="80">
        <v>284</v>
      </c>
      <c r="K9" s="77">
        <v>26.929577464788732</v>
      </c>
      <c r="L9" s="77">
        <v>15.690140845070422</v>
      </c>
      <c r="M9" s="80">
        <v>4.3303713137081692</v>
      </c>
      <c r="N9" s="77">
        <v>17.321485254832677</v>
      </c>
      <c r="O9" s="80">
        <v>134.86294343280005</v>
      </c>
      <c r="P9" s="80">
        <v>721.51674736547989</v>
      </c>
    </row>
    <row r="10" spans="1:16" x14ac:dyDescent="0.25">
      <c r="A10" s="82" t="s">
        <v>39</v>
      </c>
      <c r="B10" s="79">
        <v>52.5</v>
      </c>
      <c r="C10" s="78">
        <v>12.761904761904763</v>
      </c>
      <c r="D10" s="78">
        <v>8.5238095238095237</v>
      </c>
      <c r="E10" s="78">
        <v>0.27111944600479915</v>
      </c>
      <c r="F10" s="78">
        <v>0.67779861501199812</v>
      </c>
      <c r="G10" s="78">
        <v>2.4238084009999996</v>
      </c>
    </row>
    <row r="11" spans="1:16" x14ac:dyDescent="0.25">
      <c r="A11" s="82" t="s">
        <v>40</v>
      </c>
      <c r="B11" s="79">
        <v>55</v>
      </c>
      <c r="C11" s="78">
        <v>17.90909090909091</v>
      </c>
      <c r="D11" s="78">
        <v>12.772727272727273</v>
      </c>
      <c r="E11" s="78">
        <v>0.55606189968539343</v>
      </c>
      <c r="F11" s="78">
        <v>1.3901547492134829</v>
      </c>
      <c r="G11" s="78">
        <v>6.8236908669999989</v>
      </c>
    </row>
    <row r="12" spans="1:16" x14ac:dyDescent="0.25">
      <c r="A12" s="82" t="s">
        <v>41</v>
      </c>
      <c r="B12" s="79">
        <v>37.5</v>
      </c>
      <c r="C12" s="78">
        <v>21.866666666666667</v>
      </c>
      <c r="D12" s="78">
        <v>15.466666666666667</v>
      </c>
      <c r="E12" s="78">
        <v>0.56501543874812432</v>
      </c>
      <c r="F12" s="78">
        <v>1.4125385968703108</v>
      </c>
      <c r="G12" s="78">
        <v>8.1692495399999991</v>
      </c>
    </row>
    <row r="13" spans="1:16" x14ac:dyDescent="0.25">
      <c r="A13" s="82" t="s">
        <v>42</v>
      </c>
      <c r="B13" s="79">
        <v>27.5</v>
      </c>
      <c r="C13" s="78">
        <v>27.636363636363637</v>
      </c>
      <c r="D13" s="78">
        <v>16</v>
      </c>
      <c r="E13" s="78">
        <v>0.66099109431529257</v>
      </c>
      <c r="F13" s="78">
        <v>1.652477735788231</v>
      </c>
      <c r="G13" s="78">
        <v>9.7974914989999977</v>
      </c>
    </row>
    <row r="14" spans="1:16" x14ac:dyDescent="0.25">
      <c r="A14" s="82" t="s">
        <v>43</v>
      </c>
      <c r="B14" s="79">
        <v>10</v>
      </c>
      <c r="C14" s="78">
        <v>32.75</v>
      </c>
      <c r="D14" s="78">
        <v>17.75</v>
      </c>
      <c r="E14" s="78">
        <v>0.33779975007724261</v>
      </c>
      <c r="F14" s="78">
        <v>0.84449937519310647</v>
      </c>
      <c r="G14" s="78">
        <v>5.5228435019999997</v>
      </c>
    </row>
    <row r="15" spans="1:16" x14ac:dyDescent="0.25">
      <c r="A15" s="82" t="s">
        <v>53</v>
      </c>
      <c r="B15" s="79">
        <v>10</v>
      </c>
      <c r="C15" s="78">
        <v>35.5</v>
      </c>
      <c r="D15" s="78">
        <v>19.5</v>
      </c>
      <c r="E15" s="78">
        <v>0.39599775398499337</v>
      </c>
      <c r="F15" s="78">
        <v>0.98999438496248326</v>
      </c>
      <c r="G15" s="78">
        <v>7.0768209919999991</v>
      </c>
    </row>
    <row r="16" spans="1:16" x14ac:dyDescent="0.25">
      <c r="A16" s="67" t="s">
        <v>12</v>
      </c>
      <c r="B16" s="68">
        <v>407.5</v>
      </c>
      <c r="C16" s="68">
        <v>19.969325153374232</v>
      </c>
      <c r="D16" s="68">
        <v>13.067484662576687</v>
      </c>
      <c r="E16" s="68">
        <v>5.5121599301723068</v>
      </c>
      <c r="F16" s="68">
        <v>13.780399825430768</v>
      </c>
      <c r="G16" s="68">
        <v>77.063750720499996</v>
      </c>
    </row>
    <row r="19" spans="8:8" x14ac:dyDescent="0.25">
      <c r="H19">
        <v>1</v>
      </c>
    </row>
    <row r="20" spans="8:8" x14ac:dyDescent="0.25">
      <c r="H20">
        <v>2</v>
      </c>
    </row>
    <row r="21" spans="8:8" x14ac:dyDescent="0.25">
      <c r="H21">
        <v>3</v>
      </c>
    </row>
    <row r="22" spans="8:8" x14ac:dyDescent="0.25">
      <c r="H22">
        <v>4</v>
      </c>
    </row>
    <row r="23" spans="8:8" x14ac:dyDescent="0.25">
      <c r="H23">
        <v>5</v>
      </c>
    </row>
    <row r="24" spans="8:8" x14ac:dyDescent="0.25">
      <c r="H24">
        <v>6</v>
      </c>
    </row>
    <row r="25" spans="8:8" x14ac:dyDescent="0.25">
      <c r="H25">
        <v>7</v>
      </c>
    </row>
    <row r="26" spans="8:8" x14ac:dyDescent="0.25">
      <c r="H26">
        <v>8</v>
      </c>
    </row>
    <row r="27" spans="8:8" x14ac:dyDescent="0.25">
      <c r="H27">
        <v>9</v>
      </c>
    </row>
    <row r="28" spans="8:8" x14ac:dyDescent="0.25">
      <c r="H28">
        <v>10</v>
      </c>
    </row>
    <row r="29" spans="8:8" x14ac:dyDescent="0.25">
      <c r="H29">
        <v>11</v>
      </c>
    </row>
    <row r="30" spans="8:8" x14ac:dyDescent="0.25">
      <c r="H30">
        <v>12</v>
      </c>
    </row>
    <row r="31" spans="8:8" x14ac:dyDescent="0.25">
      <c r="H31">
        <v>13</v>
      </c>
    </row>
    <row r="32" spans="8:8" x14ac:dyDescent="0.25">
      <c r="H32">
        <v>14</v>
      </c>
    </row>
    <row r="33" spans="8:8" x14ac:dyDescent="0.25">
      <c r="H33">
        <v>15</v>
      </c>
    </row>
    <row r="34" spans="8:8" x14ac:dyDescent="0.25">
      <c r="H34">
        <v>16</v>
      </c>
    </row>
    <row r="35" spans="8:8" x14ac:dyDescent="0.25">
      <c r="H35">
        <v>17</v>
      </c>
    </row>
    <row r="36" spans="8:8" x14ac:dyDescent="0.25">
      <c r="H36">
        <v>18</v>
      </c>
    </row>
    <row r="37" spans="8:8" x14ac:dyDescent="0.25">
      <c r="H37">
        <v>19</v>
      </c>
    </row>
  </sheetData>
  <mergeCells count="14">
    <mergeCell ref="N2:N3"/>
    <mergeCell ref="O2:P2"/>
    <mergeCell ref="I2:I3"/>
    <mergeCell ref="J2:J3"/>
    <mergeCell ref="K2:K3"/>
    <mergeCell ref="L2:L3"/>
    <mergeCell ref="M2:M3"/>
    <mergeCell ref="G2:G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C2" sqref="C2"/>
    </sheetView>
  </sheetViews>
  <sheetFormatPr baseColWidth="10" defaultRowHeight="15" x14ac:dyDescent="0.25"/>
  <sheetData>
    <row r="1" spans="1:14" x14ac:dyDescent="0.25">
      <c r="A1" t="s">
        <v>74</v>
      </c>
      <c r="B1" t="s">
        <v>75</v>
      </c>
      <c r="C1" t="s">
        <v>76</v>
      </c>
      <c r="D1" t="s">
        <v>27</v>
      </c>
      <c r="E1" t="s">
        <v>77</v>
      </c>
      <c r="F1" t="s">
        <v>78</v>
      </c>
      <c r="G1" s="104" t="s">
        <v>79</v>
      </c>
      <c r="H1" s="105" t="s">
        <v>80</v>
      </c>
      <c r="I1" t="s">
        <v>81</v>
      </c>
      <c r="J1" s="106" t="s">
        <v>82</v>
      </c>
      <c r="K1" t="s">
        <v>83</v>
      </c>
      <c r="L1" t="s">
        <v>84</v>
      </c>
      <c r="M1" t="s">
        <v>85</v>
      </c>
      <c r="N1" t="s">
        <v>86</v>
      </c>
    </row>
    <row r="2" spans="1:14" x14ac:dyDescent="0.25">
      <c r="A2" t="s">
        <v>69</v>
      </c>
      <c r="B2" t="s">
        <v>70</v>
      </c>
      <c r="C2" t="s">
        <v>87</v>
      </c>
      <c r="D2">
        <v>1</v>
      </c>
      <c r="E2">
        <v>397297</v>
      </c>
      <c r="F2">
        <v>1735903</v>
      </c>
      <c r="G2">
        <f>500/10000</f>
        <v>0.05</v>
      </c>
      <c r="I2" s="103">
        <v>41426</v>
      </c>
      <c r="K2" t="s">
        <v>71</v>
      </c>
      <c r="L2" t="s">
        <v>72</v>
      </c>
      <c r="M2" t="s">
        <v>65</v>
      </c>
      <c r="N2" t="s">
        <v>73</v>
      </c>
    </row>
    <row r="3" spans="1:14" x14ac:dyDescent="0.25">
      <c r="A3" t="s">
        <v>69</v>
      </c>
      <c r="B3" t="s">
        <v>70</v>
      </c>
      <c r="C3" t="s">
        <v>87</v>
      </c>
      <c r="D3">
        <v>2</v>
      </c>
      <c r="E3">
        <v>397327</v>
      </c>
      <c r="F3">
        <v>1735788</v>
      </c>
      <c r="G3">
        <f t="shared" ref="G3:G11" si="0">500/10000</f>
        <v>0.05</v>
      </c>
      <c r="I3" s="103">
        <v>41426</v>
      </c>
      <c r="K3" t="s">
        <v>71</v>
      </c>
      <c r="L3" t="s">
        <v>72</v>
      </c>
      <c r="M3" t="s">
        <v>65</v>
      </c>
      <c r="N3" t="s">
        <v>73</v>
      </c>
    </row>
    <row r="4" spans="1:14" x14ac:dyDescent="0.25">
      <c r="A4" t="s">
        <v>69</v>
      </c>
      <c r="B4" t="s">
        <v>70</v>
      </c>
      <c r="C4" t="s">
        <v>87</v>
      </c>
      <c r="D4">
        <v>3</v>
      </c>
      <c r="E4">
        <v>397387</v>
      </c>
      <c r="F4">
        <v>1735933</v>
      </c>
      <c r="G4">
        <f t="shared" si="0"/>
        <v>0.05</v>
      </c>
      <c r="I4" s="103">
        <v>41426</v>
      </c>
      <c r="K4" t="s">
        <v>71</v>
      </c>
      <c r="L4" t="s">
        <v>72</v>
      </c>
      <c r="M4" t="s">
        <v>65</v>
      </c>
      <c r="N4" t="s">
        <v>73</v>
      </c>
    </row>
    <row r="5" spans="1:14" x14ac:dyDescent="0.25">
      <c r="A5" t="s">
        <v>69</v>
      </c>
      <c r="B5" t="s">
        <v>70</v>
      </c>
      <c r="C5" t="s">
        <v>87</v>
      </c>
      <c r="D5">
        <v>4</v>
      </c>
      <c r="E5">
        <v>397392</v>
      </c>
      <c r="F5">
        <v>1735849</v>
      </c>
      <c r="G5">
        <f t="shared" si="0"/>
        <v>0.05</v>
      </c>
      <c r="I5" s="103">
        <v>41426</v>
      </c>
      <c r="K5" t="s">
        <v>71</v>
      </c>
      <c r="L5" t="s">
        <v>72</v>
      </c>
      <c r="M5" t="s">
        <v>65</v>
      </c>
      <c r="N5" t="s">
        <v>73</v>
      </c>
    </row>
    <row r="6" spans="1:14" x14ac:dyDescent="0.25">
      <c r="A6" t="s">
        <v>69</v>
      </c>
      <c r="B6" t="s">
        <v>70</v>
      </c>
      <c r="C6" t="s">
        <v>87</v>
      </c>
      <c r="D6">
        <v>5</v>
      </c>
      <c r="E6">
        <v>397464</v>
      </c>
      <c r="F6">
        <v>1735915</v>
      </c>
      <c r="G6">
        <f t="shared" si="0"/>
        <v>0.05</v>
      </c>
      <c r="I6" s="103">
        <v>41426</v>
      </c>
      <c r="K6" t="s">
        <v>71</v>
      </c>
      <c r="L6" t="s">
        <v>72</v>
      </c>
      <c r="M6" t="s">
        <v>65</v>
      </c>
      <c r="N6" t="s">
        <v>73</v>
      </c>
    </row>
    <row r="7" spans="1:14" x14ac:dyDescent="0.25">
      <c r="A7" t="s">
        <v>69</v>
      </c>
      <c r="B7" t="s">
        <v>70</v>
      </c>
      <c r="C7" t="s">
        <v>87</v>
      </c>
      <c r="D7">
        <v>1</v>
      </c>
      <c r="E7">
        <v>397407</v>
      </c>
      <c r="F7">
        <v>1736100</v>
      </c>
      <c r="G7">
        <f t="shared" si="0"/>
        <v>0.05</v>
      </c>
      <c r="I7" s="103">
        <v>41426</v>
      </c>
      <c r="K7" t="s">
        <v>71</v>
      </c>
      <c r="L7" t="s">
        <v>72</v>
      </c>
      <c r="M7" t="s">
        <v>64</v>
      </c>
      <c r="N7" t="s">
        <v>73</v>
      </c>
    </row>
    <row r="8" spans="1:14" x14ac:dyDescent="0.25">
      <c r="A8" t="s">
        <v>69</v>
      </c>
      <c r="B8" t="s">
        <v>70</v>
      </c>
      <c r="C8" t="s">
        <v>87</v>
      </c>
      <c r="D8">
        <v>2</v>
      </c>
      <c r="E8">
        <v>397556</v>
      </c>
      <c r="F8">
        <v>1736131</v>
      </c>
      <c r="G8">
        <f t="shared" si="0"/>
        <v>0.05</v>
      </c>
      <c r="I8" s="103">
        <v>41426</v>
      </c>
      <c r="K8" t="s">
        <v>71</v>
      </c>
      <c r="L8" t="s">
        <v>72</v>
      </c>
      <c r="M8" t="s">
        <v>64</v>
      </c>
      <c r="N8" t="s">
        <v>73</v>
      </c>
    </row>
    <row r="9" spans="1:14" x14ac:dyDescent="0.25">
      <c r="A9" t="s">
        <v>69</v>
      </c>
      <c r="B9" t="s">
        <v>70</v>
      </c>
      <c r="C9" t="s">
        <v>87</v>
      </c>
      <c r="D9">
        <v>3</v>
      </c>
      <c r="E9">
        <v>397324</v>
      </c>
      <c r="F9">
        <v>1736009</v>
      </c>
      <c r="G9">
        <f t="shared" si="0"/>
        <v>0.05</v>
      </c>
      <c r="I9" s="103">
        <v>41426</v>
      </c>
      <c r="K9" t="s">
        <v>71</v>
      </c>
      <c r="L9" t="s">
        <v>72</v>
      </c>
      <c r="M9" t="s">
        <v>64</v>
      </c>
      <c r="N9" t="s">
        <v>73</v>
      </c>
    </row>
    <row r="10" spans="1:14" x14ac:dyDescent="0.25">
      <c r="A10" t="s">
        <v>69</v>
      </c>
      <c r="B10" t="s">
        <v>70</v>
      </c>
      <c r="C10" t="s">
        <v>87</v>
      </c>
      <c r="D10">
        <v>4</v>
      </c>
      <c r="E10">
        <v>397442</v>
      </c>
      <c r="F10">
        <v>1736034</v>
      </c>
      <c r="G10">
        <f t="shared" si="0"/>
        <v>0.05</v>
      </c>
      <c r="I10" s="103">
        <v>41426</v>
      </c>
      <c r="K10" t="s">
        <v>71</v>
      </c>
      <c r="L10" t="s">
        <v>72</v>
      </c>
      <c r="M10" t="s">
        <v>64</v>
      </c>
      <c r="N10" t="s">
        <v>73</v>
      </c>
    </row>
    <row r="11" spans="1:14" x14ac:dyDescent="0.25">
      <c r="A11" t="s">
        <v>69</v>
      </c>
      <c r="B11" t="s">
        <v>70</v>
      </c>
      <c r="C11" t="s">
        <v>87</v>
      </c>
      <c r="D11">
        <v>5</v>
      </c>
      <c r="E11">
        <v>397560</v>
      </c>
      <c r="F11">
        <v>1736069</v>
      </c>
      <c r="G11">
        <f t="shared" si="0"/>
        <v>0.05</v>
      </c>
      <c r="I11" s="103">
        <v>41426</v>
      </c>
      <c r="K11" t="s">
        <v>71</v>
      </c>
      <c r="L11" t="s">
        <v>72</v>
      </c>
      <c r="M11" t="s">
        <v>64</v>
      </c>
      <c r="N11" t="s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Base de datos</vt:lpstr>
      <vt:lpstr>% abundancia</vt:lpstr>
      <vt:lpstr>Cuadro 3</vt:lpstr>
      <vt:lpstr>Anexo 2</vt:lpstr>
      <vt:lpstr>Anexo 3</vt:lpstr>
      <vt:lpstr>VolParcela</vt:lpstr>
      <vt:lpstr>Estadistica Vol</vt:lpstr>
      <vt:lpstr>Hoja1</vt:lpstr>
      <vt:lpstr>Hoja2</vt:lpstr>
      <vt:lpstr>'Estadistica Vol'!Área_de_impresión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DangerGo</cp:lastModifiedBy>
  <dcterms:created xsi:type="dcterms:W3CDTF">2012-07-19T04:54:30Z</dcterms:created>
  <dcterms:modified xsi:type="dcterms:W3CDTF">2017-03-26T06:21:17Z</dcterms:modified>
</cp:coreProperties>
</file>