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rd" sheetId="1" r:id="rId4"/>
    <sheet state="visible" name="Synopsis" sheetId="2" r:id="rId5"/>
    <sheet state="visible" name="CS Questions" sheetId="3" r:id="rId6"/>
    <sheet state="visible" name="Raw Data" sheetId="4" r:id="rId7"/>
    <sheet state="visible" name="Sheet2" sheetId="5" r:id="rId8"/>
    <sheet state="visible" name="Q1." sheetId="6" r:id="rId9"/>
    <sheet state="visible" name="Q2." sheetId="7" r:id="rId10"/>
    <sheet state="visible" name="Q3." sheetId="8" r:id="rId11"/>
    <sheet state="visible" name="Q4." sheetId="9" r:id="rId12"/>
    <sheet state="visible" name="Q5." sheetId="10" r:id="rId13"/>
  </sheets>
  <definedNames>
    <definedName hidden="1" localSheetId="3" name="Z_7680A2ED_1A12_4595_9CBB_1B62FF473EA1_.wvu.FilterData">'Raw Data'!$A$1:$M$114</definedName>
    <definedName hidden="1" localSheetId="4" name="Z_7680A2ED_1A12_4595_9CBB_1B62FF473EA1_.wvu.FilterData">Sheet2!$A$1:$N$114</definedName>
    <definedName name="SlicerCache_Table_1_Col_4">#N/A</definedName>
    <definedName name="SlicerCache_Table_1_Col_7">#N/A</definedName>
    <definedName name="SlicerCache_Table_1_Col_9">#N/A</definedName>
    <definedName name="SlicerCache_Table_1_Col_11">#N/A</definedName>
  </definedNames>
  <calcPr/>
  <customWorkbookViews>
    <customWorkbookView activeSheetId="0" maximized="1" windowHeight="0" windowWidth="0" guid="{7680A2ED-1A12-4595-9CBB-1B62FF473EA1}" name="Filter 1"/>
  </customWorkbookViews>
  <pivotCaches>
    <pivotCache cacheId="0" r:id="rId14"/>
  </pivotCaches>
  <extLst>
    <ext uri="GoogleSheetsCustomDataVersion2">
      <go:sheetsCustomData xmlns:go="http://customooxmlschemas.google.com/" r:id="rId19" roundtripDataChecksum="xi37oVQ6Qek8B0NY94QPubnxKwM83sVXGAOL3F9JqM4="/>
    </ext>
    <ext uri="{46BE6895-7355-4a93-B00E-2C351335B9C9}">
      <x15:slicerCaches>
        <x14:slicerCache r:id="rId15"/>
        <x14:slicerCache r:id="rId16"/>
        <x14:slicerCache r:id="rId17"/>
        <x14:slicerCache r:id="rId18"/>
      </x15:slicerCaches>
    </ext>
  </extLst>
</workbook>
</file>

<file path=xl/sharedStrings.xml><?xml version="1.0" encoding="utf-8"?>
<sst xmlns="http://schemas.openxmlformats.org/spreadsheetml/2006/main" count="2698" uniqueCount="654">
  <si>
    <t>Insurance Sale Dashborad</t>
  </si>
  <si>
    <t>Product</t>
  </si>
  <si>
    <t>SUM of Premium Amount</t>
  </si>
  <si>
    <t>Car</t>
  </si>
  <si>
    <t>CV</t>
  </si>
  <si>
    <t>Health</t>
  </si>
  <si>
    <t>Two Wheeler</t>
  </si>
  <si>
    <t>Region</t>
  </si>
  <si>
    <t>COUNTUNIQUE of Policy Number</t>
  </si>
  <si>
    <t>Agent Code</t>
  </si>
  <si>
    <t>Booking Mode</t>
  </si>
  <si>
    <t>AN</t>
  </si>
  <si>
    <t>CD100001</t>
  </si>
  <si>
    <t>Offline</t>
  </si>
  <si>
    <t>Online</t>
  </si>
  <si>
    <t>AP</t>
  </si>
  <si>
    <t>CD100002</t>
  </si>
  <si>
    <t>COUNTA of Policy Number</t>
  </si>
  <si>
    <t>COUNTA of Reference Number</t>
  </si>
  <si>
    <t>AR</t>
  </si>
  <si>
    <t>CD100003</t>
  </si>
  <si>
    <t>AS</t>
  </si>
  <si>
    <t>CD100004</t>
  </si>
  <si>
    <t>BR</t>
  </si>
  <si>
    <t>CD100005</t>
  </si>
  <si>
    <t>Grand Total</t>
  </si>
  <si>
    <t>DL</t>
  </si>
  <si>
    <t>CD100006</t>
  </si>
  <si>
    <t>KA</t>
  </si>
  <si>
    <t>CD100007</t>
  </si>
  <si>
    <t>MH</t>
  </si>
  <si>
    <t>CD100008</t>
  </si>
  <si>
    <t>TN</t>
  </si>
  <si>
    <t>CD100009</t>
  </si>
  <si>
    <t>TS</t>
  </si>
  <si>
    <t>CD100010</t>
  </si>
  <si>
    <t>Insurer Name</t>
  </si>
  <si>
    <t>WB</t>
  </si>
  <si>
    <t>CD100011</t>
  </si>
  <si>
    <t>CD100012</t>
  </si>
  <si>
    <t>Bajaj Allianz</t>
  </si>
  <si>
    <t>CD100013</t>
  </si>
  <si>
    <t>Berkshire Best</t>
  </si>
  <si>
    <t>Bharti AXA</t>
  </si>
  <si>
    <t>Cholamandalam MS General Insurance Company Ltd</t>
  </si>
  <si>
    <t>Future Generali India General Insurance Company Ltd</t>
  </si>
  <si>
    <t>RM Code</t>
  </si>
  <si>
    <t>RM100001</t>
  </si>
  <si>
    <t>RM100002</t>
  </si>
  <si>
    <t>RM100003</t>
  </si>
  <si>
    <t>RM100004</t>
  </si>
  <si>
    <t>RM100005</t>
  </si>
  <si>
    <t>RM100006</t>
  </si>
  <si>
    <t>RM100007</t>
  </si>
  <si>
    <t>RM100008</t>
  </si>
  <si>
    <t>RM100009</t>
  </si>
  <si>
    <t>RM100010</t>
  </si>
  <si>
    <t>RM100011</t>
  </si>
  <si>
    <t>RM100012</t>
  </si>
  <si>
    <t>RM100013</t>
  </si>
  <si>
    <t>1.Our most of the business is coming from AP -70 % we should focus on other region as well like BR and AS</t>
  </si>
  <si>
    <t>i)In BR our all buisness is coming from offilne and mainly from Car and Cv we can convert our current customers to buy other products like health and two wheeler insurance and vice versa for As</t>
  </si>
  <si>
    <t>ii)We can run digital ads in BR region to increase our online sale as right now we dont have any sales from online mode</t>
  </si>
  <si>
    <t>2)Our Agent Cd 100012 is our highest performing agent in terms of revenue. and driving most of his/her sales from online mode and selling very high ticket sales of Hdfc insurance his implimentation can be case study for our other agents</t>
  </si>
  <si>
    <t>Questions:</t>
  </si>
  <si>
    <t>1. Using SUMIFS formula provide summary of total premium done by each agent</t>
  </si>
  <si>
    <t xml:space="preserve">2. Using Vlookup obtaing the details of leads shared - Required Details LeadId,Agent Code,Product,Insurer Name,Status,Premium Amount </t>
  </si>
  <si>
    <t>3. Using Countifs formulat provide summary of the details requested in sheet no 3.</t>
  </si>
  <si>
    <t>4. For each unique Policy, provide Created On        LeadId        Region Code        Reference Number</t>
  </si>
  <si>
    <t>5. Summarise the raw data at RM level and share a view of the summary (Summary required against the RM code total bookings and premium)</t>
  </si>
  <si>
    <t>6. Provide Visual Representation of the raw data and also share your insights basis your understanding of the data</t>
  </si>
  <si>
    <t>*Please provide solutions in the sheets named with the respective question number.</t>
  </si>
  <si>
    <t>*Duration of test 45 mins.</t>
  </si>
  <si>
    <t>Created On</t>
  </si>
  <si>
    <t>LeadId</t>
  </si>
  <si>
    <t>Region Code</t>
  </si>
  <si>
    <t>Reference Number</t>
  </si>
  <si>
    <t>Policy Number</t>
  </si>
  <si>
    <t>Status</t>
  </si>
  <si>
    <t>Premium Amount</t>
  </si>
  <si>
    <t>Sum Insured</t>
  </si>
  <si>
    <t>2021-05-11 14:40:10</t>
  </si>
  <si>
    <t>PB466649</t>
  </si>
  <si>
    <t>DL6</t>
  </si>
  <si>
    <t>ICUB3239389</t>
  </si>
  <si>
    <t>NEMI3717541TPK312749</t>
  </si>
  <si>
    <t>New India Assurance</t>
  </si>
  <si>
    <t>Soft Copy Received</t>
  </si>
  <si>
    <t>2021-05-11 14:25:05</t>
  </si>
  <si>
    <t>PB298193</t>
  </si>
  <si>
    <t>DL7</t>
  </si>
  <si>
    <t>MGHD1821386</t>
  </si>
  <si>
    <t>PECC4717827CPI764782</t>
  </si>
  <si>
    <t>Policy Issued</t>
  </si>
  <si>
    <t>2021-05-11 14:16:02</t>
  </si>
  <si>
    <t>PB268693</t>
  </si>
  <si>
    <t>DL13</t>
  </si>
  <si>
    <t>HBRJ9671677</t>
  </si>
  <si>
    <t>AVEX6413879ONH595784</t>
  </si>
  <si>
    <t>2021-05-08 17:24:25</t>
  </si>
  <si>
    <t>PB547425</t>
  </si>
  <si>
    <t>DL5</t>
  </si>
  <si>
    <t>WVPZ3963994</t>
  </si>
  <si>
    <t>AVEX6413879ONH59573</t>
  </si>
  <si>
    <t>Lead</t>
  </si>
  <si>
    <t>2021-05-08 17:23:46</t>
  </si>
  <si>
    <t>PB876345</t>
  </si>
  <si>
    <t>DL1</t>
  </si>
  <si>
    <t>XYKL2836284</t>
  </si>
  <si>
    <t>AVEX6413879ONH594784</t>
  </si>
  <si>
    <t>2021-05-08 17:23:34</t>
  </si>
  <si>
    <t>PB276751</t>
  </si>
  <si>
    <t>DL10</t>
  </si>
  <si>
    <t>UOVW2473564</t>
  </si>
  <si>
    <t>AVEX6413879ONH595754</t>
  </si>
  <si>
    <t>2021-05-07 17:03:15</t>
  </si>
  <si>
    <t>PB186691</t>
  </si>
  <si>
    <t>DL11</t>
  </si>
  <si>
    <t>FSKU1147319</t>
  </si>
  <si>
    <t>OHCT1827999MNC781238</t>
  </si>
  <si>
    <t>United India</t>
  </si>
  <si>
    <t>2021-05-07 13:28:53</t>
  </si>
  <si>
    <t>PB214554</t>
  </si>
  <si>
    <t>DL3</t>
  </si>
  <si>
    <t>WCPA4469357</t>
  </si>
  <si>
    <t>OYQC3967399SVW855355</t>
  </si>
  <si>
    <t>Royal Sundaram</t>
  </si>
  <si>
    <t>2021-05-07 12:01:59</t>
  </si>
  <si>
    <t>PB614894</t>
  </si>
  <si>
    <t>DL12</t>
  </si>
  <si>
    <t>PFUB3845151</t>
  </si>
  <si>
    <t>XIPN3572731MFE258328</t>
  </si>
  <si>
    <t>2021-05-07 11:56:02</t>
  </si>
  <si>
    <t>PB957443</t>
  </si>
  <si>
    <t>MQYU5287511</t>
  </si>
  <si>
    <t>XIPN3572731MFE258323</t>
  </si>
  <si>
    <t>PB938666</t>
  </si>
  <si>
    <t>DL2</t>
  </si>
  <si>
    <t>MIQL5536165</t>
  </si>
  <si>
    <t>XIPN3572731MFE258327</t>
  </si>
  <si>
    <t>2021-05-07 11:54:36</t>
  </si>
  <si>
    <t>PB626673</t>
  </si>
  <si>
    <t>DL8</t>
  </si>
  <si>
    <t>QWNF6244236</t>
  </si>
  <si>
    <t>XKKD6743339XIS334189</t>
  </si>
  <si>
    <t>2021-05-07 11:21:35</t>
  </si>
  <si>
    <t>PB227157</t>
  </si>
  <si>
    <t>DL9</t>
  </si>
  <si>
    <t>AUKA7546192</t>
  </si>
  <si>
    <t>XKKD6743339XIS334180</t>
  </si>
  <si>
    <t>2021-05-07 11:19:48</t>
  </si>
  <si>
    <t>PB525991</t>
  </si>
  <si>
    <t>DL4</t>
  </si>
  <si>
    <t>AIGH6614121</t>
  </si>
  <si>
    <t>XVOP8813119GCZ859775</t>
  </si>
  <si>
    <t>2021-05-06 14:47:58</t>
  </si>
  <si>
    <t>PB784248</t>
  </si>
  <si>
    <t>MH01</t>
  </si>
  <si>
    <t>FWDL6876459</t>
  </si>
  <si>
    <t>ZBOS9665834RAR678871</t>
  </si>
  <si>
    <t>Universal Sompo</t>
  </si>
  <si>
    <t>2021-05-06 14:40:01</t>
  </si>
  <si>
    <t>PB961995</t>
  </si>
  <si>
    <t>MH03</t>
  </si>
  <si>
    <t>GWDS7519429</t>
  </si>
  <si>
    <t>FHGK8168371TNJ285849</t>
  </si>
  <si>
    <t>Docs And Inspection Pending</t>
  </si>
  <si>
    <t>2021-05-06 13:34:36</t>
  </si>
  <si>
    <t>PB789449</t>
  </si>
  <si>
    <t>MH02</t>
  </si>
  <si>
    <t>ALYR6445244</t>
  </si>
  <si>
    <t>KEZC6752966AVQ637248</t>
  </si>
  <si>
    <t>2021-05-06 12:27:57</t>
  </si>
  <si>
    <t>PB316516</t>
  </si>
  <si>
    <t>TN03</t>
  </si>
  <si>
    <t>MNSM1197468</t>
  </si>
  <si>
    <t>QXGZ6975963OFI756494</t>
  </si>
  <si>
    <t>2021-05-06 11:11:49</t>
  </si>
  <si>
    <t>PB339439</t>
  </si>
  <si>
    <t>TN18</t>
  </si>
  <si>
    <t>OUSW6614418</t>
  </si>
  <si>
    <t>ISDB7391184BWH354884</t>
  </si>
  <si>
    <t>2021-05-06 10:42:27</t>
  </si>
  <si>
    <t>PB693266</t>
  </si>
  <si>
    <t>TN06</t>
  </si>
  <si>
    <t>TXPH1174915</t>
  </si>
  <si>
    <t>ZWLP7211378MRC349893</t>
  </si>
  <si>
    <t>2021-05-06 10:38:47</t>
  </si>
  <si>
    <t>PB868277</t>
  </si>
  <si>
    <t>TN01</t>
  </si>
  <si>
    <t>ZKYG9567669</t>
  </si>
  <si>
    <t>JXBZ2451226TNG194454</t>
  </si>
  <si>
    <t>Caselogin</t>
  </si>
  <si>
    <t>2021-05-05 11:53:50</t>
  </si>
  <si>
    <t>PB382771</t>
  </si>
  <si>
    <t>TN04</t>
  </si>
  <si>
    <t>PXWW8711632</t>
  </si>
  <si>
    <t>ZNGM3178189TME232977</t>
  </si>
  <si>
    <t>2021-05-05 11:28:02</t>
  </si>
  <si>
    <t>PB591432</t>
  </si>
  <si>
    <t>TN05</t>
  </si>
  <si>
    <t>KJXO5749249</t>
  </si>
  <si>
    <t>VCVI3961422ECR781837</t>
  </si>
  <si>
    <t>Kotak Mahindra</t>
  </si>
  <si>
    <t>2021-05-04 17:52:39</t>
  </si>
  <si>
    <t>PB285994</t>
  </si>
  <si>
    <t>TN02</t>
  </si>
  <si>
    <t>ZOWL4792576</t>
  </si>
  <si>
    <t>BUEH5526225XDR642278</t>
  </si>
  <si>
    <t>2021-05-04 16:19:38</t>
  </si>
  <si>
    <t>PB795571</t>
  </si>
  <si>
    <t>TN07</t>
  </si>
  <si>
    <t>QIHB5746296</t>
  </si>
  <si>
    <t>YUZE3492672NPJ152751</t>
  </si>
  <si>
    <t>2021-05-04 15:54:18</t>
  </si>
  <si>
    <t>PB791426</t>
  </si>
  <si>
    <t>TN10</t>
  </si>
  <si>
    <t>ALOV3269921</t>
  </si>
  <si>
    <t>WQQH2825692MBU126173</t>
  </si>
  <si>
    <t>2021-05-04 15:15:57</t>
  </si>
  <si>
    <t>PB255323</t>
  </si>
  <si>
    <t>TN09</t>
  </si>
  <si>
    <t>XRKH5112161</t>
  </si>
  <si>
    <t>PKEC5118923PAS634651</t>
  </si>
  <si>
    <t>National Insurance</t>
  </si>
  <si>
    <t>2021-05-04 13:42:37</t>
  </si>
  <si>
    <t>PB821245</t>
  </si>
  <si>
    <t>TN22</t>
  </si>
  <si>
    <t>BHBP6396625</t>
  </si>
  <si>
    <t>JRBR1873953WZT735265</t>
  </si>
  <si>
    <t>2021-05-04 13:42:29</t>
  </si>
  <si>
    <t>PB818733</t>
  </si>
  <si>
    <t>WB01</t>
  </si>
  <si>
    <t>UCGX1348269</t>
  </si>
  <si>
    <t>MIYT6384653JOX449376</t>
  </si>
  <si>
    <t>2021-05-04 13:30:21</t>
  </si>
  <si>
    <t>PB327283</t>
  </si>
  <si>
    <t>WB02</t>
  </si>
  <si>
    <t>OIOE4671487</t>
  </si>
  <si>
    <t>MGQN3267934OIF397548</t>
  </si>
  <si>
    <t>2021-05-04 12:12:14</t>
  </si>
  <si>
    <t>PB437631</t>
  </si>
  <si>
    <t>WB03</t>
  </si>
  <si>
    <t>ENKX7589899</t>
  </si>
  <si>
    <t>XAPH9574481NTG617523</t>
  </si>
  <si>
    <t>2021-05-03 22:15:57</t>
  </si>
  <si>
    <t>PB556249</t>
  </si>
  <si>
    <t>WB04</t>
  </si>
  <si>
    <t>TFNY4786234</t>
  </si>
  <si>
    <t>OXLL6492352WAF896731</t>
  </si>
  <si>
    <t>2021-05-03 20:05:26</t>
  </si>
  <si>
    <t>PB973138</t>
  </si>
  <si>
    <t>WB05</t>
  </si>
  <si>
    <t>LGZF7545835</t>
  </si>
  <si>
    <t>WUCV8492351HBK138912</t>
  </si>
  <si>
    <t>2021-05-03 20:02:53</t>
  </si>
  <si>
    <t>PB597549</t>
  </si>
  <si>
    <t>WB07</t>
  </si>
  <si>
    <t>QPRU7341125</t>
  </si>
  <si>
    <t>JJHO5319912WNI323124</t>
  </si>
  <si>
    <t>2021-05-03 20:02:00</t>
  </si>
  <si>
    <t>PB955739</t>
  </si>
  <si>
    <t>WB08</t>
  </si>
  <si>
    <t>BUXC8943143</t>
  </si>
  <si>
    <t>DRCY1187798SYC748988</t>
  </si>
  <si>
    <t>2021-05-03 19:57:37</t>
  </si>
  <si>
    <t>PB256326</t>
  </si>
  <si>
    <t>WB09</t>
  </si>
  <si>
    <t>HRAC4128282</t>
  </si>
  <si>
    <t>IWUP2232327PVJ516796</t>
  </si>
  <si>
    <t>2021-05-03 19:56:15</t>
  </si>
  <si>
    <t>PB914255</t>
  </si>
  <si>
    <t>WB10</t>
  </si>
  <si>
    <t>YXVF6114585</t>
  </si>
  <si>
    <t>EWLP4465535XVQ276618</t>
  </si>
  <si>
    <t>2021-05-03 19:56:14</t>
  </si>
  <si>
    <t>PB845828</t>
  </si>
  <si>
    <t>WB06</t>
  </si>
  <si>
    <t>WBBV5832263</t>
  </si>
  <si>
    <t>VOTF1494155YMA932841</t>
  </si>
  <si>
    <t>2021-05-03 19:56:10</t>
  </si>
  <si>
    <t>PB635433</t>
  </si>
  <si>
    <t>DL14</t>
  </si>
  <si>
    <t>BZXC4254737</t>
  </si>
  <si>
    <t>HNCD1766336YHO818217</t>
  </si>
  <si>
    <t>2021-05-03 19:54:07</t>
  </si>
  <si>
    <t>PB546186</t>
  </si>
  <si>
    <t>TN11</t>
  </si>
  <si>
    <t>MXXI4853738</t>
  </si>
  <si>
    <t>DWIR3297815LKD837588</t>
  </si>
  <si>
    <t>2021-05-03 19:53:24</t>
  </si>
  <si>
    <t>PB814163</t>
  </si>
  <si>
    <t>TS09</t>
  </si>
  <si>
    <t>NNAP1435585</t>
  </si>
  <si>
    <t>IKDI4942582DKR173268</t>
  </si>
  <si>
    <t>2021-05-03 19:53:25</t>
  </si>
  <si>
    <t>PB664132</t>
  </si>
  <si>
    <t>KOJR1244585</t>
  </si>
  <si>
    <t>GKTA5745437ARF162535</t>
  </si>
  <si>
    <t>2021-05-03 19:51:43</t>
  </si>
  <si>
    <t>PB157798</t>
  </si>
  <si>
    <t>TS10</t>
  </si>
  <si>
    <t>TGAX2516435</t>
  </si>
  <si>
    <t>KJDF3193144TOM447448</t>
  </si>
  <si>
    <t>2021-05-03 19:51:37</t>
  </si>
  <si>
    <t>PB623625</t>
  </si>
  <si>
    <t>TOOJ9129535</t>
  </si>
  <si>
    <t>TBSO8872217TKJ497282</t>
  </si>
  <si>
    <t>2021-05-03 19:49:34</t>
  </si>
  <si>
    <t>PB966634</t>
  </si>
  <si>
    <t>ETTE6711351</t>
  </si>
  <si>
    <t>CEYT8924944WHS514741</t>
  </si>
  <si>
    <t>2021-05-03 19:31:43</t>
  </si>
  <si>
    <t>PB938576</t>
  </si>
  <si>
    <t>TS11</t>
  </si>
  <si>
    <t>QDWO9342361</t>
  </si>
  <si>
    <t>TZAN8235738VRS956671</t>
  </si>
  <si>
    <t>2021-05-03 19:31:29</t>
  </si>
  <si>
    <t>PB128174</t>
  </si>
  <si>
    <t>BTAQ5453152</t>
  </si>
  <si>
    <t>VWBT7791877YIV599216</t>
  </si>
  <si>
    <t>2021-05-03 19:30:50</t>
  </si>
  <si>
    <t>PB355152</t>
  </si>
  <si>
    <t>HQLQ2626213</t>
  </si>
  <si>
    <t>UIIB4594759SNR941765</t>
  </si>
  <si>
    <t>2021-05-03 18:23:55</t>
  </si>
  <si>
    <t>PB859341</t>
  </si>
  <si>
    <t>ATLY3739681</t>
  </si>
  <si>
    <t>LOBW7885457YDQ572262</t>
  </si>
  <si>
    <t>2021-05-03 18:19:16</t>
  </si>
  <si>
    <t>PB744827</t>
  </si>
  <si>
    <t>TS12</t>
  </si>
  <si>
    <t>HZGX5689856</t>
  </si>
  <si>
    <t>FQEV4335343HXH627757</t>
  </si>
  <si>
    <t>2021-05-03 18:19:15</t>
  </si>
  <si>
    <t>PB286614</t>
  </si>
  <si>
    <t>TS13</t>
  </si>
  <si>
    <t>KCRX8166368</t>
  </si>
  <si>
    <t>LMMN3922999PFN256932</t>
  </si>
  <si>
    <t>2021-05-03 17:32:06</t>
  </si>
  <si>
    <t>PB932425</t>
  </si>
  <si>
    <t>TS14</t>
  </si>
  <si>
    <t>IAQX2164681</t>
  </si>
  <si>
    <t>MNAW7659466QVE575616</t>
  </si>
  <si>
    <t>Oriental Insurance</t>
  </si>
  <si>
    <t>2021-05-03 17:19:32</t>
  </si>
  <si>
    <t>PB228741</t>
  </si>
  <si>
    <t>CMMY7522953</t>
  </si>
  <si>
    <t>VHAN9638291HEZ775875</t>
  </si>
  <si>
    <t>2021-05-03 16:22:57</t>
  </si>
  <si>
    <t>PB661933</t>
  </si>
  <si>
    <t>TN14</t>
  </si>
  <si>
    <t>GKDL4356654</t>
  </si>
  <si>
    <t>RZVY9685646HSF482996</t>
  </si>
  <si>
    <t>Magma HDI General Insurance Company Ltd</t>
  </si>
  <si>
    <t>2021-05-03 16:00:31</t>
  </si>
  <si>
    <t>PB477543</t>
  </si>
  <si>
    <t>TN13</t>
  </si>
  <si>
    <t>YFYU2334949</t>
  </si>
  <si>
    <t>TLYQ2629488SHN213249</t>
  </si>
  <si>
    <t>Booked</t>
  </si>
  <si>
    <t>2021-05-03 09:48:31</t>
  </si>
  <si>
    <t>PB498374</t>
  </si>
  <si>
    <t>MH47</t>
  </si>
  <si>
    <t>URRQ8372555</t>
  </si>
  <si>
    <t>ZOBP7216462JSJ621798</t>
  </si>
  <si>
    <t>2021-05-03 09:37:23</t>
  </si>
  <si>
    <t>PB694875</t>
  </si>
  <si>
    <t>TN12</t>
  </si>
  <si>
    <t>XVDY1765924</t>
  </si>
  <si>
    <t>MEEL4153189GBL247942</t>
  </si>
  <si>
    <t>2021-05-03 09:33:56</t>
  </si>
  <si>
    <t>PB624547</t>
  </si>
  <si>
    <t>KA61</t>
  </si>
  <si>
    <t>KSCW7495718</t>
  </si>
  <si>
    <t>RQJC5338625WOB322522</t>
  </si>
  <si>
    <t>2021-05-03 09:33:53</t>
  </si>
  <si>
    <t>PB149884</t>
  </si>
  <si>
    <t>AN02</t>
  </si>
  <si>
    <t>COCT7458752</t>
  </si>
  <si>
    <t>FEDT3842189NQH596452</t>
  </si>
  <si>
    <t>2021-05-03 09:31:16</t>
  </si>
  <si>
    <t>PB126438</t>
  </si>
  <si>
    <t>AN01</t>
  </si>
  <si>
    <t>OXBB7228174</t>
  </si>
  <si>
    <t>LXAS3951833IKI623376</t>
  </si>
  <si>
    <t>2021-05-03 09:30:32</t>
  </si>
  <si>
    <t>PB289633</t>
  </si>
  <si>
    <t>AP21</t>
  </si>
  <si>
    <t>FYAI2429385</t>
  </si>
  <si>
    <t>PVBK5755248XAH451485</t>
  </si>
  <si>
    <t>2021-05-03 09:30:27</t>
  </si>
  <si>
    <t>PB897256</t>
  </si>
  <si>
    <t>AP37</t>
  </si>
  <si>
    <t>SBYP7995519</t>
  </si>
  <si>
    <t>ZYWO3758938ROY485253</t>
  </si>
  <si>
    <t>2021-05-03 09:29:07</t>
  </si>
  <si>
    <t>PB881581</t>
  </si>
  <si>
    <t>AP27</t>
  </si>
  <si>
    <t>XOXO8723122</t>
  </si>
  <si>
    <t>KPPR2533395ILP883167</t>
  </si>
  <si>
    <t>2021-05-03 09:29:03</t>
  </si>
  <si>
    <t>PB628565</t>
  </si>
  <si>
    <t>AP16</t>
  </si>
  <si>
    <t>EGRE8926717</t>
  </si>
  <si>
    <t>JUAT6415265AIK352539</t>
  </si>
  <si>
    <t>2021-05-03 09:29:01</t>
  </si>
  <si>
    <t>PB899566</t>
  </si>
  <si>
    <t>AP26</t>
  </si>
  <si>
    <t>FGOZ7379122</t>
  </si>
  <si>
    <t>EKDV2234871HOR333899</t>
  </si>
  <si>
    <t>2021-05-03 09:28:24</t>
  </si>
  <si>
    <t>PB895472</t>
  </si>
  <si>
    <t>AP02</t>
  </si>
  <si>
    <t>EXUG1917848</t>
  </si>
  <si>
    <t>JLHB1673486MGP222622</t>
  </si>
  <si>
    <t>2021-05-03 09:25:16</t>
  </si>
  <si>
    <t>PB726821</t>
  </si>
  <si>
    <t>GPMX3267182</t>
  </si>
  <si>
    <t>UKVV1726627CPC411998</t>
  </si>
  <si>
    <t>2021-05-03 09:25:08</t>
  </si>
  <si>
    <t>PB752197</t>
  </si>
  <si>
    <t>AP15</t>
  </si>
  <si>
    <t>CJUR3719715</t>
  </si>
  <si>
    <t>FWXM8363843FAO391312</t>
  </si>
  <si>
    <t>2021-05-03 09:22:20</t>
  </si>
  <si>
    <t>PB587227</t>
  </si>
  <si>
    <t>TYEA3174958</t>
  </si>
  <si>
    <t>FWXM8363843FAO391311</t>
  </si>
  <si>
    <t>2021-05-03 09:21:04</t>
  </si>
  <si>
    <t>PB472561</t>
  </si>
  <si>
    <t>AP09</t>
  </si>
  <si>
    <t>EKCD7852719</t>
  </si>
  <si>
    <t>FWLF4689154TZH277841</t>
  </si>
  <si>
    <t>2021-05-03 09:17:34</t>
  </si>
  <si>
    <t>PB744621</t>
  </si>
  <si>
    <t>AP20</t>
  </si>
  <si>
    <t>RECH8881599</t>
  </si>
  <si>
    <t>TJWF1418181VHV359451</t>
  </si>
  <si>
    <t>2021-05-03 09:15:18</t>
  </si>
  <si>
    <t>PB697156</t>
  </si>
  <si>
    <t>LEJU3282663</t>
  </si>
  <si>
    <t>LGLV7575399FSC167671</t>
  </si>
  <si>
    <t>2021-05-03 09:13:00</t>
  </si>
  <si>
    <t>PB335853</t>
  </si>
  <si>
    <t>JOEB7672633</t>
  </si>
  <si>
    <t>GOTW2651186HCO354122</t>
  </si>
  <si>
    <t>2021-04-30 18:46:51</t>
  </si>
  <si>
    <t>PB177673</t>
  </si>
  <si>
    <t>HCXV2347266</t>
  </si>
  <si>
    <t>SQAG5527258ZTO825676</t>
  </si>
  <si>
    <t>2021-04-29 18:26:02</t>
  </si>
  <si>
    <t>PB384379</t>
  </si>
  <si>
    <t>AP03</t>
  </si>
  <si>
    <t>KEIG2938665</t>
  </si>
  <si>
    <t>TOKZ3274366WNK471537</t>
  </si>
  <si>
    <t>2021-04-29 18:19:15</t>
  </si>
  <si>
    <t>PB659117</t>
  </si>
  <si>
    <t>AP01</t>
  </si>
  <si>
    <t>WTYB4974192</t>
  </si>
  <si>
    <t>NLBK6188314ITI362515</t>
  </si>
  <si>
    <t>2021-04-29 18:18:54</t>
  </si>
  <si>
    <t>PB722792</t>
  </si>
  <si>
    <t>FUYB7189648</t>
  </si>
  <si>
    <t>KWTQ3276866RZB382322</t>
  </si>
  <si>
    <t>2021-04-28 16:26:03</t>
  </si>
  <si>
    <t>PB823569</t>
  </si>
  <si>
    <t>AP24</t>
  </si>
  <si>
    <t>DYOR3566663</t>
  </si>
  <si>
    <t>IBTL7147878GLP249764</t>
  </si>
  <si>
    <t>ICICI Lombard General Insurance Company Ltd</t>
  </si>
  <si>
    <t>2021-04-28 15:25:03</t>
  </si>
  <si>
    <t>PB199721</t>
  </si>
  <si>
    <t>WMBN9881643</t>
  </si>
  <si>
    <t>HYIE9324774LZA162927</t>
  </si>
  <si>
    <t>2021-04-28 15:20:45</t>
  </si>
  <si>
    <t>PB259658</t>
  </si>
  <si>
    <t>AP07</t>
  </si>
  <si>
    <t>BILC7384933</t>
  </si>
  <si>
    <t>GVCQ5845642FAC633941</t>
  </si>
  <si>
    <t>2021-04-28 13:47:36</t>
  </si>
  <si>
    <t>PB312885</t>
  </si>
  <si>
    <t>FWVP4998159</t>
  </si>
  <si>
    <t>NZZP1499488LZW716668</t>
  </si>
  <si>
    <t>2021-04-28 13:19:11</t>
  </si>
  <si>
    <t>PB454132</t>
  </si>
  <si>
    <t>AP25</t>
  </si>
  <si>
    <t>RWHJ9625685</t>
  </si>
  <si>
    <t>XZHE5243373OTZ995982</t>
  </si>
  <si>
    <t>2021-04-28 12:27:59</t>
  </si>
  <si>
    <t>PB499631</t>
  </si>
  <si>
    <t>HRUP5552852</t>
  </si>
  <si>
    <t>KORT2458776RLO479497</t>
  </si>
  <si>
    <t>2021-04-28 11:23:12</t>
  </si>
  <si>
    <t>PB387324</t>
  </si>
  <si>
    <t>AP22</t>
  </si>
  <si>
    <t>XRXN5359616</t>
  </si>
  <si>
    <t>KORT2458776RLO479437</t>
  </si>
  <si>
    <t>2021-04-28 09:43:44</t>
  </si>
  <si>
    <t>PB384399</t>
  </si>
  <si>
    <t>QQGU5926764</t>
  </si>
  <si>
    <t>EAFX7822534REA482917</t>
  </si>
  <si>
    <t>2021-04-27 17:39:59</t>
  </si>
  <si>
    <t>PB115926</t>
  </si>
  <si>
    <t>YUOP9178968</t>
  </si>
  <si>
    <t>UDFC5598611XEI114712</t>
  </si>
  <si>
    <t>Select Insurer</t>
  </si>
  <si>
    <t>2021-04-27 17:40:10</t>
  </si>
  <si>
    <t>PB543799</t>
  </si>
  <si>
    <t>AP04</t>
  </si>
  <si>
    <t>PCZE5487224</t>
  </si>
  <si>
    <t>OPDD5778384UUJ657543</t>
  </si>
  <si>
    <t>2021-04-27 17:19:26</t>
  </si>
  <si>
    <t>PB437181</t>
  </si>
  <si>
    <t>AP06</t>
  </si>
  <si>
    <t>SXGJ1646457</t>
  </si>
  <si>
    <t>QIQS6551569HEP612542</t>
  </si>
  <si>
    <t>HDFC Ergo General Insurance Company Ltd</t>
  </si>
  <si>
    <t>2021-04-27 17:17:43</t>
  </si>
  <si>
    <t>PB431275</t>
  </si>
  <si>
    <t>AP23</t>
  </si>
  <si>
    <t>OCEJ2587975</t>
  </si>
  <si>
    <t>NJRW8219116RAF412753</t>
  </si>
  <si>
    <t>2021-04-27 16:48:28</t>
  </si>
  <si>
    <t>PB972178</t>
  </si>
  <si>
    <t>UUDL9654291</t>
  </si>
  <si>
    <t>WDKB2382424BXH788159</t>
  </si>
  <si>
    <t>2021-04-27 16:15:56</t>
  </si>
  <si>
    <t>PB526616</t>
  </si>
  <si>
    <t>BBZE6157667</t>
  </si>
  <si>
    <t>TBGG6564767BOX159211</t>
  </si>
  <si>
    <t>2021-04-27 15:44:59</t>
  </si>
  <si>
    <t>PB473541</t>
  </si>
  <si>
    <t>ZYCO5795747</t>
  </si>
  <si>
    <t>VHWW7673787XFF575464</t>
  </si>
  <si>
    <t>2021-04-27 11:46:08</t>
  </si>
  <si>
    <t>PB297486</t>
  </si>
  <si>
    <t>HQKL6665791</t>
  </si>
  <si>
    <t>NZFM9363647FCT161636</t>
  </si>
  <si>
    <t>2021-04-26 15:47:07</t>
  </si>
  <si>
    <t>PB177678</t>
  </si>
  <si>
    <t>ASQY7313795</t>
  </si>
  <si>
    <t>COCM6284897YFE442559</t>
  </si>
  <si>
    <t>2021-04-26 16:03:16</t>
  </si>
  <si>
    <t>PB881399</t>
  </si>
  <si>
    <t>WXHL2491125</t>
  </si>
  <si>
    <t>COCM6284897YFE442551</t>
  </si>
  <si>
    <t>2021-04-26 14:16:18</t>
  </si>
  <si>
    <t>PB243438</t>
  </si>
  <si>
    <t>DTCH2725346</t>
  </si>
  <si>
    <t>CJJY3484362TBB516629</t>
  </si>
  <si>
    <t>2021-04-26 12:45:44</t>
  </si>
  <si>
    <t>PB652919</t>
  </si>
  <si>
    <t>AP36</t>
  </si>
  <si>
    <t>ATDF6483125</t>
  </si>
  <si>
    <t>PHTK2582343UVI194514</t>
  </si>
  <si>
    <t>2021-04-26 12:25:55</t>
  </si>
  <si>
    <t>PB956738</t>
  </si>
  <si>
    <t>ZUPL8344678</t>
  </si>
  <si>
    <t>JQOY8264668JVY852154</t>
  </si>
  <si>
    <t>Iffco Tokio General Insurance Company Ltd</t>
  </si>
  <si>
    <t>2021-04-26 12:22:00</t>
  </si>
  <si>
    <t>PB478487</t>
  </si>
  <si>
    <t>AR17</t>
  </si>
  <si>
    <t>CLCF4596243</t>
  </si>
  <si>
    <t>OAYV1389223WDV493219</t>
  </si>
  <si>
    <t>2021-04-26 11:58:40</t>
  </si>
  <si>
    <t>PB128859</t>
  </si>
  <si>
    <t>AR01</t>
  </si>
  <si>
    <t>JQMB9412976</t>
  </si>
  <si>
    <t>DOYO4884899JMB569521</t>
  </si>
  <si>
    <t>2021-04-26 11:53:28</t>
  </si>
  <si>
    <t>PB766922</t>
  </si>
  <si>
    <t>AR02</t>
  </si>
  <si>
    <t>LDSZ7156956</t>
  </si>
  <si>
    <t>GDTF8522446QTA976992</t>
  </si>
  <si>
    <t>The Oriental Insurance Company Ltd</t>
  </si>
  <si>
    <t>2021-04-26 11:49:35</t>
  </si>
  <si>
    <t>PB828586</t>
  </si>
  <si>
    <t>AS25</t>
  </si>
  <si>
    <t>AMMM2622231</t>
  </si>
  <si>
    <t>VELK9355839VAW523387</t>
  </si>
  <si>
    <t>2021-04-24 15:05:21</t>
  </si>
  <si>
    <t>PB936696</t>
  </si>
  <si>
    <t>AS01</t>
  </si>
  <si>
    <t>KFDE4147628</t>
  </si>
  <si>
    <t>CMHG5873376ICL293618</t>
  </si>
  <si>
    <t>2021-04-24 13:07:33</t>
  </si>
  <si>
    <t>PB571129</t>
  </si>
  <si>
    <t>CTMQ4799699</t>
  </si>
  <si>
    <t>MCPO8272979SJF273771</t>
  </si>
  <si>
    <t>Reliance General Insurance Company Ltd</t>
  </si>
  <si>
    <t>2021-04-24 13:07:34</t>
  </si>
  <si>
    <t>PB669655</t>
  </si>
  <si>
    <t>AS12</t>
  </si>
  <si>
    <t>GNPO8384898</t>
  </si>
  <si>
    <t>BRXB5722584YPA454488</t>
  </si>
  <si>
    <t>2021-04-24 13:07:31</t>
  </si>
  <si>
    <t>PB463942</t>
  </si>
  <si>
    <t>BR18</t>
  </si>
  <si>
    <t>VBPM9597625</t>
  </si>
  <si>
    <t>YIRL2188225DHQ587233</t>
  </si>
  <si>
    <t>PB634942</t>
  </si>
  <si>
    <t>BR12</t>
  </si>
  <si>
    <t>IKMV3219849</t>
  </si>
  <si>
    <t>VLDF8425691MHI643643</t>
  </si>
  <si>
    <t>2021-04-24 13:07:27</t>
  </si>
  <si>
    <t>PB791861</t>
  </si>
  <si>
    <t>BR23</t>
  </si>
  <si>
    <t>TIHR8737667</t>
  </si>
  <si>
    <t>TLAY1645439UCB413738</t>
  </si>
  <si>
    <t>2021-04-24 12:37:14</t>
  </si>
  <si>
    <t>PB296229</t>
  </si>
  <si>
    <t>BR36</t>
  </si>
  <si>
    <t>OEIG8924867</t>
  </si>
  <si>
    <t>CIVK4419586LAV767983</t>
  </si>
  <si>
    <t>2021-04-23 22:23:01</t>
  </si>
  <si>
    <t>PB824783</t>
  </si>
  <si>
    <t>BR41</t>
  </si>
  <si>
    <t>UUOA4584659</t>
  </si>
  <si>
    <t>KOQV9122179VCM846537</t>
  </si>
  <si>
    <t>2021-04-23 22:20:56</t>
  </si>
  <si>
    <t>PB653132</t>
  </si>
  <si>
    <t>BR16</t>
  </si>
  <si>
    <t>CSMD9378117</t>
  </si>
  <si>
    <t>HJNB7185271GFE495861</t>
  </si>
  <si>
    <t>2021-04-23 14:53:40</t>
  </si>
  <si>
    <t>PB941678</t>
  </si>
  <si>
    <t>BR47</t>
  </si>
  <si>
    <t>MDDJ5228866</t>
  </si>
  <si>
    <t>NTYS9239697HGL682321</t>
  </si>
  <si>
    <t>2021-04-21 11:10:13</t>
  </si>
  <si>
    <t>PB485439</t>
  </si>
  <si>
    <t>BR42</t>
  </si>
  <si>
    <t>AYAV8913345</t>
  </si>
  <si>
    <t>ETQR5856189EDD278426</t>
  </si>
  <si>
    <t>#</t>
  </si>
  <si>
    <t>Total Sum Insured</t>
  </si>
  <si>
    <t>Total</t>
  </si>
  <si>
    <t>Countif</t>
  </si>
  <si>
    <t>Countifs</t>
  </si>
  <si>
    <t>Count</t>
  </si>
  <si>
    <t>Rewards:</t>
  </si>
  <si>
    <t>Incentive Slab (Number of Cases)</t>
  </si>
  <si>
    <t>Per Car</t>
  </si>
  <si>
    <t>Per TW</t>
  </si>
  <si>
    <t xml:space="preserve">Per CV </t>
  </si>
  <si>
    <t>Per Other</t>
  </si>
  <si>
    <t>Rm Code</t>
  </si>
  <si>
    <t>Total Booking</t>
  </si>
  <si>
    <t>Total Premium</t>
  </si>
  <si>
    <t>Premium/Booking</t>
  </si>
  <si>
    <t>No of Products Sold</t>
  </si>
  <si>
    <t>Unique Product lines sold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</si>
</sst>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 #,##0_ ;_ * \-#,##0_ ;_ * &quot;-&quot;??_ ;_ @_ "/>
  </numFmts>
  <fonts count="13">
    <font>
      <sz val="11.0"/>
      <color theme="1"/>
      <name val="Calibri"/>
      <scheme val="minor"/>
    </font>
    <font>
      <b/>
      <sz val="64.0"/>
      <color rgb="FFFF9900"/>
      <name val="Calibri"/>
      <scheme val="minor"/>
    </font>
    <font>
      <color theme="1"/>
      <name val="Calibri"/>
      <scheme val="minor"/>
    </font>
    <font>
      <b/>
      <u/>
      <sz val="11.0"/>
      <color theme="1"/>
      <name val="Calibri"/>
    </font>
    <font>
      <sz val="11.0"/>
      <color theme="1"/>
      <name val="Calibri"/>
    </font>
    <font>
      <b/>
      <sz val="11.0"/>
      <color theme="1"/>
      <name val="Calibri"/>
    </font>
    <font/>
    <font>
      <color theme="1"/>
      <name val="Calibri"/>
    </font>
    <font>
      <b/>
      <u/>
      <sz val="11.0"/>
      <color theme="1"/>
      <name val="Calibri"/>
    </font>
    <font>
      <b/>
      <sz val="10.0"/>
      <color rgb="FFFFFFFF"/>
      <name val="Calibri"/>
    </font>
    <font>
      <sz val="10.0"/>
      <color rgb="FF000000"/>
      <name val="Calibri"/>
    </font>
    <font>
      <sz val="9.0"/>
      <color rgb="FF000000"/>
      <name val="Arial"/>
    </font>
    <font>
      <sz val="11.0"/>
      <color rgb="FF000000"/>
      <name val="Inconsolata"/>
    </font>
  </fonts>
  <fills count="6">
    <fill>
      <patternFill patternType="none"/>
    </fill>
    <fill>
      <patternFill patternType="lightGray"/>
    </fill>
    <fill>
      <patternFill patternType="solid">
        <fgColor rgb="FF0070C0"/>
        <bgColor rgb="FF0070C0"/>
      </patternFill>
    </fill>
    <fill>
      <patternFill patternType="solid">
        <fgColor theme="0"/>
        <bgColor theme="0"/>
      </patternFill>
    </fill>
    <fill>
      <patternFill patternType="solid">
        <fgColor rgb="FFD9D9D9"/>
        <bgColor rgb="FFD9D9D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0" fontId="2" numFmtId="164" xfId="0" applyFont="1" applyNumberFormat="1"/>
    <xf borderId="0" fillId="0" fontId="2" numFmtId="0" xfId="0" applyAlignment="1" applyFont="1">
      <alignment horizontal="center"/>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shrinkToFit="0" vertical="bottom" wrapText="0"/>
    </xf>
    <xf borderId="1" fillId="0" fontId="5" numFmtId="0" xfId="0" applyBorder="1" applyFont="1"/>
    <xf borderId="1" fillId="0" fontId="4" numFmtId="0" xfId="0" applyBorder="1" applyFont="1"/>
    <xf borderId="1" fillId="0" fontId="4" numFmtId="164" xfId="0" applyBorder="1" applyFont="1" applyNumberFormat="1"/>
    <xf borderId="1" fillId="0" fontId="5" numFmtId="0" xfId="0" applyAlignment="1" applyBorder="1" applyFont="1">
      <alignment readingOrder="0"/>
    </xf>
    <xf borderId="1" fillId="3" fontId="5" numFmtId="0" xfId="0" applyBorder="1" applyFill="1" applyFont="1"/>
    <xf borderId="2" fillId="4" fontId="5" numFmtId="0" xfId="0" applyBorder="1" applyFill="1" applyFont="1"/>
    <xf borderId="3" fillId="0" fontId="6" numFmtId="0" xfId="0" applyBorder="1" applyFont="1"/>
    <xf borderId="1" fillId="0" fontId="7" numFmtId="0" xfId="0" applyBorder="1" applyFont="1"/>
    <xf borderId="1" fillId="0" fontId="7" numFmtId="164" xfId="0" applyBorder="1" applyFont="1" applyNumberFormat="1"/>
    <xf borderId="4" fillId="0" fontId="5" numFmtId="0" xfId="0" applyAlignment="1" applyBorder="1" applyFont="1">
      <alignment horizontal="center"/>
    </xf>
    <xf borderId="4" fillId="0" fontId="6" numFmtId="0" xfId="0" applyBorder="1" applyFont="1"/>
    <xf borderId="0" fillId="0" fontId="4" numFmtId="0" xfId="0" applyFont="1"/>
    <xf borderId="0" fillId="0" fontId="5" numFmtId="0" xfId="0" applyFont="1"/>
    <xf borderId="1" fillId="0" fontId="5" numFmtId="0" xfId="0" applyAlignment="1" applyBorder="1" applyFont="1">
      <alignment horizontal="center" vertical="center"/>
    </xf>
    <xf borderId="0" fillId="0" fontId="8" numFmtId="0" xfId="0" applyFont="1"/>
    <xf borderId="1" fillId="0" fontId="7" numFmtId="0" xfId="0" applyAlignment="1" applyBorder="1" applyFont="1">
      <alignment horizontal="center" vertical="center"/>
    </xf>
    <xf borderId="1" fillId="0" fontId="7" numFmtId="0" xfId="0" applyAlignment="1" applyBorder="1" applyFont="1">
      <alignment horizontal="center" readingOrder="0" vertical="center"/>
    </xf>
    <xf borderId="1" fillId="2" fontId="9" numFmtId="0" xfId="0" applyAlignment="1" applyBorder="1" applyFont="1">
      <alignment horizontal="center" readingOrder="1" shrinkToFit="0" vertical="center" wrapText="1"/>
    </xf>
    <xf borderId="1" fillId="0" fontId="10" numFmtId="1" xfId="0" applyAlignment="1" applyBorder="1" applyFont="1" applyNumberFormat="1">
      <alignment horizontal="center" readingOrder="1" shrinkToFit="0" wrapText="1"/>
    </xf>
    <xf borderId="1" fillId="0" fontId="4" numFmtId="0" xfId="0" applyAlignment="1" applyBorder="1" applyFont="1">
      <alignment vertical="bottom"/>
    </xf>
    <xf borderId="1" fillId="5" fontId="11" numFmtId="0" xfId="0" applyAlignment="1" applyBorder="1" applyFill="1" applyFont="1">
      <alignment horizontal="center"/>
    </xf>
    <xf borderId="1" fillId="0" fontId="7" numFmtId="0" xfId="0" applyAlignment="1" applyBorder="1" applyFont="1">
      <alignment readingOrder="0"/>
    </xf>
    <xf borderId="1" fillId="5" fontId="12"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1.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microsoft.com/office/2007/relationships/slicerCache" Target="slicerCaches/slicerCache4.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a:t>
            </a:r>
          </a:p>
        </c:rich>
      </c:tx>
      <c:overlay val="0"/>
    </c:title>
    <c:plotArea>
      <c:layout/>
      <c:pieChart>
        <c:varyColors val="1"/>
        <c:ser>
          <c:idx val="0"/>
          <c:order val="0"/>
          <c:tx>
            <c:strRef>
              <c:f>Dashbord!$B$62</c:f>
            </c:strRef>
          </c:tx>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Lbls>
            <c:showLegendKey val="0"/>
            <c:showVal val="0"/>
            <c:showCatName val="0"/>
            <c:showSerName val="0"/>
            <c:showPercent val="0"/>
            <c:showBubbleSize val="0"/>
            <c:showLeaderLines val="1"/>
          </c:dLbls>
          <c:cat>
            <c:strRef>
              <c:f>Dashbord!$A$63:$A$73</c:f>
            </c:strRef>
          </c:cat>
          <c:val>
            <c:numRef>
              <c:f>Dashbord!$B$63:$B$73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Agent</a:t>
            </a:r>
          </a:p>
        </c:rich>
      </c:tx>
      <c:overlay val="0"/>
    </c:title>
    <c:plotArea>
      <c:layout/>
      <c:pieChart>
        <c:varyColors val="1"/>
        <c:ser>
          <c:idx val="0"/>
          <c:order val="0"/>
          <c:tx>
            <c:strRef>
              <c:f>Dashbord!$J$62</c:f>
            </c:strRef>
          </c:tx>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Pt>
            <c:idx val="11"/>
            <c:spPr>
              <a:solidFill>
                <a:srgbClr val="9BC67E"/>
              </a:solidFill>
            </c:spPr>
          </c:dPt>
          <c:dPt>
            <c:idx val="12"/>
            <c:spPr>
              <a:solidFill>
                <a:srgbClr val="BDD7EE"/>
              </a:solidFill>
            </c:spPr>
          </c:dPt>
          <c:dLbls>
            <c:showLegendKey val="0"/>
            <c:showVal val="0"/>
            <c:showCatName val="0"/>
            <c:showSerName val="0"/>
            <c:showPercent val="0"/>
            <c:showBubbleSize val="0"/>
            <c:showLeaderLines val="1"/>
          </c:dLbls>
          <c:cat>
            <c:strRef>
              <c:f>Dashbord!$I$63:$I$75</c:f>
            </c:strRef>
          </c:cat>
          <c:val>
            <c:numRef>
              <c:f>Dashbord!$J$63:$J$75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Policy vs Product type</a:t>
            </a:r>
          </a:p>
        </c:rich>
      </c:tx>
      <c:overlay val="0"/>
    </c:title>
    <c:plotArea>
      <c:layout/>
      <c:barChart>
        <c:barDir val="col"/>
        <c:ser>
          <c:idx val="0"/>
          <c:order val="0"/>
          <c:tx>
            <c:strRef>
              <c:f>Dashbord!$O$64</c:f>
            </c:strRef>
          </c:tx>
          <c:spPr>
            <a:solidFill>
              <a:schemeClr val="accent1"/>
            </a:solidFill>
            <a:ln cmpd="sng">
              <a:solidFill>
                <a:srgbClr val="000000"/>
              </a:solidFill>
            </a:ln>
          </c:spPr>
          <c:cat>
            <c:strRef>
              <c:f>Dashbord!$P$63:$S$63</c:f>
            </c:strRef>
          </c:cat>
          <c:val>
            <c:numRef>
              <c:f>Dashbord!$P$64:$S$64</c:f>
              <c:numCache/>
            </c:numRef>
          </c:val>
        </c:ser>
        <c:axId val="1598457169"/>
        <c:axId val="1202839190"/>
      </c:barChart>
      <c:catAx>
        <c:axId val="15984571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2839190"/>
      </c:catAx>
      <c:valAx>
        <c:axId val="12028391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Policy 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845716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Amount vs Type</a:t>
            </a:r>
          </a:p>
        </c:rich>
      </c:tx>
      <c:overlay val="0"/>
    </c:title>
    <c:plotArea>
      <c:layout/>
      <c:barChart>
        <c:barDir val="col"/>
        <c:ser>
          <c:idx val="0"/>
          <c:order val="0"/>
          <c:tx>
            <c:strRef>
              <c:f>Dashbord!$V$1</c:f>
            </c:strRef>
          </c:tx>
          <c:spPr>
            <a:solidFill>
              <a:schemeClr val="accent1"/>
            </a:solidFill>
            <a:ln cmpd="sng">
              <a:solidFill>
                <a:srgbClr val="000000"/>
              </a:solidFill>
            </a:ln>
          </c:spPr>
          <c:cat>
            <c:strRef>
              <c:f>Dashbord!$U$2:$U$5</c:f>
            </c:strRef>
          </c:cat>
          <c:val>
            <c:numRef>
              <c:f>Dashbord!$V$2:$V$5</c:f>
              <c:numCache/>
            </c:numRef>
          </c:val>
        </c:ser>
        <c:axId val="1084617631"/>
        <c:axId val="1524930901"/>
      </c:barChart>
      <c:catAx>
        <c:axId val="10846176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524930901"/>
      </c:catAx>
      <c:valAx>
        <c:axId val="15249309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Premium Amount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4617631"/>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Dashbord!$W$62:$W$63</c:f>
            </c:strRef>
          </c:tx>
          <c:spPr>
            <a:solidFill>
              <a:schemeClr val="accent1"/>
            </a:solidFill>
            <a:ln cmpd="sng">
              <a:solidFill>
                <a:srgbClr val="000000"/>
              </a:solidFill>
            </a:ln>
          </c:spPr>
          <c:cat>
            <c:strRef>
              <c:f>Dashbord!$V$64</c:f>
            </c:strRef>
          </c:cat>
          <c:val>
            <c:numRef>
              <c:f>Dashbord!$W$64</c:f>
              <c:numCache/>
            </c:numRef>
          </c:val>
        </c:ser>
        <c:ser>
          <c:idx val="1"/>
          <c:order val="1"/>
          <c:tx>
            <c:strRef>
              <c:f>Dashbord!$X$62:$X$63</c:f>
            </c:strRef>
          </c:tx>
          <c:spPr>
            <a:solidFill>
              <a:schemeClr val="accent2"/>
            </a:solidFill>
            <a:ln cmpd="sng">
              <a:solidFill>
                <a:srgbClr val="000000"/>
              </a:solidFill>
            </a:ln>
          </c:spPr>
          <c:cat>
            <c:strRef>
              <c:f>Dashbord!$V$64</c:f>
            </c:strRef>
          </c:cat>
          <c:val>
            <c:numRef>
              <c:f>Dashbord!$X$64</c:f>
              <c:numCache/>
            </c:numRef>
          </c:val>
        </c:ser>
        <c:axId val="261048695"/>
        <c:axId val="491969117"/>
      </c:barChart>
      <c:catAx>
        <c:axId val="2610486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91969117"/>
      </c:catAx>
      <c:valAx>
        <c:axId val="4919691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1048695"/>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Premium Amount</a:t>
            </a:r>
          </a:p>
        </c:rich>
      </c:tx>
      <c:overlay val="0"/>
    </c:title>
    <c:plotArea>
      <c:layout/>
      <c:doughnutChart>
        <c:varyColors val="1"/>
        <c:ser>
          <c:idx val="0"/>
          <c:order val="0"/>
          <c:tx>
            <c:strRef>
              <c:f>Dashbord!$M$72</c:f>
            </c:strRef>
          </c:tx>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dPt>
          <c:dPt>
            <c:idx val="7"/>
          </c:dPt>
          <c:dPt>
            <c:idx val="8"/>
          </c:dPt>
          <c:dPt>
            <c:idx val="9"/>
          </c:dPt>
          <c:dPt>
            <c:idx val="10"/>
          </c:dPt>
          <c:dPt>
            <c:idx val="11"/>
          </c:dPt>
          <c:dPt>
            <c:idx val="12"/>
          </c:dPt>
          <c:dPt>
            <c:idx val="13"/>
          </c:dPt>
          <c:dPt>
            <c:idx val="14"/>
          </c:dPt>
          <c:dPt>
            <c:idx val="15"/>
          </c:dPt>
          <c:dPt>
            <c:idx val="16"/>
          </c:dPt>
          <c:dPt>
            <c:idx val="17"/>
          </c:dPt>
          <c:dPt>
            <c:idx val="18"/>
          </c:dPt>
          <c:dPt>
            <c:idx val="19"/>
          </c:dPt>
          <c:dLbls>
            <c:showLegendKey val="0"/>
            <c:showVal val="0"/>
            <c:showCatName val="0"/>
            <c:showSerName val="0"/>
            <c:showPercent val="0"/>
            <c:showBubbleSize val="0"/>
            <c:showLeaderLines val="1"/>
          </c:dLbls>
          <c:cat>
            <c:strRef>
              <c:f>Dashbord!$L$73:$L$92</c:f>
            </c:strRef>
          </c:cat>
          <c:val>
            <c:numRef>
              <c:f>Dashbord!$M$73:$M$92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Sum Insured</a:t>
            </a:r>
          </a:p>
        </c:rich>
      </c:tx>
      <c:overlay val="0"/>
    </c:title>
    <c:view3D>
      <c:rotX val="50"/>
      <c:perspective val="0"/>
    </c:view3D>
    <c:plotArea>
      <c:layout/>
      <c:doughnutChart>
        <c:varyColors val="1"/>
        <c:ser>
          <c:idx val="0"/>
          <c:order val="0"/>
          <c:dPt>
            <c:idx val="0"/>
            <c:spPr>
              <a:solidFill>
                <a:srgbClr val="5B9BD5"/>
              </a:solidFill>
              <a:ln cmpd="sng" w="9525">
                <a:solidFill>
                  <a:srgbClr val="F3F3F3"/>
                </a:solidFill>
              </a:ln>
            </c:spPr>
          </c:dPt>
          <c:dPt>
            <c:idx val="1"/>
            <c:spPr>
              <a:solidFill>
                <a:srgbClr val="ED7D31"/>
              </a:solidFill>
              <a:ln cmpd="sng" w="9525">
                <a:solidFill>
                  <a:srgbClr val="F3F3F3"/>
                </a:solidFill>
              </a:ln>
            </c:spPr>
          </c:dPt>
          <c:dPt>
            <c:idx val="2"/>
            <c:spPr>
              <a:solidFill>
                <a:srgbClr val="A5A5A5"/>
              </a:solidFill>
              <a:ln cmpd="sng" w="9525">
                <a:solidFill>
                  <a:srgbClr val="F3F3F3"/>
                </a:solidFill>
              </a:ln>
            </c:spPr>
          </c:dPt>
          <c:dPt>
            <c:idx val="3"/>
            <c:spPr>
              <a:solidFill>
                <a:srgbClr val="FFC000"/>
              </a:solidFill>
              <a:ln cmpd="sng" w="9525">
                <a:solidFill>
                  <a:srgbClr val="F3F3F3"/>
                </a:solidFill>
              </a:ln>
            </c:spPr>
          </c:dPt>
          <c:dPt>
            <c:idx val="4"/>
            <c:spPr>
              <a:solidFill>
                <a:srgbClr val="4472C4"/>
              </a:solidFill>
              <a:ln cmpd="sng" w="9525">
                <a:solidFill>
                  <a:srgbClr val="F3F3F3"/>
                </a:solidFill>
              </a:ln>
            </c:spPr>
          </c:dPt>
          <c:dPt>
            <c:idx val="5"/>
            <c:spPr>
              <a:solidFill>
                <a:srgbClr val="70AD47"/>
              </a:solidFill>
              <a:ln cmpd="sng" w="9525">
                <a:solidFill>
                  <a:srgbClr val="F3F3F3"/>
                </a:solidFill>
              </a:ln>
            </c:spPr>
          </c:dPt>
          <c:dPt>
            <c:idx val="6"/>
            <c:spPr>
              <a:solidFill>
                <a:srgbClr val="8CB9E2"/>
              </a:solidFill>
              <a:ln cmpd="sng" w="9525">
                <a:solidFill>
                  <a:srgbClr val="F3F3F3"/>
                </a:solidFill>
              </a:ln>
            </c:spPr>
          </c:dPt>
          <c:dPt>
            <c:idx val="7"/>
            <c:spPr>
              <a:solidFill>
                <a:srgbClr val="F2A46F"/>
              </a:solidFill>
              <a:ln cmpd="sng" w="9525">
                <a:solidFill>
                  <a:srgbClr val="F3F3F3"/>
                </a:solidFill>
              </a:ln>
            </c:spPr>
          </c:dPt>
          <c:dLbls>
            <c:showLegendKey val="0"/>
            <c:showVal val="0"/>
            <c:showCatName val="0"/>
            <c:showSerName val="0"/>
            <c:showPercent val="0"/>
            <c:showBubbleSize val="0"/>
            <c:showLeaderLines val="1"/>
          </c:dLbls>
          <c:cat>
            <c:strRef>
              <c:f>Q1.!$B$3:$B$10</c:f>
            </c:strRef>
          </c:cat>
          <c:val>
            <c:numRef>
              <c:f>Q1.!$C$3:$C$10</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Chart5.png"/><Relationship Id="rId6" Type="http://schemas.openxmlformats.org/officeDocument/2006/relationships/chart" Target="../charts/chart5.xml"/><Relationship Id="rId7"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6</xdr:row>
      <xdr:rowOff>161925</xdr:rowOff>
    </xdr:from>
    <xdr:ext cx="4619625" cy="2647950"/>
    <xdr:graphicFrame>
      <xdr:nvGraphicFramePr>
        <xdr:cNvPr id="52876411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28575</xdr:colOff>
      <xdr:row>21</xdr:row>
      <xdr:rowOff>104775</xdr:rowOff>
    </xdr:from>
    <xdr:ext cx="4619625" cy="2543175"/>
    <xdr:graphicFrame>
      <xdr:nvGraphicFramePr>
        <xdr:cNvPr id="803671506"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104775</xdr:colOff>
      <xdr:row>16</xdr:row>
      <xdr:rowOff>85725</xdr:rowOff>
    </xdr:from>
    <xdr:ext cx="4800600" cy="3552825"/>
    <xdr:graphicFrame>
      <xdr:nvGraphicFramePr>
        <xdr:cNvPr id="368866192"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1390650</xdr:colOff>
      <xdr:row>6</xdr:row>
      <xdr:rowOff>161925</xdr:rowOff>
    </xdr:from>
    <xdr:ext cx="4619625" cy="2047875"/>
    <xdr:graphicFrame>
      <xdr:nvGraphicFramePr>
        <xdr:cNvPr id="72321879"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3</xdr:col>
      <xdr:colOff>190500</xdr:colOff>
      <xdr:row>6</xdr:row>
      <xdr:rowOff>161925</xdr:rowOff>
    </xdr:from>
    <xdr:ext cx="4705350" cy="1400175"/>
    <xdr:pic>
      <xdr:nvPicPr>
        <xdr:cNvPr id="1640928416" name="Chart5" title="Chart">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oneCellAnchor>
    <xdr:from>
      <xdr:col>11</xdr:col>
      <xdr:colOff>152400</xdr:colOff>
      <xdr:row>18</xdr:row>
      <xdr:rowOff>171450</xdr:rowOff>
    </xdr:from>
    <xdr:ext cx="2409825" cy="3076575"/>
    <xdr:graphicFrame>
      <xdr:nvGraphicFramePr>
        <xdr:cNvPr id="17606145"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xdr:col>
      <xdr:colOff>1381125</xdr:colOff>
      <xdr:row>18</xdr:row>
      <xdr:rowOff>171450</xdr:rowOff>
    </xdr:from>
    <xdr:ext cx="4619625" cy="3076575"/>
    <xdr:graphicFrame>
      <xdr:nvGraphicFramePr>
        <xdr:cNvPr id="348214758"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11</xdr:col>
      <xdr:colOff>152400</xdr:colOff>
      <xdr:row>7</xdr:row>
      <xdr:rowOff>19050</xdr:rowOff>
    </xdr:from>
    <xdr:ext cx="240982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21</xdr:col>
      <xdr:colOff>152400</xdr:colOff>
      <xdr:row>62</xdr:row>
      <xdr:rowOff>66675</xdr:rowOff>
    </xdr:from>
    <xdr:ext cx="2409825" cy="2857500"/>
    <mc:AlternateContent>
      <mc:Choice Requires="sle15">
        <xdr:graphicFrame>
          <xdr:nvGraphicFramePr>
            <xdr:cNvPr id="2" name="Region_2"/>
            <xdr:cNvGraphicFramePr/>
          </xdr:nvGraphicFramePr>
          <xdr:xfrm>
            <a:off x="0" y="0"/>
            <a:ext cx="0" cy="0"/>
          </xdr:xfrm>
          <a:graphic>
            <a:graphicData uri="http://schemas.microsoft.com/office/drawing/2010/slicer">
              <x3Unk:slicer name="Reg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21</xdr:col>
      <xdr:colOff>152400</xdr:colOff>
      <xdr:row>62</xdr:row>
      <xdr:rowOff>66675</xdr:rowOff>
    </xdr:from>
    <xdr:ext cx="240982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21</xdr:col>
      <xdr:colOff>152400</xdr:colOff>
      <xdr:row>62</xdr:row>
      <xdr:rowOff>66675</xdr:rowOff>
    </xdr:from>
    <xdr:ext cx="2409825"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152400</xdr:colOff>
      <xdr:row>9</xdr:row>
      <xdr:rowOff>142875</xdr:rowOff>
    </xdr:from>
    <xdr:ext cx="2409825" cy="2857500"/>
    <mc:AlternateContent>
      <mc:Choice Requires="sle15">
        <xdr:graphicFrame>
          <xdr:nvGraphicFramePr>
            <xdr:cNvPr id="5" name="Agent Code_5"/>
            <xdr:cNvGraphicFramePr/>
          </xdr:nvGraphicFramePr>
          <xdr:xfrm>
            <a:off x="0" y="0"/>
            <a:ext cx="0" cy="0"/>
          </xdr:xfrm>
          <a:graphic>
            <a:graphicData uri="http://schemas.microsoft.com/office/drawing/2010/slicer">
              <x3Unk:slicer name="Agent Cod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180975</xdr:colOff>
      <xdr:row>12</xdr:row>
      <xdr:rowOff>76200</xdr:rowOff>
    </xdr:from>
    <xdr:ext cx="2352675" cy="2857500"/>
    <mc:AlternateContent>
      <mc:Choice Requires="sle15">
        <xdr:graphicFrame>
          <xdr:nvGraphicFramePr>
            <xdr:cNvPr id="6" name="Booking Mode_6"/>
            <xdr:cNvGraphicFramePr/>
          </xdr:nvGraphicFramePr>
          <xdr:xfrm>
            <a:off x="0" y="0"/>
            <a:ext cx="0" cy="0"/>
          </xdr:xfrm>
          <a:graphic>
            <a:graphicData uri="http://schemas.microsoft.com/office/drawing/2010/slicer">
              <x3Unk:slicer name="Booking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152400</xdr:colOff>
      <xdr:row>15</xdr:row>
      <xdr:rowOff>9525</xdr:rowOff>
    </xdr:from>
    <xdr:ext cx="2409825" cy="2857500"/>
    <mc:AlternateContent>
      <mc:Choice Requires="sle15">
        <xdr:graphicFrame>
          <xdr:nvGraphicFramePr>
            <xdr:cNvPr id="7" name="Product_7"/>
            <xdr:cNvGraphicFramePr/>
          </xdr:nvGraphicFramePr>
          <xdr:xfrm>
            <a:off x="0" y="0"/>
            <a:ext cx="0" cy="0"/>
          </xdr:xfrm>
          <a:graphic>
            <a:graphicData uri="http://schemas.microsoft.com/office/drawing/2010/slicer">
              <x3Unk:slicer name="Product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476250</xdr:colOff>
      <xdr:row>9</xdr:row>
      <xdr:rowOff>85725</xdr:rowOff>
    </xdr:from>
    <xdr:ext cx="5715000" cy="3533775"/>
    <xdr:graphicFrame>
      <xdr:nvGraphicFramePr>
        <xdr:cNvPr id="1763885077"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114" sheet="Sheet2"/>
  </cacheSource>
  <cacheFields>
    <cacheField name="Created On" numFmtId="0">
      <sharedItems>
        <s v="2021-05-11 14:40:10"/>
        <s v="2021-05-11 14:25:05"/>
        <s v="2021-05-11 14:16:02"/>
        <s v="2021-05-08 17:24:25"/>
        <s v="2021-05-08 17:23:46"/>
        <s v="2021-05-08 17:23:34"/>
        <s v="2021-05-07 17:03:15"/>
        <s v="2021-05-07 13:28:53"/>
        <s v="2021-05-07 12:01:59"/>
        <s v="2021-05-07 11:56:02"/>
        <s v="2021-05-07 11:54:36"/>
        <s v="2021-05-07 11:21:35"/>
        <s v="2021-05-07 11:19:48"/>
        <s v="2021-05-06 14:47:58"/>
        <s v="2021-05-06 14:40:01"/>
        <s v="2021-05-06 13:34:36"/>
        <s v="2021-05-06 12:27:57"/>
        <s v="2021-05-06 11:11:49"/>
        <s v="2021-05-06 10:42:27"/>
        <s v="2021-05-06 10:38:47"/>
        <s v="2021-05-05 11:53:50"/>
        <s v="2021-05-05 11:28:02"/>
        <s v="2021-05-04 17:52:39"/>
        <s v="2021-05-04 16:19:38"/>
        <s v="2021-05-04 15:54:18"/>
        <s v="2021-05-04 15:15:57"/>
        <s v="2021-05-04 13:42:37"/>
        <s v="2021-05-04 13:42:29"/>
        <s v="2021-05-04 13:30:21"/>
        <s v="2021-05-04 12:12:14"/>
        <s v="2021-05-03 22:15:57"/>
        <s v="2021-05-03 20:05:26"/>
        <s v="2021-05-03 20:02:53"/>
        <s v="2021-05-03 20:02:00"/>
        <s v="2021-05-03 19:57:37"/>
        <s v="2021-05-03 19:56:15"/>
        <s v="2021-05-03 19:56:14"/>
        <s v="2021-05-03 19:56:10"/>
        <s v="2021-05-03 19:54:07"/>
        <s v="2021-05-03 19:53:24"/>
        <s v="2021-05-03 19:53:25"/>
        <s v="2021-05-03 19:51:43"/>
        <s v="2021-05-03 19:51:37"/>
        <s v="2021-05-03 19:49:34"/>
        <s v="2021-05-03 19:31:43"/>
        <s v="2021-05-03 19:31:29"/>
        <s v="2021-05-03 19:30:50"/>
        <s v="2021-05-03 18:23:55"/>
        <s v="2021-05-03 18:19:16"/>
        <s v="2021-05-03 18:19:15"/>
        <s v="2021-05-03 17:32:06"/>
        <s v="2021-05-03 17:19:32"/>
        <s v="2021-05-03 16:22:57"/>
        <s v="2021-05-03 16:00:31"/>
        <s v="2021-05-03 09:48:31"/>
        <s v="2021-05-03 09:37:23"/>
        <s v="2021-05-03 09:33:56"/>
        <s v="2021-05-03 09:33:53"/>
        <s v="2021-05-03 09:31:16"/>
        <s v="2021-05-03 09:30:32"/>
        <s v="2021-05-03 09:30:27"/>
        <s v="2021-05-03 09:29:07"/>
        <s v="2021-05-03 09:29:03"/>
        <s v="2021-05-03 09:29:01"/>
        <s v="2021-05-03 09:28:24"/>
        <s v="2021-05-03 09:25:16"/>
        <s v="2021-05-03 09:25:08"/>
        <s v="2021-05-03 09:22:20"/>
        <s v="2021-05-03 09:21:04"/>
        <s v="2021-05-03 09:17:34"/>
        <s v="2021-05-03 09:15:18"/>
        <s v="2021-05-03 09:13:00"/>
        <s v="2021-04-30 18:46:51"/>
        <s v="2021-04-29 18:26:02"/>
        <s v="2021-04-29 18:19:15"/>
        <s v="2021-04-29 18:18:54"/>
        <s v="2021-04-28 16:26:03"/>
        <s v="2021-04-28 15:25:03"/>
        <s v="2021-04-28 15:20:45"/>
        <s v="2021-04-28 13:47:36"/>
        <s v="2021-04-28 13:19:11"/>
        <s v="2021-04-28 12:27:59"/>
        <s v="2021-04-28 11:23:12"/>
        <s v="2021-04-28 09:43:44"/>
        <s v="2021-04-27 17:39:59"/>
        <s v="2021-04-27 17:40:10"/>
        <s v="2021-04-27 17:19:26"/>
        <s v="2021-04-27 17:17:43"/>
        <s v="2021-04-27 16:48:28"/>
        <s v="2021-04-27 16:15:56"/>
        <s v="2021-04-27 15:44:59"/>
        <s v="2021-04-27 11:46:08"/>
        <s v="2021-04-26 15:47:07"/>
        <s v="2021-04-26 16:03:16"/>
        <s v="2021-04-26 14:16:18"/>
        <s v="2021-04-26 12:45:44"/>
        <s v="2021-04-26 12:25:55"/>
        <s v="2021-04-26 12:22:00"/>
        <s v="2021-04-26 11:58:40"/>
        <s v="2021-04-26 11:53:28"/>
        <s v="2021-04-26 11:49:35"/>
        <s v="2021-04-24 15:05:21"/>
        <s v="2021-04-24 13:07:33"/>
        <s v="2021-04-24 13:07:34"/>
        <s v="2021-04-24 13:07:31"/>
        <s v="2021-04-24 13:07:27"/>
        <s v="2021-04-24 12:37:14"/>
        <s v="2021-04-23 22:23:01"/>
        <s v="2021-04-23 22:20:56"/>
        <s v="2021-04-23 14:53:40"/>
        <s v="2021-04-21 11:10:13"/>
      </sharedItems>
    </cacheField>
    <cacheField name="LeadId" numFmtId="0">
      <sharedItems>
        <s v="PB466649"/>
        <s v="PB298193"/>
        <s v="PB268693"/>
        <s v="PB547425"/>
        <s v="PB876345"/>
        <s v="PB276751"/>
        <s v="PB186691"/>
        <s v="PB214554"/>
        <s v="PB614894"/>
        <s v="PB957443"/>
        <s v="PB938666"/>
        <s v="PB626673"/>
        <s v="PB227157"/>
        <s v="PB525991"/>
        <s v="PB784248"/>
        <s v="PB961995"/>
        <s v="PB789449"/>
        <s v="PB316516"/>
        <s v="PB339439"/>
        <s v="PB693266"/>
        <s v="PB868277"/>
        <s v="PB382771"/>
        <s v="PB591432"/>
        <s v="PB285994"/>
        <s v="PB795571"/>
        <s v="PB791426"/>
        <s v="PB255323"/>
        <s v="PB821245"/>
        <s v="PB818733"/>
        <s v="PB327283"/>
        <s v="PB437631"/>
        <s v="PB556249"/>
        <s v="PB973138"/>
        <s v="PB597549"/>
        <s v="PB955739"/>
        <s v="PB256326"/>
        <s v="PB914255"/>
        <s v="PB845828"/>
        <s v="PB635433"/>
        <s v="PB546186"/>
        <s v="PB814163"/>
        <s v="PB664132"/>
        <s v="PB157798"/>
        <s v="PB623625"/>
        <s v="PB966634"/>
        <s v="PB938576"/>
        <s v="PB128174"/>
        <s v="PB355152"/>
        <s v="PB859341"/>
        <s v="PB744827"/>
        <s v="PB286614"/>
        <s v="PB932425"/>
        <s v="PB228741"/>
        <s v="PB661933"/>
        <s v="PB477543"/>
        <s v="PB498374"/>
        <s v="PB694875"/>
        <s v="PB624547"/>
        <s v="PB149884"/>
        <s v="PB126438"/>
        <s v="PB289633"/>
        <s v="PB897256"/>
        <s v="PB881581"/>
        <s v="PB628565"/>
        <s v="PB899566"/>
        <s v="PB895472"/>
        <s v="PB726821"/>
        <s v="PB752197"/>
        <s v="PB587227"/>
        <s v="PB472561"/>
        <s v="PB744621"/>
        <s v="PB697156"/>
        <s v="PB335853"/>
        <s v="PB177673"/>
        <s v="PB384379"/>
        <s v="PB659117"/>
        <s v="PB722792"/>
        <s v="PB823569"/>
        <s v="PB199721"/>
        <s v="PB259658"/>
        <s v="PB312885"/>
        <s v="PB454132"/>
        <s v="PB499631"/>
        <s v="PB387324"/>
        <s v="PB384399"/>
        <s v="PB115926"/>
        <s v="PB543799"/>
        <s v="PB437181"/>
        <s v="PB431275"/>
        <s v="PB972178"/>
        <s v="PB526616"/>
        <s v="PB473541"/>
        <s v="PB297486"/>
        <s v="PB177678"/>
        <s v="PB881399"/>
        <s v="PB243438"/>
        <s v="PB652919"/>
        <s v="PB956738"/>
        <s v="PB478487"/>
        <s v="PB128859"/>
        <s v="PB766922"/>
        <s v="PB828586"/>
        <s v="PB936696"/>
        <s v="PB571129"/>
        <s v="PB669655"/>
        <s v="PB463942"/>
        <s v="PB634942"/>
        <s v="PB791861"/>
        <s v="PB296229"/>
        <s v="PB824783"/>
        <s v="PB653132"/>
        <s v="PB941678"/>
        <s v="PB485439"/>
      </sharedItems>
    </cacheField>
    <cacheField name="Region Code" numFmtId="0">
      <sharedItems>
        <s v="DL6"/>
        <s v="DL7"/>
        <s v="DL13"/>
        <s v="DL5"/>
        <s v="DL1"/>
        <s v="DL10"/>
        <s v="DL11"/>
        <s v="DL3"/>
        <s v="DL12"/>
        <s v="DL2"/>
        <s v="DL8"/>
        <s v="DL9"/>
        <s v="DL4"/>
        <s v="MH01"/>
        <s v="MH03"/>
        <s v="MH02"/>
        <s v="TN03"/>
        <s v="TN18"/>
        <s v="TN06"/>
        <s v="TN01"/>
        <s v="TN04"/>
        <s v="TN05"/>
        <s v="TN02"/>
        <s v="TN07"/>
        <s v="TN10"/>
        <s v="TN09"/>
        <s v="TN22"/>
        <s v="WB01"/>
        <s v="WB02"/>
        <s v="WB03"/>
        <s v="WB04"/>
        <s v="WB05"/>
        <s v="WB07"/>
        <s v="WB08"/>
        <s v="WB09"/>
        <s v="WB10"/>
        <s v="WB06"/>
        <s v="DL14"/>
        <s v="TN11"/>
        <s v="TS09"/>
        <s v="TS10"/>
        <s v="TS11"/>
        <s v="TS12"/>
        <s v="TS13"/>
        <s v="TS14"/>
        <s v="TN14"/>
        <s v="TN13"/>
        <s v="MH47"/>
        <s v="TN12"/>
        <s v="KA61"/>
        <s v="AN02"/>
        <s v="AN01"/>
        <s v="AP21"/>
        <s v="AP37"/>
        <s v="AP27"/>
        <s v="AP16"/>
        <s v="AP26"/>
        <s v="AP02"/>
        <s v="AP15"/>
        <s v="AP09"/>
        <s v="AP20"/>
        <s v="AP03"/>
        <s v="AP01"/>
        <s v="AP24"/>
        <s v="AP07"/>
        <s v="AP25"/>
        <s v="AP22"/>
        <s v="AP04"/>
        <s v="AP06"/>
        <s v="AP23"/>
        <s v="AP36"/>
        <s v="AR17"/>
        <s v="AR01"/>
        <s v="AR02"/>
        <s v="AS25"/>
        <s v="AS01"/>
        <s v="AS12"/>
        <s v="BR18"/>
        <s v="BR12"/>
        <s v="BR23"/>
        <s v="BR36"/>
        <s v="BR41"/>
        <s v="BR16"/>
        <s v="BR47"/>
        <s v="BR42"/>
      </sharedItems>
    </cacheField>
    <cacheField name="Region" numFmtId="0">
      <sharedItems>
        <s v="DL"/>
        <s v="MH"/>
        <s v="TN"/>
        <s v="WB"/>
        <s v="TS"/>
        <s v="KA"/>
        <s v="AN"/>
        <s v="AP"/>
        <s v="AR"/>
        <s v="AS"/>
        <s v="BR"/>
      </sharedItems>
    </cacheField>
    <cacheField name="Reference Number" numFmtId="0">
      <sharedItems>
        <s v="ICUB3239389"/>
        <s v="MGHD1821386"/>
        <s v="HBRJ9671677"/>
        <s v="WVPZ3963994"/>
        <s v="XYKL2836284"/>
        <s v="UOVW2473564"/>
        <s v="FSKU1147319"/>
        <s v="WCPA4469357"/>
        <s v="PFUB3845151"/>
        <s v="MQYU5287511"/>
        <s v="MIQL5536165"/>
        <s v="QWNF6244236"/>
        <s v="AUKA7546192"/>
        <s v="AIGH6614121"/>
        <s v="FWDL6876459"/>
        <s v="GWDS7519429"/>
        <s v="ALYR6445244"/>
        <s v="MNSM1197468"/>
        <s v="OUSW6614418"/>
        <s v="TXPH1174915"/>
        <s v="ZKYG9567669"/>
        <s v="PXWW8711632"/>
        <s v="KJXO5749249"/>
        <s v="ZOWL4792576"/>
        <s v="QIHB5746296"/>
        <s v="ALOV3269921"/>
        <s v="XRKH5112161"/>
        <s v="BHBP6396625"/>
        <s v="UCGX1348269"/>
        <s v="OIOE4671487"/>
        <s v="ENKX7589899"/>
        <s v="TFNY4786234"/>
        <s v="LGZF7545835"/>
        <s v="QPRU7341125"/>
        <s v="BUXC8943143"/>
        <s v="HRAC4128282"/>
        <s v="YXVF6114585"/>
        <s v="WBBV5832263"/>
        <s v="BZXC4254737"/>
        <s v="MXXI4853738"/>
        <s v="NNAP1435585"/>
        <s v="KOJR1244585"/>
        <s v="TGAX2516435"/>
        <s v="TOOJ9129535"/>
        <s v="ETTE6711351"/>
        <s v="QDWO9342361"/>
        <s v="BTAQ5453152"/>
        <s v="HQLQ2626213"/>
        <s v="ATLY3739681"/>
        <s v="HZGX5689856"/>
        <s v="KCRX8166368"/>
        <s v="IAQX2164681"/>
        <s v="CMMY7522953"/>
        <s v="GKDL4356654"/>
        <s v="YFYU2334949"/>
        <s v="URRQ8372555"/>
        <s v="XVDY1765924"/>
        <s v="KSCW7495718"/>
        <s v="COCT7458752"/>
        <s v="OXBB7228174"/>
        <s v="FYAI2429385"/>
        <s v="SBYP7995519"/>
        <s v="XOXO8723122"/>
        <s v="EGRE8926717"/>
        <s v="FGOZ7379122"/>
        <s v="EXUG1917848"/>
        <s v="GPMX3267182"/>
        <s v="CJUR3719715"/>
        <s v="TYEA3174958"/>
        <s v="EKCD7852719"/>
        <s v="RECH8881599"/>
        <s v="LEJU3282663"/>
        <s v="JOEB7672633"/>
        <s v="HCXV2347266"/>
        <s v="KEIG2938665"/>
        <s v="WTYB4974192"/>
        <s v="FUYB7189648"/>
        <s v="DYOR3566663"/>
        <s v="WMBN9881643"/>
        <s v="BILC7384933"/>
        <s v="FWVP4998159"/>
        <s v="RWHJ9625685"/>
        <s v="HRUP5552852"/>
        <s v="XRXN5359616"/>
        <s v="QQGU5926764"/>
        <s v="YUOP9178968"/>
        <s v="PCZE5487224"/>
        <s v="SXGJ1646457"/>
        <s v="OCEJ2587975"/>
        <s v="UUDL9654291"/>
        <s v="BBZE6157667"/>
        <s v="ZYCO5795747"/>
        <s v="HQKL6665791"/>
        <s v="ASQY7313795"/>
        <s v="WXHL2491125"/>
        <s v="DTCH2725346"/>
        <s v="ATDF6483125"/>
        <s v="ZUPL8344678"/>
        <s v="CLCF4596243"/>
        <s v="JQMB9412976"/>
        <s v="LDSZ7156956"/>
        <s v="AMMM2622231"/>
        <s v="KFDE4147628"/>
        <s v="CTMQ4799699"/>
        <s v="GNPO8384898"/>
        <s v="VBPM9597625"/>
        <s v="IKMV3219849"/>
        <s v="TIHR8737667"/>
        <s v="OEIG8924867"/>
        <s v="UUOA4584659"/>
        <s v="CSMD9378117"/>
        <s v="MDDJ5228866"/>
        <s v="AYAV8913345"/>
      </sharedItems>
    </cacheField>
    <cacheField name="Policy Number" numFmtId="0">
      <sharedItems>
        <s v="NEMI3717541TPK312749"/>
        <s v="PECC4717827CPI764782"/>
        <s v="AVEX6413879ONH595784"/>
        <s v="AVEX6413879ONH59573"/>
        <s v="AVEX6413879ONH594784"/>
        <s v="AVEX6413879ONH595754"/>
        <s v="OHCT1827999MNC781238"/>
        <s v="OYQC3967399SVW855355"/>
        <s v="XIPN3572731MFE258328"/>
        <s v="XIPN3572731MFE258323"/>
        <s v="XIPN3572731MFE258327"/>
        <s v="XKKD6743339XIS334189"/>
        <s v="XKKD6743339XIS334180"/>
        <s v="XVOP8813119GCZ859775"/>
        <s v="ZBOS9665834RAR678871"/>
        <s v="FHGK8168371TNJ285849"/>
        <s v="KEZC6752966AVQ637248"/>
        <s v="QXGZ6975963OFI756494"/>
        <s v="ISDB7391184BWH354884"/>
        <s v="ZWLP7211378MRC349893"/>
        <s v="JXBZ2451226TNG194454"/>
        <s v="ZNGM3178189TME232977"/>
        <s v="VCVI3961422ECR781837"/>
        <s v="BUEH5526225XDR642278"/>
        <s v="YUZE3492672NPJ152751"/>
        <s v="WQQH2825692MBU126173"/>
        <s v="PKEC5118923PAS634651"/>
        <s v="JRBR1873953WZT735265"/>
        <s v="MIYT6384653JOX449376"/>
        <s v="MGQN3267934OIF397548"/>
        <s v="XAPH9574481NTG617523"/>
        <s v="OXLL6492352WAF896731"/>
        <s v="WUCV8492351HBK138912"/>
        <s v="JJHO5319912WNI323124"/>
        <s v="DRCY1187798SYC748988"/>
        <s v="IWUP2232327PVJ516796"/>
        <s v="EWLP4465535XVQ276618"/>
        <s v="VOTF1494155YMA932841"/>
        <s v="HNCD1766336YHO818217"/>
        <s v="DWIR3297815LKD837588"/>
        <s v="IKDI4942582DKR173268"/>
        <s v="GKTA5745437ARF162535"/>
        <s v="KJDF3193144TOM447448"/>
        <s v="TBSO8872217TKJ497282"/>
        <s v="CEYT8924944WHS514741"/>
        <s v="TZAN8235738VRS956671"/>
        <s v="VWBT7791877YIV599216"/>
        <s v="UIIB4594759SNR941765"/>
        <s v="LOBW7885457YDQ572262"/>
        <s v="FQEV4335343HXH627757"/>
        <s v="LMMN3922999PFN256932"/>
        <s v="MNAW7659466QVE575616"/>
        <s v="VHAN9638291HEZ775875"/>
        <s v="RZVY9685646HSF482996"/>
        <s v="TLYQ2629488SHN213249"/>
        <s v="ZOBP7216462JSJ621798"/>
        <s v="MEEL4153189GBL247942"/>
        <s v="RQJC5338625WOB322522"/>
        <s v="FEDT3842189NQH596452"/>
        <s v="LXAS3951833IKI623376"/>
        <s v="PVBK5755248XAH451485"/>
        <s v="ZYWO3758938ROY485253"/>
        <s v="KPPR2533395ILP883167"/>
        <s v="JUAT6415265AIK352539"/>
        <s v="EKDV2234871HOR333899"/>
        <s v="JLHB1673486MGP222622"/>
        <s v="UKVV1726627CPC411998"/>
        <s v="FWXM8363843FAO391312"/>
        <s v="FWXM8363843FAO391311"/>
        <s v="FWLF4689154TZH277841"/>
        <s v="TJWF1418181VHV359451"/>
        <s v="LGLV7575399FSC167671"/>
        <s v="GOTW2651186HCO354122"/>
        <s v="SQAG5527258ZTO825676"/>
        <s v="TOKZ3274366WNK471537"/>
        <s v="NLBK6188314ITI362515"/>
        <s v="KWTQ3276866RZB382322"/>
        <s v="IBTL7147878GLP249764"/>
        <s v="HYIE9324774LZA162927"/>
        <s v="GVCQ5845642FAC633941"/>
        <s v="NZZP1499488LZW716668"/>
        <s v="XZHE5243373OTZ995982"/>
        <s v="KORT2458776RLO479497"/>
        <s v="KORT2458776RLO479437"/>
        <s v="EAFX7822534REA482917"/>
        <s v="UDFC5598611XEI114712"/>
        <s v="OPDD5778384UUJ657543"/>
        <s v="QIQS6551569HEP612542"/>
        <s v="NJRW8219116RAF412753"/>
        <s v="WDKB2382424BXH788159"/>
        <s v="TBGG6564767BOX159211"/>
        <s v="VHWW7673787XFF575464"/>
        <s v="NZFM9363647FCT161636"/>
        <s v="COCM6284897YFE442559"/>
        <s v="COCM6284897YFE442551"/>
        <s v="CJJY3484362TBB516629"/>
        <s v="PHTK2582343UVI194514"/>
        <s v="JQOY8264668JVY852154"/>
        <s v="OAYV1389223WDV493219"/>
        <s v="DOYO4884899JMB569521"/>
        <s v="GDTF8522446QTA976992"/>
        <s v="VELK9355839VAW523387"/>
        <s v="CMHG5873376ICL293618"/>
        <s v="MCPO8272979SJF273771"/>
        <s v="BRXB5722584YPA454488"/>
        <s v="YIRL2188225DHQ587233"/>
        <s v="VLDF8425691MHI643643"/>
        <s v="TLAY1645439UCB413738"/>
        <s v="CIVK4419586LAV767983"/>
        <s v="KOQV9122179VCM846537"/>
        <s v="HJNB7185271GFE495861"/>
        <s v="NTYS9239697HGL682321"/>
        <s v="ETQR5856189EDD278426"/>
      </sharedItems>
    </cacheField>
    <cacheField name="Agent Code" numFmtId="0">
      <sharedItems>
        <s v="CD100001"/>
        <s v="CD100008"/>
        <s v="CD100002"/>
        <s v="CD100003"/>
        <s v="CD100004"/>
        <s v="CD100009"/>
        <s v="CD100005"/>
        <s v="CD100006"/>
        <s v="CD100007"/>
        <s v="CD100010"/>
        <s v="CD100011"/>
        <s v="CD100012"/>
        <s v="CD100013"/>
      </sharedItems>
    </cacheField>
    <cacheField name="RM Code" numFmtId="0">
      <sharedItems>
        <s v="RM100001"/>
        <s v="RM100008"/>
        <s v="RM100002"/>
        <s v="RM100003"/>
        <s v="RM100004"/>
        <s v="RM100009"/>
        <s v="RM100005"/>
        <s v="RM100006"/>
        <s v="RM100007"/>
        <s v="RM100010"/>
        <s v="RM100011"/>
        <s v="RM100012"/>
        <s v="RM100013"/>
      </sharedItems>
    </cacheField>
    <cacheField name="Product" numFmtId="0">
      <sharedItems>
        <s v="CV"/>
        <s v="Two Wheeler"/>
        <s v="Health"/>
        <s v="Car"/>
      </sharedItems>
    </cacheField>
    <cacheField name="Insurer Name" numFmtId="0">
      <sharedItems containsBlank="1">
        <s v="New India Assurance"/>
        <m/>
        <s v="United India"/>
        <s v="Royal Sundaram"/>
        <s v="Universal Sompo"/>
        <s v="Bajaj Allianz"/>
        <s v="Bharti AXA"/>
        <s v="Kotak Mahindra"/>
        <s v="National Insurance"/>
        <s v="Oriental Insurance"/>
        <s v="Magma HDI General Insurance Company Ltd"/>
        <s v="Future Generali India General Insurance Company Ltd"/>
        <s v="ICICI Lombard General Insurance Company Ltd"/>
        <s v="Select Insurer"/>
        <s v="HDFC Ergo General Insurance Company Ltd"/>
        <s v="Cholamandalam MS General Insurance Company Ltd"/>
        <s v="Iffco Tokio General Insurance Company Ltd"/>
        <s v="Berkshire Best"/>
        <s v="The Oriental Insurance Company Ltd"/>
        <s v="Reliance General Insurance Company Ltd"/>
      </sharedItems>
    </cacheField>
    <cacheField name="Booking Mode" numFmtId="0">
      <sharedItems>
        <s v="Online"/>
        <s v="Offline"/>
      </sharedItems>
    </cacheField>
    <cacheField name="Status" numFmtId="0">
      <sharedItems>
        <s v="Soft Copy Received"/>
        <s v="Policy Issued"/>
        <s v="Lead"/>
        <s v="Docs And Inspection Pending"/>
        <s v="Caselogin"/>
        <s v="Booked"/>
      </sharedItems>
    </cacheField>
    <cacheField name="Premium Amount" numFmtId="164">
      <sharedItems containsSemiMixedTypes="0" containsString="0" containsNumber="1">
        <n v="4305.0"/>
        <n v="0.0"/>
        <n v="7186.0"/>
        <n v="15098.1"/>
        <n v="4725.0"/>
        <n v="1000.0"/>
        <n v="19158.0"/>
        <n v="5757.0"/>
        <n v="3400.0"/>
        <n v="7063.0"/>
        <n v="5465.0"/>
        <n v="6952.0"/>
        <n v="3931.0"/>
        <n v="1811.0"/>
        <n v="4182.0"/>
        <n v="14046.0"/>
        <n v="3801.0"/>
        <n v="5678.0"/>
        <n v="6416.0"/>
        <n v="5023.0"/>
        <n v="9019.0"/>
        <n v="456345.0"/>
        <n v="7650.0"/>
        <n v="8704.0"/>
        <n v="2272.0"/>
        <n v="3539.0"/>
        <n v="11219.0"/>
        <n v="13299.0"/>
        <n v="8782.0"/>
        <n v="111111.0"/>
        <n v="877768.0"/>
        <n v="88797.0"/>
        <n v="4165.0"/>
        <n v="6002.0"/>
        <n v="8084.0"/>
        <n v="8295.0"/>
        <n v="7231.0"/>
        <n v="8429.0"/>
        <n v="5635.0"/>
        <n v="6983.0"/>
        <n v="1993.0"/>
        <n v="5597.0"/>
        <n v="76777.0"/>
      </sharedItems>
    </cacheField>
    <cacheField name="Sum Insured" numFmtId="0">
      <sharedItems containsString="0" containsBlank="1" containsNumber="1" containsInteger="1">
        <n v="83700.0"/>
        <m/>
        <n v="741960.0"/>
        <n v="495975.0"/>
        <n v="102629.0"/>
        <n v="234918.0"/>
        <n v="194994.0"/>
        <n v="203133.0"/>
        <n v="204592.0"/>
        <n v="881280.0"/>
        <n v="522000.0"/>
        <n v="384848.0"/>
        <n v="129168.0"/>
        <n v="527580.0"/>
        <n v="0.0"/>
        <n v="192337.0"/>
        <n v="321489.0"/>
        <n v="1083600.0"/>
        <n v="307444.0"/>
        <n v="168920.0"/>
        <n v="89775.0"/>
        <n v="519120.0"/>
        <n v="524070.0"/>
        <n v="402250.0"/>
        <n v="305450.0"/>
        <n v="266679.0"/>
        <n v="421727.0"/>
        <n v="647595.0"/>
        <n v="325875.0"/>
        <n v="13482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rd" cacheId="0" dataCaption="" rowGrandTotals="0" compact="0" compactData="0">
  <location ref="U1:V5" firstHeaderRow="0" firstDataRow="1" firstDataCol="0"/>
  <pivotFields>
    <pivotField name="Created 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Lead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Region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Region" compact="0" outline="0" multipleItemSelectionAllowed="1" showAll="0">
      <items>
        <item x="0"/>
        <item x="1"/>
        <item x="2"/>
        <item x="3"/>
        <item x="4"/>
        <item x="5"/>
        <item x="6"/>
        <item x="7"/>
        <item x="8"/>
        <item x="9"/>
        <item x="10"/>
        <item t="default"/>
      </items>
    </pivotField>
    <pivotField name="Referenc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Policy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Agent Code" compact="0" outline="0" multipleItemSelectionAllowed="1" showAll="0">
      <items>
        <item x="0"/>
        <item x="1"/>
        <item x="2"/>
        <item x="3"/>
        <item x="4"/>
        <item x="5"/>
        <item x="6"/>
        <item x="7"/>
        <item x="8"/>
        <item x="9"/>
        <item x="10"/>
        <item x="11"/>
        <item x="12"/>
        <item t="default"/>
      </items>
    </pivotField>
    <pivotField name="RM Code" compact="0" outline="0" multipleItemSelectionAllowed="1" showAll="0">
      <items>
        <item x="0"/>
        <item x="1"/>
        <item x="2"/>
        <item x="3"/>
        <item x="4"/>
        <item x="5"/>
        <item x="6"/>
        <item x="7"/>
        <item x="8"/>
        <item x="9"/>
        <item x="10"/>
        <item x="11"/>
        <item x="12"/>
        <item t="default"/>
      </items>
    </pivotField>
    <pivotField name="Product" axis="axisRow" compact="0" outline="0" multipleItemSelectionAllowed="1" showAll="0" sortType="ascending">
      <items>
        <item x="3"/>
        <item x="0"/>
        <item x="2"/>
        <item x="1"/>
        <item t="default"/>
      </items>
    </pivotField>
    <pivotField name="Insurer Name"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Booking Mode" compact="0" outline="0" multipleItemSelectionAllowed="1" showAll="0">
      <items>
        <item x="0"/>
        <item x="1"/>
        <item t="default"/>
      </items>
    </pivotField>
    <pivotField name="Status" compact="0" outline="0" multipleItemSelectionAllowed="1" showAll="0">
      <items>
        <item x="0"/>
        <item x="1"/>
        <item x="2"/>
        <item x="3"/>
        <item x="4"/>
        <item x="5"/>
        <item t="default"/>
      </items>
    </pivotField>
    <pivotField name="Premium Amoun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Sum Insu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field x="8"/>
  </rowFields>
  <dataFields>
    <dataField name="SUM of Premium Amount" fld="12" baseField="0"/>
  </dataFields>
</pivotTableDefinition>
</file>

<file path=xl/pivotTables/pivotTable2.xml><?xml version="1.0" encoding="utf-8"?>
<pivotTableDefinition xmlns="http://schemas.openxmlformats.org/spreadsheetml/2006/main" name="Dashbord 2" cacheId="0" dataCaption="" rowGrandTotals="0" compact="0" compactData="0">
  <location ref="I62:J75" firstHeaderRow="0" firstDataRow="1" firstDataCol="0"/>
  <pivotFields>
    <pivotField name="Created 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Lead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Region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Region" compact="0" outline="0" multipleItemSelectionAllowed="1" showAll="0">
      <items>
        <item x="0"/>
        <item x="1"/>
        <item x="2"/>
        <item x="3"/>
        <item x="4"/>
        <item x="5"/>
        <item x="6"/>
        <item x="7"/>
        <item x="8"/>
        <item x="9"/>
        <item x="10"/>
        <item t="default"/>
      </items>
    </pivotField>
    <pivotField name="Referenc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Policy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Agent Code" axis="axisRow" compact="0" outline="0" multipleItemSelectionAllowed="1" showAll="0" sortType="ascending">
      <items>
        <item x="0"/>
        <item x="2"/>
        <item x="3"/>
        <item x="4"/>
        <item x="6"/>
        <item x="7"/>
        <item x="8"/>
        <item x="1"/>
        <item x="5"/>
        <item x="9"/>
        <item x="10"/>
        <item x="11"/>
        <item x="12"/>
        <item t="default"/>
      </items>
    </pivotField>
    <pivotField name="RM Code" compact="0" outline="0" multipleItemSelectionAllowed="1" showAll="0">
      <items>
        <item x="0"/>
        <item x="1"/>
        <item x="2"/>
        <item x="3"/>
        <item x="4"/>
        <item x="5"/>
        <item x="6"/>
        <item x="7"/>
        <item x="8"/>
        <item x="9"/>
        <item x="10"/>
        <item x="11"/>
        <item x="12"/>
        <item t="default"/>
      </items>
    </pivotField>
    <pivotField name="Product" compact="0" outline="0" multipleItemSelectionAllowed="1" showAll="0">
      <items>
        <item x="0"/>
        <item x="1"/>
        <item x="2"/>
        <item x="3"/>
        <item t="default"/>
      </items>
    </pivotField>
    <pivotField name="Insurer Name"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Booking Mode" compact="0" outline="0" multipleItemSelectionAllowed="1" showAll="0">
      <items>
        <item x="0"/>
        <item x="1"/>
        <item t="default"/>
      </items>
    </pivotField>
    <pivotField name="Status" compact="0" outline="0" multipleItemSelectionAllowed="1" showAll="0">
      <items>
        <item x="0"/>
        <item x="1"/>
        <item x="2"/>
        <item x="3"/>
        <item x="4"/>
        <item x="5"/>
        <item t="default"/>
      </items>
    </pivotField>
    <pivotField name="Premium Amoun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Sum Insu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field x="6"/>
  </rowFields>
  <dataFields>
    <dataField name="SUM of Premium Amount" fld="12" baseField="0"/>
  </dataFields>
</pivotTableDefinition>
</file>

<file path=xl/pivotTables/pivotTable3.xml><?xml version="1.0" encoding="utf-8"?>
<pivotTableDefinition xmlns="http://schemas.openxmlformats.org/spreadsheetml/2006/main" name="Dashbord 3" cacheId="0" dataCaption="" compact="0" compactData="0">
  <location ref="L62:M67" firstHeaderRow="0" firstDataRow="1" firstDataCol="0"/>
  <pivotFields>
    <pivotField name="Created 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Lead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Region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Region" compact="0" outline="0" multipleItemSelectionAllowed="1" showAll="0">
      <items>
        <item x="0"/>
        <item x="1"/>
        <item x="2"/>
        <item x="3"/>
        <item x="4"/>
        <item x="5"/>
        <item x="6"/>
        <item x="7"/>
        <item x="8"/>
        <item x="9"/>
        <item x="10"/>
        <item t="default"/>
      </items>
    </pivotField>
    <pivotField name="Referenc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Policy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Agent Code" compact="0" outline="0" multipleItemSelectionAllowed="1" showAll="0">
      <items>
        <item x="0"/>
        <item x="1"/>
        <item x="2"/>
        <item x="3"/>
        <item x="4"/>
        <item x="5"/>
        <item x="6"/>
        <item x="7"/>
        <item x="8"/>
        <item x="9"/>
        <item x="10"/>
        <item x="11"/>
        <item x="12"/>
        <item t="default"/>
      </items>
    </pivotField>
    <pivotField name="RM Code" compact="0" outline="0" multipleItemSelectionAllowed="1" showAll="0">
      <items>
        <item x="0"/>
        <item x="1"/>
        <item x="2"/>
        <item x="3"/>
        <item x="4"/>
        <item x="5"/>
        <item x="6"/>
        <item x="7"/>
        <item x="8"/>
        <item x="9"/>
        <item x="10"/>
        <item x="11"/>
        <item x="12"/>
        <item t="default"/>
      </items>
    </pivotField>
    <pivotField name="Product" axis="axisRow" compact="0" outline="0" multipleItemSelectionAllowed="1" showAll="0" sortType="ascending">
      <items>
        <item x="3"/>
        <item x="0"/>
        <item x="2"/>
        <item x="1"/>
        <item t="default"/>
      </items>
    </pivotField>
    <pivotField name="Insurer Name"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Booking Mode" compact="0" outline="0" multipleItemSelectionAllowed="1" showAll="0">
      <items>
        <item x="0"/>
        <item x="1"/>
        <item t="default"/>
      </items>
    </pivotField>
    <pivotField name="Status" compact="0" outline="0" multipleItemSelectionAllowed="1" showAll="0">
      <items>
        <item x="0"/>
        <item x="1"/>
        <item x="2"/>
        <item x="3"/>
        <item x="4"/>
        <item x="5"/>
        <item t="default"/>
      </items>
    </pivotField>
    <pivotField name="Premium Amoun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Sum Insu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field x="8"/>
  </rowFields>
  <dataFields>
    <dataField name="SUM of Premium Amount" fld="12" baseField="0"/>
  </dataFields>
</pivotTableDefinition>
</file>

<file path=xl/pivotTables/pivotTable4.xml><?xml version="1.0" encoding="utf-8"?>
<pivotTableDefinition xmlns="http://schemas.openxmlformats.org/spreadsheetml/2006/main" name="Dashbord 4" cacheId="0" dataCaption="" colGrandTotals="0" compact="0" compactData="0">
  <location ref="O62:S64" firstHeaderRow="0" firstDataRow="0" firstDataCol="1"/>
  <pivotFields>
    <pivotField name="Created 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Lead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Region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Region" compact="0" outline="0" multipleItemSelectionAllowed="1" showAll="0">
      <items>
        <item x="0"/>
        <item x="1"/>
        <item x="2"/>
        <item x="3"/>
        <item x="4"/>
        <item x="5"/>
        <item x="6"/>
        <item x="7"/>
        <item x="8"/>
        <item x="9"/>
        <item x="10"/>
        <item t="default"/>
      </items>
    </pivotField>
    <pivotField name="Referenc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Policy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Agent Code" compact="0" outline="0" multipleItemSelectionAllowed="1" showAll="0">
      <items>
        <item x="0"/>
        <item x="1"/>
        <item x="2"/>
        <item x="3"/>
        <item x="4"/>
        <item x="5"/>
        <item x="6"/>
        <item x="7"/>
        <item x="8"/>
        <item x="9"/>
        <item x="10"/>
        <item x="11"/>
        <item x="12"/>
        <item t="default"/>
      </items>
    </pivotField>
    <pivotField name="RM Code" compact="0" outline="0" multipleItemSelectionAllowed="1" showAll="0">
      <items>
        <item x="0"/>
        <item x="1"/>
        <item x="2"/>
        <item x="3"/>
        <item x="4"/>
        <item x="5"/>
        <item x="6"/>
        <item x="7"/>
        <item x="8"/>
        <item x="9"/>
        <item x="10"/>
        <item x="11"/>
        <item x="12"/>
        <item t="default"/>
      </items>
    </pivotField>
    <pivotField name="Product" axis="axisCol" compact="0" outline="0" multipleItemSelectionAllowed="1" showAll="0" sortType="ascending">
      <items>
        <item x="3"/>
        <item x="0"/>
        <item x="2"/>
        <item x="1"/>
        <item t="default"/>
      </items>
    </pivotField>
    <pivotField name="Insurer Name"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Booking Mode" compact="0" outline="0" multipleItemSelectionAllowed="1" showAll="0">
      <items>
        <item x="0"/>
        <item x="1"/>
        <item t="default"/>
      </items>
    </pivotField>
    <pivotField name="Status" compact="0" outline="0" multipleItemSelectionAllowed="1" showAll="0">
      <items>
        <item x="0"/>
        <item x="1"/>
        <item x="2"/>
        <item x="3"/>
        <item x="4"/>
        <item x="5"/>
        <item t="default"/>
      </items>
    </pivotField>
    <pivotField name="Premium Amoun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Sum Insu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colFields>
    <field x="8"/>
  </colFields>
  <dataFields>
    <dataField name="COUNTA of Policy Number" fld="5" subtotal="count" baseField="0"/>
  </dataFields>
</pivotTableDefinition>
</file>

<file path=xl/pivotTables/pivotTable5.xml><?xml version="1.0" encoding="utf-8"?>
<pivotTableDefinition xmlns="http://schemas.openxmlformats.org/spreadsheetml/2006/main" name="Dashbord 5" cacheId="0" dataCaption="" colGrandTotals="0" compact="0" compactData="0">
  <location ref="V62:X64" firstHeaderRow="0" firstDataRow="0" firstDataCol="1"/>
  <pivotFields>
    <pivotField name="Created 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Lead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Region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Region" compact="0" outline="0" multipleItemSelectionAllowed="1" showAll="0">
      <items>
        <item x="0"/>
        <item x="1"/>
        <item x="2"/>
        <item x="3"/>
        <item x="4"/>
        <item x="5"/>
        <item x="6"/>
        <item x="7"/>
        <item x="8"/>
        <item x="9"/>
        <item x="10"/>
        <item t="default"/>
      </items>
    </pivotField>
    <pivotField name="Reference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Policy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Agent Code" compact="0" outline="0" multipleItemSelectionAllowed="1" showAll="0">
      <items>
        <item x="0"/>
        <item x="1"/>
        <item x="2"/>
        <item x="3"/>
        <item x="4"/>
        <item x="5"/>
        <item x="6"/>
        <item x="7"/>
        <item x="8"/>
        <item x="9"/>
        <item x="10"/>
        <item x="11"/>
        <item x="12"/>
        <item t="default"/>
      </items>
    </pivotField>
    <pivotField name="RM Code" compact="0" outline="0" multipleItemSelectionAllowed="1" showAll="0">
      <items>
        <item x="0"/>
        <item x="1"/>
        <item x="2"/>
        <item x="3"/>
        <item x="4"/>
        <item x="5"/>
        <item x="6"/>
        <item x="7"/>
        <item x="8"/>
        <item x="9"/>
        <item x="10"/>
        <item x="11"/>
        <item x="12"/>
        <item t="default"/>
      </items>
    </pivotField>
    <pivotField name="Product" compact="0" outline="0" multipleItemSelectionAllowed="1" showAll="0">
      <items>
        <item x="0"/>
        <item x="1"/>
        <item x="2"/>
        <item x="3"/>
        <item t="default"/>
      </items>
    </pivotField>
    <pivotField name="Insurer Name"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Booking Mode" axis="axisCol" compact="0" outline="0" multipleItemSelectionAllowed="1" showAll="0" sortType="ascending">
      <items>
        <item x="1"/>
        <item x="0"/>
        <item t="default"/>
      </items>
    </pivotField>
    <pivotField name="Status" compact="0" outline="0" multipleItemSelectionAllowed="1" showAll="0">
      <items>
        <item x="0"/>
        <item x="1"/>
        <item x="2"/>
        <item x="3"/>
        <item x="4"/>
        <item x="5"/>
        <item t="default"/>
      </items>
    </pivotField>
    <pivotField name="Premium Amoun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Sum Insu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colFields>
    <field x="10"/>
  </colFields>
  <dataFields>
    <dataField name="COUNTA of Reference Number" fld="4" subtotal="count" baseField="0"/>
  </dataFields>
</pivotTableDefinition>
</file>

<file path=xl/pivotTables/pivotTable6.xml><?xml version="1.0" encoding="utf-8"?>
<pivotTableDefinition xmlns="http://schemas.openxmlformats.org/spreadsheetml/2006/main" name="Dashbord 6" cacheId="0" dataCaption="" rowGrandTotals="0" compact="0" compactData="0">
  <location ref="L72:M92" firstHeaderRow="0" firstDataRow="1" firstDataCol="0"/>
  <pivotFields>
    <pivotField name="Created 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Lead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Region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Region" compact="0" outline="0" multipleItemSelectionAllowed="1" showAll="0">
      <items>
        <item x="0"/>
        <item x="1"/>
        <item x="2"/>
        <item x="3"/>
        <item x="4"/>
        <item x="5"/>
        <item x="6"/>
        <item x="7"/>
        <item x="8"/>
        <item x="9"/>
        <item x="10"/>
        <item t="default"/>
      </items>
    </pivotField>
    <pivotField name="Referenc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Policy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Agent Code" compact="0" outline="0" multipleItemSelectionAllowed="1" showAll="0">
      <items>
        <item x="0"/>
        <item x="1"/>
        <item x="2"/>
        <item x="3"/>
        <item x="4"/>
        <item x="5"/>
        <item x="6"/>
        <item x="7"/>
        <item x="8"/>
        <item x="9"/>
        <item x="10"/>
        <item x="11"/>
        <item x="12"/>
        <item t="default"/>
      </items>
    </pivotField>
    <pivotField name="RM Code" compact="0" outline="0" multipleItemSelectionAllowed="1" showAll="0">
      <items>
        <item x="0"/>
        <item x="1"/>
        <item x="2"/>
        <item x="3"/>
        <item x="4"/>
        <item x="5"/>
        <item x="6"/>
        <item x="7"/>
        <item x="8"/>
        <item x="9"/>
        <item x="10"/>
        <item x="11"/>
        <item x="12"/>
        <item t="default"/>
      </items>
    </pivotField>
    <pivotField name="Product" compact="0" outline="0" multipleItemSelectionAllowed="1" showAll="0">
      <items>
        <item x="0"/>
        <item x="1"/>
        <item x="2"/>
        <item x="3"/>
        <item t="default"/>
      </items>
    </pivotField>
    <pivotField name="Insurer Name" axis="axisRow" compact="0" outline="0" multipleItemSelectionAllowed="1" showAll="0" sortType="ascending">
      <items>
        <item x="1"/>
        <item x="5"/>
        <item x="17"/>
        <item x="6"/>
        <item x="15"/>
        <item x="11"/>
        <item x="14"/>
        <item x="12"/>
        <item x="16"/>
        <item x="7"/>
        <item x="10"/>
        <item x="8"/>
        <item x="0"/>
        <item x="9"/>
        <item x="19"/>
        <item x="3"/>
        <item x="13"/>
        <item x="18"/>
        <item x="2"/>
        <item x="4"/>
        <item t="default"/>
      </items>
    </pivotField>
    <pivotField name="Booking Mode" compact="0" outline="0" multipleItemSelectionAllowed="1" showAll="0">
      <items>
        <item x="0"/>
        <item x="1"/>
        <item t="default"/>
      </items>
    </pivotField>
    <pivotField name="Status" compact="0" outline="0" multipleItemSelectionAllowed="1" showAll="0">
      <items>
        <item x="0"/>
        <item x="1"/>
        <item x="2"/>
        <item x="3"/>
        <item x="4"/>
        <item x="5"/>
        <item t="default"/>
      </items>
    </pivotField>
    <pivotField name="Premium Amoun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Sum Insu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field x="9"/>
  </rowFields>
  <dataFields>
    <dataField name="SUM of Premium Amount" fld="12" baseField="0"/>
  </dataFields>
</pivotTableDefinition>
</file>

<file path=xl/pivotTables/pivotTable7.xml><?xml version="1.0" encoding="utf-8"?>
<pivotTableDefinition xmlns="http://schemas.openxmlformats.org/spreadsheetml/2006/main" name="Dashbord 7" cacheId="0" dataCaption="" compact="0" compactData="0">
  <location ref="A79:B93" firstHeaderRow="0" firstDataRow="1" firstDataCol="0"/>
  <pivotFields>
    <pivotField name="Created 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Lead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Region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Region" compact="0" outline="0" multipleItemSelectionAllowed="1" showAll="0">
      <items>
        <item x="0"/>
        <item x="1"/>
        <item x="2"/>
        <item x="3"/>
        <item x="4"/>
        <item x="5"/>
        <item x="6"/>
        <item x="7"/>
        <item x="8"/>
        <item x="9"/>
        <item x="10"/>
        <item t="default"/>
      </items>
    </pivotField>
    <pivotField name="Reference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Policy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Agent Code" compact="0" outline="0" multipleItemSelectionAllowed="1" showAll="0">
      <items>
        <item x="0"/>
        <item x="1"/>
        <item x="2"/>
        <item x="3"/>
        <item x="4"/>
        <item x="5"/>
        <item x="6"/>
        <item x="7"/>
        <item x="8"/>
        <item x="9"/>
        <item x="10"/>
        <item x="11"/>
        <item x="12"/>
        <item t="default"/>
      </items>
    </pivotField>
    <pivotField name="RM Code" axis="axisRow" compact="0" outline="0" multipleItemSelectionAllowed="1" showAll="0" sortType="ascending">
      <items>
        <item x="0"/>
        <item x="2"/>
        <item x="3"/>
        <item x="4"/>
        <item x="6"/>
        <item x="7"/>
        <item x="8"/>
        <item x="1"/>
        <item x="5"/>
        <item x="9"/>
        <item x="10"/>
        <item x="11"/>
        <item x="12"/>
        <item t="default"/>
      </items>
    </pivotField>
    <pivotField name="Product" compact="0" outline="0" multipleItemSelectionAllowed="1" showAll="0">
      <items>
        <item x="0"/>
        <item x="1"/>
        <item x="2"/>
        <item x="3"/>
        <item t="default"/>
      </items>
    </pivotField>
    <pivotField name="Insurer Name"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Booking Mode" compact="0" outline="0" multipleItemSelectionAllowed="1" showAll="0">
      <items>
        <item x="0"/>
        <item x="1"/>
        <item t="default"/>
      </items>
    </pivotField>
    <pivotField name="Status" compact="0" outline="0" multipleItemSelectionAllowed="1" showAll="0">
      <items>
        <item x="0"/>
        <item x="1"/>
        <item x="2"/>
        <item x="3"/>
        <item x="4"/>
        <item x="5"/>
        <item t="default"/>
      </items>
    </pivotField>
    <pivotField name="Premium Amoun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Sum Insu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field x="7"/>
  </rowFields>
  <dataFields>
    <dataField name="COUNTA of Policy Number" fld="5"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
  <x14:extLst>
    <ext uri="{2F2917AC-EB37-4324-AD4E-5DD8C200BD13}">
      <x15:tableSlicerCache tableId="1" column="4"/>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Agent Code">
  <x14:extLst>
    <ext uri="{2F2917AC-EB37-4324-AD4E-5DD8C200BD13}">
      <x15:tableSlicerCache tableId="1" column="7"/>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Product">
  <x14:extLst>
    <ext uri="{2F2917AC-EB37-4324-AD4E-5DD8C200BD13}">
      <x15:tableSlicerCache tableId="1" column="9"/>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Booking Mode">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4" caption="Region" rowHeight="247650"/>
  <x14:slicer name="Region_2" cache="SlicerCache_Table_1_Col_4" caption="Region" rowHeight="247650"/>
  <x14:slicer name="Region_3" cache="SlicerCache_Table_1_Col_4" caption="Region" rowHeight="247650"/>
  <x14:slicer name="Region_4" cache="SlicerCache_Table_1_Col_4" caption="Region" rowHeight="247650"/>
  <x14:slicer name="Agent Code_5" cache="SlicerCache_Table_1_Col_7" caption="Agent Code" rowHeight="247650"/>
  <x14:slicer name="Booking Mode_6" cache="SlicerCache_Table_1_Col_11" caption="Booking Mode" rowHeight="247650"/>
  <x14:slicer name="Product_7" cache="SlicerCache_Table_1_Col_9" caption="Product" rowHeight="247650"/>
</x14:slicers>
</file>

<file path=xl/tables/table1.xml><?xml version="1.0" encoding="utf-8"?>
<table xmlns="http://schemas.openxmlformats.org/spreadsheetml/2006/main" ref="A1:N114" displayName="Table_1" name="Table_1" id="1">
  <autoFilter ref="$A$1:$N$114"/>
  <tableColumns count="14">
    <tableColumn name="Created On" id="1"/>
    <tableColumn name="LeadId" id="2"/>
    <tableColumn name="Region Code" id="3"/>
    <tableColumn name="Region" id="4"/>
    <tableColumn name="Reference Number" id="5"/>
    <tableColumn name="Policy Number" id="6"/>
    <tableColumn name="Agent Code" id="7"/>
    <tableColumn name="RM Code" id="8"/>
    <tableColumn name="Product" id="9"/>
    <tableColumn name="Insurer Name" id="10"/>
    <tableColumn name="Booking Mode" id="11"/>
    <tableColumn name="Status" id="12"/>
    <tableColumn name="Premium Amount" id="13"/>
    <tableColumn name="Sum Insured" id="1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microsoft.com/office/2007/relationships/slicer" Target="../slicers/slicer1.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4.71"/>
    <col customWidth="1" min="2" max="2" width="27.14"/>
    <col customWidth="1" min="3" max="3" width="29.43"/>
    <col customWidth="1" min="6" max="6" width="27.14"/>
    <col customWidth="1" min="7" max="7" width="23.0"/>
    <col customWidth="1" min="10" max="10" width="23.0"/>
    <col customWidth="1" min="12" max="12" width="46.57"/>
    <col customWidth="1" min="13" max="13" width="23.43"/>
    <col customWidth="1" min="15" max="15" width="23.29"/>
  </cols>
  <sheetData>
    <row r="1">
      <c r="A1" s="1" t="s">
        <v>0</v>
      </c>
    </row>
    <row r="2"/>
    <row r="3"/>
    <row r="4"/>
    <row r="5"/>
    <row r="15">
      <c r="O15" s="4"/>
      <c r="P15" s="4"/>
      <c r="Q15" s="4"/>
      <c r="R15" s="4"/>
      <c r="S15" s="4"/>
    </row>
    <row r="62">
      <c r="A62" s="2" t="s">
        <v>7</v>
      </c>
      <c r="B62" s="2" t="s">
        <v>2</v>
      </c>
      <c r="C62" s="2" t="s">
        <v>8</v>
      </c>
      <c r="E62" s="2" t="s">
        <v>9</v>
      </c>
      <c r="F62" s="2" t="s">
        <v>8</v>
      </c>
      <c r="G62" s="2" t="s">
        <v>2</v>
      </c>
    </row>
    <row r="63">
      <c r="A63" s="2" t="s">
        <v>11</v>
      </c>
      <c r="B63" s="3">
        <v>7602.0</v>
      </c>
      <c r="C63" s="2">
        <v>2.0</v>
      </c>
      <c r="E63" s="2" t="s">
        <v>12</v>
      </c>
      <c r="F63" s="2">
        <v>15.0</v>
      </c>
      <c r="G63" s="3">
        <v>151512.0</v>
      </c>
    </row>
    <row r="64">
      <c r="A64" s="2" t="s">
        <v>15</v>
      </c>
      <c r="B64" s="3">
        <v>1709836.0</v>
      </c>
      <c r="C64" s="2">
        <v>38.0</v>
      </c>
      <c r="E64" s="2" t="s">
        <v>16</v>
      </c>
      <c r="F64" s="2">
        <v>12.0</v>
      </c>
      <c r="G64" s="3">
        <v>76167.1</v>
      </c>
    </row>
    <row r="65">
      <c r="A65" s="2" t="s">
        <v>19</v>
      </c>
      <c r="B65" s="3">
        <v>21047.0</v>
      </c>
      <c r="C65" s="2">
        <v>3.0</v>
      </c>
      <c r="E65" s="2" t="s">
        <v>20</v>
      </c>
      <c r="F65" s="2">
        <v>8.0</v>
      </c>
      <c r="G65" s="3">
        <v>50578.1</v>
      </c>
      <c r="O65" s="4"/>
      <c r="P65" s="4"/>
      <c r="Q65" s="4"/>
      <c r="R65" s="4"/>
      <c r="S65" s="4"/>
    </row>
    <row r="66">
      <c r="A66" s="2" t="s">
        <v>21</v>
      </c>
      <c r="B66" s="3">
        <v>161144.0</v>
      </c>
      <c r="C66" s="2">
        <v>4.0</v>
      </c>
      <c r="E66" s="2" t="s">
        <v>22</v>
      </c>
      <c r="F66" s="2">
        <v>7.0</v>
      </c>
      <c r="G66" s="3">
        <v>123990.1</v>
      </c>
      <c r="O66" s="4"/>
      <c r="P66" s="4"/>
      <c r="Q66" s="4"/>
      <c r="R66" s="4"/>
      <c r="S66" s="4"/>
    </row>
    <row r="67">
      <c r="A67" s="2" t="s">
        <v>23</v>
      </c>
      <c r="B67" s="3">
        <v>246548.0</v>
      </c>
      <c r="C67" s="2">
        <v>8.0</v>
      </c>
      <c r="E67" s="2" t="s">
        <v>24</v>
      </c>
      <c r="F67" s="2">
        <v>9.0</v>
      </c>
      <c r="G67" s="3">
        <v>132273.1</v>
      </c>
      <c r="O67" s="4"/>
      <c r="P67" s="4"/>
      <c r="Q67" s="4"/>
      <c r="R67" s="4"/>
      <c r="S67" s="4"/>
    </row>
    <row r="68">
      <c r="A68" s="2" t="s">
        <v>26</v>
      </c>
      <c r="B68" s="3">
        <v>84675.4</v>
      </c>
      <c r="C68" s="2">
        <v>15.0</v>
      </c>
      <c r="E68" s="2" t="s">
        <v>27</v>
      </c>
      <c r="F68" s="2">
        <v>8.0</v>
      </c>
      <c r="G68" s="3">
        <v>35717.0</v>
      </c>
      <c r="O68" s="4"/>
      <c r="P68" s="4"/>
      <c r="Q68" s="4"/>
      <c r="R68" s="4"/>
      <c r="S68" s="4"/>
    </row>
    <row r="69">
      <c r="A69" s="2" t="s">
        <v>28</v>
      </c>
      <c r="B69" s="3">
        <v>3801.0</v>
      </c>
      <c r="C69" s="2">
        <v>1.0</v>
      </c>
      <c r="E69" s="2" t="s">
        <v>29</v>
      </c>
      <c r="F69" s="2">
        <v>4.0</v>
      </c>
      <c r="G69" s="3">
        <v>92273.0</v>
      </c>
      <c r="O69" s="4"/>
      <c r="P69" s="4"/>
      <c r="Q69" s="4"/>
      <c r="R69" s="4"/>
      <c r="S69" s="4"/>
    </row>
    <row r="70">
      <c r="A70" s="2" t="s">
        <v>30</v>
      </c>
      <c r="B70" s="3">
        <v>15473.0</v>
      </c>
      <c r="C70" s="2">
        <v>4.0</v>
      </c>
      <c r="E70" s="2" t="s">
        <v>31</v>
      </c>
      <c r="F70" s="2">
        <v>9.0</v>
      </c>
      <c r="G70" s="3">
        <v>16013.0</v>
      </c>
      <c r="O70" s="4"/>
      <c r="P70" s="4"/>
      <c r="Q70" s="4"/>
      <c r="R70" s="4"/>
      <c r="S70" s="4"/>
    </row>
    <row r="71">
      <c r="A71" s="2" t="s">
        <v>32</v>
      </c>
      <c r="B71" s="3">
        <v>91562.0</v>
      </c>
      <c r="C71" s="2">
        <v>15.0</v>
      </c>
      <c r="E71" s="2" t="s">
        <v>33</v>
      </c>
      <c r="F71" s="2">
        <v>6.0</v>
      </c>
      <c r="G71" s="3">
        <v>20245.0</v>
      </c>
      <c r="O71" s="4"/>
      <c r="P71" s="4"/>
      <c r="Q71" s="4"/>
      <c r="R71" s="4"/>
      <c r="S71" s="4"/>
    </row>
    <row r="72">
      <c r="A72" s="2" t="s">
        <v>34</v>
      </c>
      <c r="B72" s="3">
        <v>54667.0</v>
      </c>
      <c r="C72" s="2">
        <v>13.0</v>
      </c>
      <c r="E72" s="2" t="s">
        <v>35</v>
      </c>
      <c r="F72" s="2">
        <v>12.0</v>
      </c>
      <c r="G72" s="3">
        <v>60160.0</v>
      </c>
      <c r="O72" s="4"/>
      <c r="P72" s="4"/>
      <c r="Q72" s="4"/>
      <c r="R72" s="4"/>
      <c r="S72" s="4"/>
    </row>
    <row r="73">
      <c r="A73" s="2" t="s">
        <v>37</v>
      </c>
      <c r="B73" s="3">
        <v>47919.0</v>
      </c>
      <c r="C73" s="2">
        <v>10.0</v>
      </c>
      <c r="E73" s="2" t="s">
        <v>38</v>
      </c>
      <c r="F73" s="2">
        <v>9.0</v>
      </c>
      <c r="G73" s="3">
        <v>494700.0</v>
      </c>
      <c r="O73" s="4"/>
      <c r="P73" s="4"/>
      <c r="Q73" s="4"/>
      <c r="R73" s="4"/>
      <c r="S73" s="4"/>
    </row>
    <row r="74">
      <c r="E74" s="2" t="s">
        <v>39</v>
      </c>
      <c r="F74" s="2">
        <v>9.0</v>
      </c>
      <c r="G74" s="3">
        <v>1026472.0</v>
      </c>
      <c r="O74" s="4"/>
      <c r="P74" s="4"/>
      <c r="Q74" s="4"/>
      <c r="R74" s="4"/>
      <c r="S74" s="4"/>
    </row>
    <row r="75">
      <c r="E75" s="2" t="s">
        <v>41</v>
      </c>
      <c r="F75" s="2">
        <v>5.0</v>
      </c>
      <c r="G75" s="3">
        <v>164174.0</v>
      </c>
      <c r="O75" s="4"/>
      <c r="P75" s="4"/>
      <c r="Q75" s="4"/>
      <c r="R75" s="4"/>
      <c r="S75" s="4"/>
    </row>
    <row r="76"/>
    <row r="77"/>
    <row r="78"/>
    <row r="79"/>
    <row r="80"/>
    <row r="81"/>
    <row r="82"/>
    <row r="83"/>
    <row r="84"/>
    <row r="85"/>
    <row r="86"/>
    <row r="87"/>
    <row r="88"/>
    <row r="89"/>
    <row r="90"/>
    <row r="91"/>
    <row r="92"/>
    <row r="93"/>
  </sheetData>
  <mergeCells count="1">
    <mergeCell ref="A1:K6"/>
  </mergeCells>
  <drawing r:id="rId8"/>
  <extLst>
    <ext uri="{3A4CF648-6AED-40f4-86FF-DC5316D8AED3}">
      <x14:slicerList>
        <x14:slicer r:id="rId9"/>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5" t="s">
        <v>60</v>
      </c>
    </row>
    <row r="3">
      <c r="A3" s="5" t="s">
        <v>61</v>
      </c>
    </row>
    <row r="4">
      <c r="A4" s="5" t="s">
        <v>62</v>
      </c>
    </row>
    <row r="6">
      <c r="A6" s="5" t="s">
        <v>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10.57"/>
    <col customWidth="1" min="3" max="6" width="8.71"/>
  </cols>
  <sheetData>
    <row r="2">
      <c r="B2" s="6" t="s">
        <v>64</v>
      </c>
      <c r="C2" s="7"/>
      <c r="D2" s="7"/>
      <c r="E2" s="7"/>
      <c r="F2" s="7"/>
      <c r="G2" s="7"/>
      <c r="H2" s="7"/>
      <c r="I2" s="7"/>
      <c r="J2" s="7"/>
      <c r="K2" s="7"/>
      <c r="L2" s="7"/>
      <c r="M2" s="7"/>
      <c r="N2" s="7"/>
      <c r="O2" s="7"/>
    </row>
    <row r="3">
      <c r="B3" s="8" t="s">
        <v>65</v>
      </c>
      <c r="C3" s="7"/>
      <c r="D3" s="7"/>
      <c r="E3" s="7"/>
      <c r="F3" s="7"/>
      <c r="G3" s="7"/>
      <c r="H3" s="7"/>
      <c r="I3" s="7"/>
      <c r="J3" s="7"/>
      <c r="K3" s="7"/>
      <c r="L3" s="7"/>
      <c r="M3" s="7"/>
      <c r="N3" s="7"/>
      <c r="O3" s="7"/>
    </row>
    <row r="4">
      <c r="B4" s="8" t="s">
        <v>66</v>
      </c>
      <c r="C4" s="7"/>
      <c r="D4" s="7"/>
      <c r="E4" s="7"/>
      <c r="F4" s="7"/>
      <c r="G4" s="7"/>
      <c r="H4" s="7"/>
      <c r="I4" s="7"/>
      <c r="J4" s="7"/>
      <c r="K4" s="7"/>
      <c r="L4" s="7"/>
      <c r="M4" s="7"/>
      <c r="N4" s="7"/>
      <c r="O4" s="7"/>
    </row>
    <row r="5">
      <c r="B5" s="8" t="s">
        <v>67</v>
      </c>
      <c r="C5" s="7"/>
      <c r="D5" s="7"/>
      <c r="E5" s="7"/>
      <c r="F5" s="7"/>
      <c r="G5" s="7"/>
      <c r="H5" s="7"/>
      <c r="I5" s="7"/>
      <c r="J5" s="7"/>
      <c r="K5" s="7"/>
      <c r="L5" s="7"/>
      <c r="M5" s="7"/>
      <c r="N5" s="7"/>
      <c r="O5" s="7"/>
    </row>
    <row r="6">
      <c r="B6" s="8" t="s">
        <v>68</v>
      </c>
      <c r="C6" s="7"/>
      <c r="D6" s="7"/>
      <c r="E6" s="7"/>
      <c r="F6" s="7"/>
      <c r="G6" s="7"/>
      <c r="H6" s="7"/>
      <c r="I6" s="7"/>
      <c r="J6" s="7"/>
      <c r="K6" s="7"/>
      <c r="L6" s="7"/>
      <c r="M6" s="7"/>
      <c r="N6" s="7"/>
      <c r="O6" s="7"/>
    </row>
    <row r="7">
      <c r="B7" s="8" t="s">
        <v>69</v>
      </c>
      <c r="C7" s="7"/>
      <c r="D7" s="7"/>
      <c r="E7" s="7"/>
      <c r="F7" s="7"/>
      <c r="G7" s="7"/>
      <c r="H7" s="7"/>
      <c r="I7" s="7"/>
      <c r="J7" s="7"/>
      <c r="K7" s="7"/>
      <c r="L7" s="7"/>
      <c r="M7" s="7"/>
      <c r="N7" s="7"/>
      <c r="O7" s="7"/>
    </row>
    <row r="8">
      <c r="B8" s="8" t="s">
        <v>70</v>
      </c>
      <c r="C8" s="7"/>
      <c r="D8" s="7"/>
      <c r="E8" s="7"/>
      <c r="F8" s="7"/>
      <c r="G8" s="7"/>
      <c r="H8" s="7"/>
      <c r="I8" s="7"/>
      <c r="J8" s="7"/>
      <c r="K8" s="7"/>
      <c r="L8" s="7"/>
      <c r="M8" s="7"/>
      <c r="N8" s="7"/>
      <c r="O8" s="7"/>
    </row>
    <row r="9">
      <c r="B9" s="7"/>
      <c r="C9" s="7"/>
      <c r="D9" s="7"/>
      <c r="E9" s="7"/>
      <c r="F9" s="7"/>
      <c r="G9" s="7"/>
      <c r="H9" s="7"/>
      <c r="I9" s="7"/>
      <c r="J9" s="7"/>
      <c r="K9" s="7"/>
      <c r="L9" s="7"/>
      <c r="M9" s="7"/>
      <c r="N9" s="7"/>
      <c r="O9" s="7"/>
    </row>
    <row r="10">
      <c r="B10" s="8" t="s">
        <v>71</v>
      </c>
      <c r="C10" s="7"/>
      <c r="D10" s="7"/>
      <c r="E10" s="7"/>
      <c r="F10" s="7"/>
      <c r="G10" s="7"/>
      <c r="H10" s="7"/>
      <c r="I10" s="7"/>
      <c r="J10" s="7"/>
      <c r="K10" s="7"/>
      <c r="L10" s="7"/>
      <c r="M10" s="7"/>
      <c r="N10" s="7"/>
      <c r="O10" s="7"/>
    </row>
    <row r="11">
      <c r="B11" s="8" t="s">
        <v>72</v>
      </c>
      <c r="C11" s="7"/>
      <c r="D11" s="7"/>
      <c r="E11" s="7"/>
      <c r="F11" s="7"/>
      <c r="G11" s="7"/>
      <c r="H11" s="7"/>
      <c r="I11" s="7"/>
      <c r="J11" s="7"/>
      <c r="K11" s="7"/>
      <c r="L11" s="7"/>
      <c r="M11" s="7"/>
      <c r="N11" s="7"/>
      <c r="O11"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9.71"/>
    <col customWidth="1" min="3" max="3" width="12.0"/>
    <col customWidth="1" min="4" max="4" width="18.14"/>
    <col customWidth="1" min="5" max="5" width="24.57"/>
    <col customWidth="1" min="6" max="6" width="11.29"/>
    <col customWidth="1" min="7" max="7" width="10.43"/>
    <col customWidth="1" min="8" max="8" width="12.43"/>
    <col customWidth="1" min="9" max="9" width="46.57"/>
    <col customWidth="1" min="10" max="10" width="14.0"/>
    <col customWidth="1" min="11" max="11" width="27.14"/>
    <col customWidth="1" min="12" max="12" width="16.86"/>
    <col customWidth="1" min="13" max="13" width="12.0"/>
  </cols>
  <sheetData>
    <row r="1">
      <c r="A1" s="9" t="s">
        <v>73</v>
      </c>
      <c r="B1" s="9" t="s">
        <v>74</v>
      </c>
      <c r="C1" s="9" t="s">
        <v>75</v>
      </c>
      <c r="D1" s="9" t="s">
        <v>76</v>
      </c>
      <c r="E1" s="9" t="s">
        <v>77</v>
      </c>
      <c r="F1" s="9" t="s">
        <v>9</v>
      </c>
      <c r="G1" s="9" t="s">
        <v>46</v>
      </c>
      <c r="H1" s="9" t="s">
        <v>1</v>
      </c>
      <c r="I1" s="9" t="s">
        <v>36</v>
      </c>
      <c r="J1" s="9" t="s">
        <v>10</v>
      </c>
      <c r="K1" s="9" t="s">
        <v>78</v>
      </c>
      <c r="L1" s="9" t="s">
        <v>79</v>
      </c>
      <c r="M1" s="9" t="s">
        <v>80</v>
      </c>
    </row>
    <row r="2">
      <c r="A2" s="10" t="s">
        <v>81</v>
      </c>
      <c r="B2" s="10" t="s">
        <v>82</v>
      </c>
      <c r="C2" s="10" t="s">
        <v>83</v>
      </c>
      <c r="D2" s="10" t="s">
        <v>84</v>
      </c>
      <c r="E2" s="10" t="s">
        <v>85</v>
      </c>
      <c r="F2" s="10" t="s">
        <v>12</v>
      </c>
      <c r="G2" s="10" t="s">
        <v>47</v>
      </c>
      <c r="H2" s="10" t="s">
        <v>4</v>
      </c>
      <c r="I2" s="10" t="s">
        <v>86</v>
      </c>
      <c r="J2" s="10" t="s">
        <v>14</v>
      </c>
      <c r="K2" s="10" t="s">
        <v>87</v>
      </c>
      <c r="L2" s="11">
        <v>4305.0</v>
      </c>
      <c r="M2" s="10">
        <v>83700.0</v>
      </c>
    </row>
    <row r="3">
      <c r="A3" s="10" t="s">
        <v>88</v>
      </c>
      <c r="B3" s="10" t="s">
        <v>89</v>
      </c>
      <c r="C3" s="10" t="s">
        <v>90</v>
      </c>
      <c r="D3" s="10" t="s">
        <v>91</v>
      </c>
      <c r="E3" s="10" t="s">
        <v>92</v>
      </c>
      <c r="F3" s="10" t="s">
        <v>31</v>
      </c>
      <c r="G3" s="10" t="s">
        <v>54</v>
      </c>
      <c r="H3" s="10" t="s">
        <v>6</v>
      </c>
      <c r="I3" s="10" t="s">
        <v>86</v>
      </c>
      <c r="J3" s="10" t="s">
        <v>14</v>
      </c>
      <c r="K3" s="10" t="s">
        <v>93</v>
      </c>
      <c r="L3" s="11">
        <v>4305.0</v>
      </c>
      <c r="M3" s="10">
        <v>83700.0</v>
      </c>
    </row>
    <row r="4">
      <c r="A4" s="10" t="s">
        <v>94</v>
      </c>
      <c r="B4" s="10" t="s">
        <v>95</v>
      </c>
      <c r="C4" s="10" t="s">
        <v>96</v>
      </c>
      <c r="D4" s="10" t="s">
        <v>97</v>
      </c>
      <c r="E4" s="10" t="s">
        <v>98</v>
      </c>
      <c r="F4" s="10" t="s">
        <v>16</v>
      </c>
      <c r="G4" s="10" t="s">
        <v>48</v>
      </c>
      <c r="H4" s="10" t="s">
        <v>6</v>
      </c>
      <c r="I4" s="10" t="s">
        <v>86</v>
      </c>
      <c r="J4" s="10" t="s">
        <v>14</v>
      </c>
      <c r="K4" s="10" t="s">
        <v>87</v>
      </c>
      <c r="L4" s="11">
        <v>4305.0</v>
      </c>
      <c r="M4" s="10">
        <v>83700.0</v>
      </c>
    </row>
    <row r="5">
      <c r="A5" s="10" t="s">
        <v>99</v>
      </c>
      <c r="B5" s="10" t="s">
        <v>100</v>
      </c>
      <c r="C5" s="10" t="s">
        <v>101</v>
      </c>
      <c r="D5" s="10" t="s">
        <v>102</v>
      </c>
      <c r="E5" s="10" t="s">
        <v>103</v>
      </c>
      <c r="F5" s="10" t="s">
        <v>31</v>
      </c>
      <c r="G5" s="10" t="s">
        <v>54</v>
      </c>
      <c r="H5" s="10" t="s">
        <v>5</v>
      </c>
      <c r="I5" s="10"/>
      <c r="J5" s="10" t="s">
        <v>13</v>
      </c>
      <c r="K5" s="10" t="s">
        <v>104</v>
      </c>
      <c r="L5" s="11">
        <v>0.0</v>
      </c>
      <c r="M5" s="10"/>
    </row>
    <row r="6">
      <c r="A6" s="10" t="s">
        <v>105</v>
      </c>
      <c r="B6" s="10" t="s">
        <v>106</v>
      </c>
      <c r="C6" s="10" t="s">
        <v>107</v>
      </c>
      <c r="D6" s="10" t="s">
        <v>108</v>
      </c>
      <c r="E6" s="10" t="s">
        <v>109</v>
      </c>
      <c r="F6" s="10" t="s">
        <v>31</v>
      </c>
      <c r="G6" s="10" t="s">
        <v>54</v>
      </c>
      <c r="H6" s="10" t="s">
        <v>6</v>
      </c>
      <c r="I6" s="10"/>
      <c r="J6" s="10" t="s">
        <v>14</v>
      </c>
      <c r="K6" s="10" t="s">
        <v>104</v>
      </c>
      <c r="L6" s="11">
        <v>0.0</v>
      </c>
      <c r="M6" s="10"/>
    </row>
    <row r="7">
      <c r="A7" s="10" t="s">
        <v>110</v>
      </c>
      <c r="B7" s="10" t="s">
        <v>111</v>
      </c>
      <c r="C7" s="10" t="s">
        <v>112</v>
      </c>
      <c r="D7" s="10" t="s">
        <v>113</v>
      </c>
      <c r="E7" s="10" t="s">
        <v>114</v>
      </c>
      <c r="F7" s="10" t="s">
        <v>31</v>
      </c>
      <c r="G7" s="10" t="s">
        <v>54</v>
      </c>
      <c r="H7" s="10" t="s">
        <v>5</v>
      </c>
      <c r="I7" s="10"/>
      <c r="J7" s="10" t="s">
        <v>14</v>
      </c>
      <c r="K7" s="10" t="s">
        <v>104</v>
      </c>
      <c r="L7" s="11">
        <v>0.0</v>
      </c>
      <c r="M7" s="10"/>
    </row>
    <row r="8">
      <c r="A8" s="10" t="s">
        <v>115</v>
      </c>
      <c r="B8" s="10" t="s">
        <v>116</v>
      </c>
      <c r="C8" s="10" t="s">
        <v>117</v>
      </c>
      <c r="D8" s="10" t="s">
        <v>118</v>
      </c>
      <c r="E8" s="10" t="s">
        <v>119</v>
      </c>
      <c r="F8" s="10" t="s">
        <v>20</v>
      </c>
      <c r="G8" s="10" t="s">
        <v>49</v>
      </c>
      <c r="H8" s="10" t="s">
        <v>5</v>
      </c>
      <c r="I8" s="10" t="s">
        <v>120</v>
      </c>
      <c r="J8" s="10" t="s">
        <v>14</v>
      </c>
      <c r="K8" s="10" t="s">
        <v>87</v>
      </c>
      <c r="L8" s="11">
        <v>7186.0</v>
      </c>
      <c r="M8" s="10">
        <v>741960.0</v>
      </c>
    </row>
    <row r="9">
      <c r="A9" s="10" t="s">
        <v>121</v>
      </c>
      <c r="B9" s="10" t="s">
        <v>122</v>
      </c>
      <c r="C9" s="10" t="s">
        <v>123</v>
      </c>
      <c r="D9" s="10" t="s">
        <v>124</v>
      </c>
      <c r="E9" s="10" t="s">
        <v>125</v>
      </c>
      <c r="F9" s="10" t="s">
        <v>22</v>
      </c>
      <c r="G9" s="10" t="s">
        <v>50</v>
      </c>
      <c r="H9" s="10" t="s">
        <v>3</v>
      </c>
      <c r="I9" s="10" t="s">
        <v>126</v>
      </c>
      <c r="J9" s="10" t="s">
        <v>14</v>
      </c>
      <c r="K9" s="10" t="s">
        <v>87</v>
      </c>
      <c r="L9" s="11">
        <v>15098.1</v>
      </c>
      <c r="M9" s="10">
        <v>495975.0</v>
      </c>
    </row>
    <row r="10">
      <c r="A10" s="10" t="s">
        <v>127</v>
      </c>
      <c r="B10" s="10" t="s">
        <v>128</v>
      </c>
      <c r="C10" s="10" t="s">
        <v>129</v>
      </c>
      <c r="D10" s="10" t="s">
        <v>130</v>
      </c>
      <c r="E10" s="10" t="s">
        <v>131</v>
      </c>
      <c r="F10" s="10" t="s">
        <v>20</v>
      </c>
      <c r="G10" s="10" t="s">
        <v>49</v>
      </c>
      <c r="H10" s="10" t="s">
        <v>6</v>
      </c>
      <c r="I10" s="10"/>
      <c r="J10" s="10" t="s">
        <v>14</v>
      </c>
      <c r="K10" s="10" t="s">
        <v>87</v>
      </c>
      <c r="L10" s="11">
        <v>15098.1</v>
      </c>
      <c r="M10" s="10">
        <v>495975.0</v>
      </c>
    </row>
    <row r="11">
      <c r="A11" s="10" t="s">
        <v>132</v>
      </c>
      <c r="B11" s="10" t="s">
        <v>133</v>
      </c>
      <c r="C11" s="10" t="s">
        <v>90</v>
      </c>
      <c r="D11" s="10" t="s">
        <v>134</v>
      </c>
      <c r="E11" s="10" t="s">
        <v>135</v>
      </c>
      <c r="F11" s="10" t="s">
        <v>31</v>
      </c>
      <c r="G11" s="10" t="s">
        <v>54</v>
      </c>
      <c r="H11" s="10" t="s">
        <v>6</v>
      </c>
      <c r="I11" s="10"/>
      <c r="J11" s="10" t="s">
        <v>13</v>
      </c>
      <c r="K11" s="10" t="s">
        <v>104</v>
      </c>
      <c r="L11" s="11">
        <v>0.0</v>
      </c>
      <c r="M11" s="10"/>
    </row>
    <row r="12">
      <c r="A12" s="10" t="s">
        <v>132</v>
      </c>
      <c r="B12" s="10" t="s">
        <v>136</v>
      </c>
      <c r="C12" s="10" t="s">
        <v>137</v>
      </c>
      <c r="D12" s="10" t="s">
        <v>138</v>
      </c>
      <c r="E12" s="10" t="s">
        <v>139</v>
      </c>
      <c r="F12" s="10" t="s">
        <v>31</v>
      </c>
      <c r="G12" s="10" t="s">
        <v>54</v>
      </c>
      <c r="H12" s="10" t="s">
        <v>3</v>
      </c>
      <c r="I12" s="10"/>
      <c r="J12" s="10" t="s">
        <v>14</v>
      </c>
      <c r="K12" s="10" t="s">
        <v>104</v>
      </c>
      <c r="L12" s="11">
        <v>0.0</v>
      </c>
      <c r="M12" s="10"/>
    </row>
    <row r="13">
      <c r="A13" s="10" t="s">
        <v>140</v>
      </c>
      <c r="B13" s="10" t="s">
        <v>141</v>
      </c>
      <c r="C13" s="10" t="s">
        <v>142</v>
      </c>
      <c r="D13" s="10" t="s">
        <v>143</v>
      </c>
      <c r="E13" s="10" t="s">
        <v>144</v>
      </c>
      <c r="F13" s="10" t="s">
        <v>16</v>
      </c>
      <c r="G13" s="10" t="s">
        <v>48</v>
      </c>
      <c r="H13" s="10" t="s">
        <v>5</v>
      </c>
      <c r="I13" s="10" t="s">
        <v>126</v>
      </c>
      <c r="J13" s="10" t="s">
        <v>14</v>
      </c>
      <c r="K13" s="10" t="s">
        <v>87</v>
      </c>
      <c r="L13" s="11">
        <v>15098.1</v>
      </c>
      <c r="M13" s="10">
        <v>495975.0</v>
      </c>
    </row>
    <row r="14">
      <c r="A14" s="10" t="s">
        <v>145</v>
      </c>
      <c r="B14" s="10" t="s">
        <v>146</v>
      </c>
      <c r="C14" s="10" t="s">
        <v>147</v>
      </c>
      <c r="D14" s="10" t="s">
        <v>148</v>
      </c>
      <c r="E14" s="10" t="s">
        <v>149</v>
      </c>
      <c r="F14" s="10" t="s">
        <v>33</v>
      </c>
      <c r="G14" s="10" t="s">
        <v>55</v>
      </c>
      <c r="H14" s="10" t="s">
        <v>6</v>
      </c>
      <c r="I14" s="10"/>
      <c r="J14" s="10" t="s">
        <v>14</v>
      </c>
      <c r="K14" s="10" t="s">
        <v>104</v>
      </c>
      <c r="L14" s="11">
        <v>0.0</v>
      </c>
      <c r="M14" s="10"/>
    </row>
    <row r="15">
      <c r="A15" s="10" t="s">
        <v>150</v>
      </c>
      <c r="B15" s="10" t="s">
        <v>151</v>
      </c>
      <c r="C15" s="10" t="s">
        <v>152</v>
      </c>
      <c r="D15" s="10" t="s">
        <v>153</v>
      </c>
      <c r="E15" s="10" t="s">
        <v>154</v>
      </c>
      <c r="F15" s="10" t="s">
        <v>24</v>
      </c>
      <c r="G15" s="10" t="s">
        <v>51</v>
      </c>
      <c r="H15" s="10" t="s">
        <v>4</v>
      </c>
      <c r="I15" s="10" t="s">
        <v>126</v>
      </c>
      <c r="J15" s="10" t="s">
        <v>14</v>
      </c>
      <c r="K15" s="10" t="s">
        <v>87</v>
      </c>
      <c r="L15" s="11">
        <v>15098.1</v>
      </c>
      <c r="M15" s="10">
        <v>495975.0</v>
      </c>
    </row>
    <row r="16">
      <c r="A16" s="10" t="s">
        <v>155</v>
      </c>
      <c r="B16" s="10" t="s">
        <v>156</v>
      </c>
      <c r="C16" s="10" t="s">
        <v>157</v>
      </c>
      <c r="D16" s="10" t="s">
        <v>158</v>
      </c>
      <c r="E16" s="10" t="s">
        <v>159</v>
      </c>
      <c r="F16" s="10" t="s">
        <v>12</v>
      </c>
      <c r="G16" s="10" t="s">
        <v>47</v>
      </c>
      <c r="H16" s="10" t="s">
        <v>5</v>
      </c>
      <c r="I16" s="10" t="s">
        <v>160</v>
      </c>
      <c r="J16" s="10" t="s">
        <v>14</v>
      </c>
      <c r="K16" s="10" t="s">
        <v>87</v>
      </c>
      <c r="L16" s="11">
        <v>4725.0</v>
      </c>
      <c r="M16" s="10">
        <v>102629.0</v>
      </c>
    </row>
    <row r="17">
      <c r="A17" s="10" t="s">
        <v>161</v>
      </c>
      <c r="B17" s="10" t="s">
        <v>162</v>
      </c>
      <c r="C17" s="10" t="s">
        <v>163</v>
      </c>
      <c r="D17" s="10" t="s">
        <v>164</v>
      </c>
      <c r="E17" s="10" t="s">
        <v>165</v>
      </c>
      <c r="F17" s="10" t="s">
        <v>33</v>
      </c>
      <c r="G17" s="10" t="s">
        <v>55</v>
      </c>
      <c r="H17" s="10" t="s">
        <v>5</v>
      </c>
      <c r="I17" s="10" t="s">
        <v>160</v>
      </c>
      <c r="J17" s="10" t="s">
        <v>14</v>
      </c>
      <c r="K17" s="10" t="s">
        <v>166</v>
      </c>
      <c r="L17" s="11">
        <v>4725.0</v>
      </c>
      <c r="M17" s="10">
        <v>102629.0</v>
      </c>
    </row>
    <row r="18">
      <c r="A18" s="10" t="s">
        <v>167</v>
      </c>
      <c r="B18" s="10" t="s">
        <v>168</v>
      </c>
      <c r="C18" s="10" t="s">
        <v>169</v>
      </c>
      <c r="D18" s="10" t="s">
        <v>170</v>
      </c>
      <c r="E18" s="10" t="s">
        <v>171</v>
      </c>
      <c r="F18" s="10" t="s">
        <v>33</v>
      </c>
      <c r="G18" s="10" t="s">
        <v>55</v>
      </c>
      <c r="H18" s="10" t="s">
        <v>6</v>
      </c>
      <c r="I18" s="10" t="s">
        <v>40</v>
      </c>
      <c r="J18" s="10" t="s">
        <v>14</v>
      </c>
      <c r="K18" s="10" t="s">
        <v>93</v>
      </c>
      <c r="L18" s="11">
        <v>1000.0</v>
      </c>
      <c r="M18" s="10"/>
    </row>
    <row r="19">
      <c r="A19" s="10" t="s">
        <v>172</v>
      </c>
      <c r="B19" s="10" t="s">
        <v>173</v>
      </c>
      <c r="C19" s="10" t="s">
        <v>174</v>
      </c>
      <c r="D19" s="10" t="s">
        <v>175</v>
      </c>
      <c r="E19" s="10" t="s">
        <v>176</v>
      </c>
      <c r="F19" s="10" t="s">
        <v>27</v>
      </c>
      <c r="G19" s="10" t="s">
        <v>52</v>
      </c>
      <c r="H19" s="10" t="s">
        <v>4</v>
      </c>
      <c r="I19" s="10" t="s">
        <v>160</v>
      </c>
      <c r="J19" s="10" t="s">
        <v>14</v>
      </c>
      <c r="K19" s="10" t="s">
        <v>87</v>
      </c>
      <c r="L19" s="11">
        <v>4725.0</v>
      </c>
      <c r="M19" s="10">
        <v>102629.0</v>
      </c>
    </row>
    <row r="20">
      <c r="A20" s="10" t="s">
        <v>177</v>
      </c>
      <c r="B20" s="10" t="s">
        <v>178</v>
      </c>
      <c r="C20" s="10" t="s">
        <v>179</v>
      </c>
      <c r="D20" s="10" t="s">
        <v>180</v>
      </c>
      <c r="E20" s="10" t="s">
        <v>181</v>
      </c>
      <c r="F20" s="10" t="s">
        <v>16</v>
      </c>
      <c r="G20" s="10" t="s">
        <v>48</v>
      </c>
      <c r="H20" s="10" t="s">
        <v>6</v>
      </c>
      <c r="I20" s="10" t="s">
        <v>43</v>
      </c>
      <c r="J20" s="10" t="s">
        <v>14</v>
      </c>
      <c r="K20" s="10" t="s">
        <v>87</v>
      </c>
      <c r="L20" s="11">
        <v>19158.0</v>
      </c>
      <c r="M20" s="10"/>
    </row>
    <row r="21" ht="15.75" customHeight="1">
      <c r="A21" s="10" t="s">
        <v>182</v>
      </c>
      <c r="B21" s="10" t="s">
        <v>183</v>
      </c>
      <c r="C21" s="10" t="s">
        <v>184</v>
      </c>
      <c r="D21" s="10" t="s">
        <v>185</v>
      </c>
      <c r="E21" s="10" t="s">
        <v>186</v>
      </c>
      <c r="F21" s="10" t="s">
        <v>20</v>
      </c>
      <c r="G21" s="10" t="s">
        <v>49</v>
      </c>
      <c r="H21" s="10" t="s">
        <v>4</v>
      </c>
      <c r="I21" s="10" t="s">
        <v>120</v>
      </c>
      <c r="J21" s="10" t="s">
        <v>14</v>
      </c>
      <c r="K21" s="10" t="s">
        <v>87</v>
      </c>
      <c r="L21" s="11">
        <v>5757.0</v>
      </c>
      <c r="M21" s="10">
        <v>234918.0</v>
      </c>
    </row>
    <row r="22" ht="15.75" customHeight="1">
      <c r="A22" s="10" t="s">
        <v>187</v>
      </c>
      <c r="B22" s="10" t="s">
        <v>188</v>
      </c>
      <c r="C22" s="10" t="s">
        <v>189</v>
      </c>
      <c r="D22" s="10" t="s">
        <v>190</v>
      </c>
      <c r="E22" s="10" t="s">
        <v>191</v>
      </c>
      <c r="F22" s="10" t="s">
        <v>33</v>
      </c>
      <c r="G22" s="10" t="s">
        <v>55</v>
      </c>
      <c r="H22" s="10" t="s">
        <v>4</v>
      </c>
      <c r="I22" s="10" t="s">
        <v>120</v>
      </c>
      <c r="J22" s="10" t="s">
        <v>14</v>
      </c>
      <c r="K22" s="10" t="s">
        <v>192</v>
      </c>
      <c r="L22" s="11">
        <v>5757.0</v>
      </c>
      <c r="M22" s="10">
        <v>234918.0</v>
      </c>
    </row>
    <row r="23" ht="15.75" customHeight="1">
      <c r="A23" s="10" t="s">
        <v>193</v>
      </c>
      <c r="B23" s="10" t="s">
        <v>194</v>
      </c>
      <c r="C23" s="10" t="s">
        <v>195</v>
      </c>
      <c r="D23" s="10" t="s">
        <v>196</v>
      </c>
      <c r="E23" s="10" t="s">
        <v>197</v>
      </c>
      <c r="F23" s="10" t="s">
        <v>29</v>
      </c>
      <c r="G23" s="10" t="s">
        <v>53</v>
      </c>
      <c r="H23" s="10" t="s">
        <v>5</v>
      </c>
      <c r="I23" s="10" t="s">
        <v>120</v>
      </c>
      <c r="J23" s="10" t="s">
        <v>14</v>
      </c>
      <c r="K23" s="10" t="s">
        <v>87</v>
      </c>
      <c r="L23" s="11">
        <v>3400.0</v>
      </c>
      <c r="M23" s="10">
        <v>194994.0</v>
      </c>
    </row>
    <row r="24" ht="15.75" customHeight="1">
      <c r="A24" s="10" t="s">
        <v>198</v>
      </c>
      <c r="B24" s="10" t="s">
        <v>199</v>
      </c>
      <c r="C24" s="10" t="s">
        <v>200</v>
      </c>
      <c r="D24" s="10" t="s">
        <v>201</v>
      </c>
      <c r="E24" s="10" t="s">
        <v>202</v>
      </c>
      <c r="F24" s="10" t="s">
        <v>12</v>
      </c>
      <c r="G24" s="10" t="s">
        <v>47</v>
      </c>
      <c r="H24" s="10" t="s">
        <v>6</v>
      </c>
      <c r="I24" s="10" t="s">
        <v>203</v>
      </c>
      <c r="J24" s="10" t="s">
        <v>14</v>
      </c>
      <c r="K24" s="10" t="s">
        <v>87</v>
      </c>
      <c r="L24" s="11">
        <v>7063.0</v>
      </c>
      <c r="M24" s="10">
        <v>203133.0</v>
      </c>
    </row>
    <row r="25" ht="15.75" customHeight="1">
      <c r="A25" s="10" t="s">
        <v>204</v>
      </c>
      <c r="B25" s="10" t="s">
        <v>205</v>
      </c>
      <c r="C25" s="10" t="s">
        <v>206</v>
      </c>
      <c r="D25" s="10" t="s">
        <v>207</v>
      </c>
      <c r="E25" s="10" t="s">
        <v>208</v>
      </c>
      <c r="F25" s="10" t="s">
        <v>16</v>
      </c>
      <c r="G25" s="10" t="s">
        <v>48</v>
      </c>
      <c r="H25" s="10" t="s">
        <v>4</v>
      </c>
      <c r="I25" s="10" t="s">
        <v>120</v>
      </c>
      <c r="J25" s="10" t="s">
        <v>14</v>
      </c>
      <c r="K25" s="10" t="s">
        <v>87</v>
      </c>
      <c r="L25" s="11">
        <v>5465.0</v>
      </c>
      <c r="M25" s="10">
        <v>204592.0</v>
      </c>
    </row>
    <row r="26" ht="15.75" customHeight="1">
      <c r="A26" s="10" t="s">
        <v>209</v>
      </c>
      <c r="B26" s="10" t="s">
        <v>210</v>
      </c>
      <c r="C26" s="10" t="s">
        <v>211</v>
      </c>
      <c r="D26" s="10" t="s">
        <v>212</v>
      </c>
      <c r="E26" s="10" t="s">
        <v>213</v>
      </c>
      <c r="F26" s="10" t="s">
        <v>20</v>
      </c>
      <c r="G26" s="10" t="s">
        <v>49</v>
      </c>
      <c r="H26" s="10" t="s">
        <v>6</v>
      </c>
      <c r="I26" s="10" t="s">
        <v>120</v>
      </c>
      <c r="J26" s="10" t="s">
        <v>14</v>
      </c>
      <c r="K26" s="10" t="s">
        <v>87</v>
      </c>
      <c r="L26" s="11">
        <v>6952.0</v>
      </c>
      <c r="M26" s="10">
        <v>881280.0</v>
      </c>
    </row>
    <row r="27" ht="15.75" customHeight="1">
      <c r="A27" s="10" t="s">
        <v>214</v>
      </c>
      <c r="B27" s="10" t="s">
        <v>215</v>
      </c>
      <c r="C27" s="10" t="s">
        <v>216</v>
      </c>
      <c r="D27" s="10" t="s">
        <v>217</v>
      </c>
      <c r="E27" s="10" t="s">
        <v>218</v>
      </c>
      <c r="F27" s="10" t="s">
        <v>33</v>
      </c>
      <c r="G27" s="10" t="s">
        <v>55</v>
      </c>
      <c r="H27" s="10" t="s">
        <v>4</v>
      </c>
      <c r="I27" s="10" t="s">
        <v>120</v>
      </c>
      <c r="J27" s="10" t="s">
        <v>14</v>
      </c>
      <c r="K27" s="10" t="s">
        <v>166</v>
      </c>
      <c r="L27" s="11">
        <v>6952.0</v>
      </c>
      <c r="M27" s="10">
        <v>881280.0</v>
      </c>
    </row>
    <row r="28" ht="15.75" customHeight="1">
      <c r="A28" s="10" t="s">
        <v>219</v>
      </c>
      <c r="B28" s="10" t="s">
        <v>220</v>
      </c>
      <c r="C28" s="10" t="s">
        <v>221</v>
      </c>
      <c r="D28" s="10" t="s">
        <v>222</v>
      </c>
      <c r="E28" s="10" t="s">
        <v>223</v>
      </c>
      <c r="F28" s="10" t="s">
        <v>12</v>
      </c>
      <c r="G28" s="10" t="s">
        <v>47</v>
      </c>
      <c r="H28" s="10" t="s">
        <v>6</v>
      </c>
      <c r="I28" s="10" t="s">
        <v>224</v>
      </c>
      <c r="J28" s="10" t="s">
        <v>14</v>
      </c>
      <c r="K28" s="10" t="s">
        <v>87</v>
      </c>
      <c r="L28" s="11">
        <v>3931.0</v>
      </c>
      <c r="M28" s="10">
        <v>522000.0</v>
      </c>
    </row>
    <row r="29" ht="15.75" customHeight="1">
      <c r="A29" s="10" t="s">
        <v>225</v>
      </c>
      <c r="B29" s="10" t="s">
        <v>226</v>
      </c>
      <c r="C29" s="10" t="s">
        <v>227</v>
      </c>
      <c r="D29" s="10" t="s">
        <v>228</v>
      </c>
      <c r="E29" s="10" t="s">
        <v>229</v>
      </c>
      <c r="F29" s="10" t="s">
        <v>16</v>
      </c>
      <c r="G29" s="10" t="s">
        <v>48</v>
      </c>
      <c r="H29" s="10" t="s">
        <v>5</v>
      </c>
      <c r="I29" s="10" t="s">
        <v>224</v>
      </c>
      <c r="J29" s="10" t="s">
        <v>14</v>
      </c>
      <c r="K29" s="10" t="s">
        <v>87</v>
      </c>
      <c r="L29" s="11">
        <v>3931.0</v>
      </c>
      <c r="M29" s="10">
        <v>522000.0</v>
      </c>
    </row>
    <row r="30" ht="15.75" customHeight="1">
      <c r="A30" s="10" t="s">
        <v>230</v>
      </c>
      <c r="B30" s="10" t="s">
        <v>231</v>
      </c>
      <c r="C30" s="10" t="s">
        <v>232</v>
      </c>
      <c r="D30" s="10" t="s">
        <v>233</v>
      </c>
      <c r="E30" s="10" t="s">
        <v>234</v>
      </c>
      <c r="F30" s="10" t="s">
        <v>22</v>
      </c>
      <c r="G30" s="10" t="s">
        <v>50</v>
      </c>
      <c r="H30" s="10" t="s">
        <v>4</v>
      </c>
      <c r="I30" s="10" t="s">
        <v>224</v>
      </c>
      <c r="J30" s="10" t="s">
        <v>14</v>
      </c>
      <c r="K30" s="10" t="s">
        <v>87</v>
      </c>
      <c r="L30" s="11">
        <v>3931.0</v>
      </c>
      <c r="M30" s="10">
        <v>522000.0</v>
      </c>
    </row>
    <row r="31" ht="15.75" customHeight="1">
      <c r="A31" s="10" t="s">
        <v>235</v>
      </c>
      <c r="B31" s="10" t="s">
        <v>236</v>
      </c>
      <c r="C31" s="10" t="s">
        <v>237</v>
      </c>
      <c r="D31" s="10" t="s">
        <v>238</v>
      </c>
      <c r="E31" s="10" t="s">
        <v>239</v>
      </c>
      <c r="F31" s="10" t="s">
        <v>33</v>
      </c>
      <c r="G31" s="10" t="s">
        <v>55</v>
      </c>
      <c r="H31" s="10" t="s">
        <v>6</v>
      </c>
      <c r="I31" s="10" t="s">
        <v>120</v>
      </c>
      <c r="J31" s="10" t="s">
        <v>14</v>
      </c>
      <c r="K31" s="10" t="s">
        <v>93</v>
      </c>
      <c r="L31" s="11">
        <v>1811.0</v>
      </c>
      <c r="M31" s="10">
        <v>384848.0</v>
      </c>
    </row>
    <row r="32" ht="15.75" customHeight="1">
      <c r="A32" s="10" t="s">
        <v>240</v>
      </c>
      <c r="B32" s="10" t="s">
        <v>241</v>
      </c>
      <c r="C32" s="10" t="s">
        <v>242</v>
      </c>
      <c r="D32" s="10" t="s">
        <v>243</v>
      </c>
      <c r="E32" s="10" t="s">
        <v>244</v>
      </c>
      <c r="F32" s="10" t="s">
        <v>12</v>
      </c>
      <c r="G32" s="10" t="s">
        <v>47</v>
      </c>
      <c r="H32" s="10" t="s">
        <v>3</v>
      </c>
      <c r="I32" s="10" t="s">
        <v>224</v>
      </c>
      <c r="J32" s="10" t="s">
        <v>14</v>
      </c>
      <c r="K32" s="10" t="s">
        <v>87</v>
      </c>
      <c r="L32" s="11">
        <v>4182.0</v>
      </c>
      <c r="M32" s="10">
        <v>129168.0</v>
      </c>
    </row>
    <row r="33" ht="15.75" customHeight="1">
      <c r="A33" s="10" t="s">
        <v>245</v>
      </c>
      <c r="B33" s="10" t="s">
        <v>246</v>
      </c>
      <c r="C33" s="10" t="s">
        <v>247</v>
      </c>
      <c r="D33" s="10" t="s">
        <v>248</v>
      </c>
      <c r="E33" s="10" t="s">
        <v>249</v>
      </c>
      <c r="F33" s="10" t="s">
        <v>35</v>
      </c>
      <c r="G33" s="10" t="s">
        <v>56</v>
      </c>
      <c r="H33" s="10" t="s">
        <v>3</v>
      </c>
      <c r="I33" s="10" t="s">
        <v>224</v>
      </c>
      <c r="J33" s="10" t="s">
        <v>14</v>
      </c>
      <c r="K33" s="10" t="s">
        <v>93</v>
      </c>
      <c r="L33" s="11">
        <v>14046.0</v>
      </c>
      <c r="M33" s="10">
        <v>527580.0</v>
      </c>
    </row>
    <row r="34" ht="15.75" customHeight="1">
      <c r="A34" s="10" t="s">
        <v>250</v>
      </c>
      <c r="B34" s="10" t="s">
        <v>251</v>
      </c>
      <c r="C34" s="10" t="s">
        <v>252</v>
      </c>
      <c r="D34" s="10" t="s">
        <v>253</v>
      </c>
      <c r="E34" s="10" t="s">
        <v>254</v>
      </c>
      <c r="F34" s="10" t="s">
        <v>16</v>
      </c>
      <c r="G34" s="10" t="s">
        <v>48</v>
      </c>
      <c r="H34" s="10" t="s">
        <v>3</v>
      </c>
      <c r="I34" s="10" t="s">
        <v>224</v>
      </c>
      <c r="J34" s="10" t="s">
        <v>14</v>
      </c>
      <c r="K34" s="10" t="s">
        <v>87</v>
      </c>
      <c r="L34" s="11">
        <v>3801.0</v>
      </c>
      <c r="M34" s="10">
        <v>0.0</v>
      </c>
    </row>
    <row r="35" ht="15.75" customHeight="1">
      <c r="A35" s="10" t="s">
        <v>255</v>
      </c>
      <c r="B35" s="10" t="s">
        <v>256</v>
      </c>
      <c r="C35" s="10" t="s">
        <v>257</v>
      </c>
      <c r="D35" s="10" t="s">
        <v>258</v>
      </c>
      <c r="E35" s="10" t="s">
        <v>259</v>
      </c>
      <c r="F35" s="10" t="s">
        <v>20</v>
      </c>
      <c r="G35" s="10" t="s">
        <v>49</v>
      </c>
      <c r="H35" s="10" t="s">
        <v>5</v>
      </c>
      <c r="I35" s="10" t="s">
        <v>224</v>
      </c>
      <c r="J35" s="10" t="s">
        <v>14</v>
      </c>
      <c r="K35" s="10" t="s">
        <v>87</v>
      </c>
      <c r="L35" s="11">
        <v>3801.0</v>
      </c>
      <c r="M35" s="10">
        <v>0.0</v>
      </c>
    </row>
    <row r="36" ht="15.75" customHeight="1">
      <c r="A36" s="10" t="s">
        <v>260</v>
      </c>
      <c r="B36" s="10" t="s">
        <v>261</v>
      </c>
      <c r="C36" s="10" t="s">
        <v>262</v>
      </c>
      <c r="D36" s="10" t="s">
        <v>263</v>
      </c>
      <c r="E36" s="10" t="s">
        <v>264</v>
      </c>
      <c r="F36" s="10" t="s">
        <v>12</v>
      </c>
      <c r="G36" s="10" t="s">
        <v>47</v>
      </c>
      <c r="H36" s="10" t="s">
        <v>5</v>
      </c>
      <c r="I36" s="10" t="s">
        <v>224</v>
      </c>
      <c r="J36" s="10" t="s">
        <v>14</v>
      </c>
      <c r="K36" s="10" t="s">
        <v>87</v>
      </c>
      <c r="L36" s="11">
        <v>3801.0</v>
      </c>
      <c r="M36" s="10">
        <v>0.0</v>
      </c>
    </row>
    <row r="37" ht="15.75" customHeight="1">
      <c r="A37" s="10" t="s">
        <v>265</v>
      </c>
      <c r="B37" s="10" t="s">
        <v>266</v>
      </c>
      <c r="C37" s="10" t="s">
        <v>267</v>
      </c>
      <c r="D37" s="10" t="s">
        <v>268</v>
      </c>
      <c r="E37" s="10" t="s">
        <v>269</v>
      </c>
      <c r="F37" s="10" t="s">
        <v>35</v>
      </c>
      <c r="G37" s="10" t="s">
        <v>56</v>
      </c>
      <c r="H37" s="10" t="s">
        <v>4</v>
      </c>
      <c r="I37" s="10" t="s">
        <v>224</v>
      </c>
      <c r="J37" s="10" t="s">
        <v>13</v>
      </c>
      <c r="K37" s="10" t="s">
        <v>166</v>
      </c>
      <c r="L37" s="11">
        <v>4182.0</v>
      </c>
      <c r="M37" s="10">
        <v>129168.0</v>
      </c>
    </row>
    <row r="38" ht="15.75" customHeight="1">
      <c r="A38" s="10" t="s">
        <v>270</v>
      </c>
      <c r="B38" s="10" t="s">
        <v>271</v>
      </c>
      <c r="C38" s="10" t="s">
        <v>272</v>
      </c>
      <c r="D38" s="10" t="s">
        <v>273</v>
      </c>
      <c r="E38" s="10" t="s">
        <v>274</v>
      </c>
      <c r="F38" s="10" t="s">
        <v>24</v>
      </c>
      <c r="G38" s="10" t="s">
        <v>51</v>
      </c>
      <c r="H38" s="10" t="s">
        <v>6</v>
      </c>
      <c r="I38" s="10" t="s">
        <v>224</v>
      </c>
      <c r="J38" s="10" t="s">
        <v>14</v>
      </c>
      <c r="K38" s="10" t="s">
        <v>87</v>
      </c>
      <c r="L38" s="11">
        <v>4182.0</v>
      </c>
      <c r="M38" s="10">
        <v>129168.0</v>
      </c>
    </row>
    <row r="39" ht="15.75" customHeight="1">
      <c r="A39" s="10" t="s">
        <v>275</v>
      </c>
      <c r="B39" s="10" t="s">
        <v>276</v>
      </c>
      <c r="C39" s="10" t="s">
        <v>277</v>
      </c>
      <c r="D39" s="10" t="s">
        <v>278</v>
      </c>
      <c r="E39" s="10" t="s">
        <v>279</v>
      </c>
      <c r="F39" s="10" t="s">
        <v>16</v>
      </c>
      <c r="G39" s="10" t="s">
        <v>48</v>
      </c>
      <c r="H39" s="10" t="s">
        <v>5</v>
      </c>
      <c r="I39" s="10" t="s">
        <v>224</v>
      </c>
      <c r="J39" s="10" t="s">
        <v>14</v>
      </c>
      <c r="K39" s="10" t="s">
        <v>87</v>
      </c>
      <c r="L39" s="11">
        <v>4182.0</v>
      </c>
      <c r="M39" s="10">
        <v>129168.0</v>
      </c>
    </row>
    <row r="40" ht="15.75" customHeight="1">
      <c r="A40" s="10" t="s">
        <v>280</v>
      </c>
      <c r="B40" s="10" t="s">
        <v>281</v>
      </c>
      <c r="C40" s="10" t="s">
        <v>282</v>
      </c>
      <c r="D40" s="10" t="s">
        <v>283</v>
      </c>
      <c r="E40" s="10" t="s">
        <v>284</v>
      </c>
      <c r="F40" s="10" t="s">
        <v>12</v>
      </c>
      <c r="G40" s="10" t="s">
        <v>47</v>
      </c>
      <c r="H40" s="10" t="s">
        <v>4</v>
      </c>
      <c r="I40" s="10" t="s">
        <v>224</v>
      </c>
      <c r="J40" s="10" t="s">
        <v>14</v>
      </c>
      <c r="K40" s="10" t="s">
        <v>87</v>
      </c>
      <c r="L40" s="11">
        <v>4182.0</v>
      </c>
      <c r="M40" s="10">
        <v>129168.0</v>
      </c>
    </row>
    <row r="41" ht="15.75" customHeight="1">
      <c r="A41" s="10" t="s">
        <v>285</v>
      </c>
      <c r="B41" s="10" t="s">
        <v>286</v>
      </c>
      <c r="C41" s="10" t="s">
        <v>287</v>
      </c>
      <c r="D41" s="10" t="s">
        <v>288</v>
      </c>
      <c r="E41" s="10" t="s">
        <v>289</v>
      </c>
      <c r="F41" s="10" t="s">
        <v>27</v>
      </c>
      <c r="G41" s="10" t="s">
        <v>52</v>
      </c>
      <c r="H41" s="10" t="s">
        <v>3</v>
      </c>
      <c r="I41" s="10" t="s">
        <v>224</v>
      </c>
      <c r="J41" s="10" t="s">
        <v>14</v>
      </c>
      <c r="K41" s="10" t="s">
        <v>87</v>
      </c>
      <c r="L41" s="11">
        <v>4182.0</v>
      </c>
      <c r="M41" s="10">
        <v>129168.0</v>
      </c>
    </row>
    <row r="42" ht="15.75" customHeight="1">
      <c r="A42" s="10" t="s">
        <v>290</v>
      </c>
      <c r="B42" s="10" t="s">
        <v>291</v>
      </c>
      <c r="C42" s="10" t="s">
        <v>292</v>
      </c>
      <c r="D42" s="10" t="s">
        <v>293</v>
      </c>
      <c r="E42" s="10" t="s">
        <v>294</v>
      </c>
      <c r="F42" s="10" t="s">
        <v>20</v>
      </c>
      <c r="G42" s="10" t="s">
        <v>49</v>
      </c>
      <c r="H42" s="10" t="s">
        <v>3</v>
      </c>
      <c r="I42" s="10" t="s">
        <v>224</v>
      </c>
      <c r="J42" s="10" t="s">
        <v>14</v>
      </c>
      <c r="K42" s="10" t="s">
        <v>87</v>
      </c>
      <c r="L42" s="11">
        <v>4182.0</v>
      </c>
      <c r="M42" s="10">
        <v>129168.0</v>
      </c>
    </row>
    <row r="43" ht="15.75" customHeight="1">
      <c r="A43" s="10" t="s">
        <v>295</v>
      </c>
      <c r="B43" s="10" t="s">
        <v>296</v>
      </c>
      <c r="C43" s="10" t="s">
        <v>292</v>
      </c>
      <c r="D43" s="10" t="s">
        <v>297</v>
      </c>
      <c r="E43" s="10" t="s">
        <v>298</v>
      </c>
      <c r="F43" s="10" t="s">
        <v>35</v>
      </c>
      <c r="G43" s="10" t="s">
        <v>56</v>
      </c>
      <c r="H43" s="10" t="s">
        <v>3</v>
      </c>
      <c r="I43" s="10" t="s">
        <v>224</v>
      </c>
      <c r="J43" s="10" t="s">
        <v>14</v>
      </c>
      <c r="K43" s="10" t="s">
        <v>192</v>
      </c>
      <c r="L43" s="11">
        <v>4182.0</v>
      </c>
      <c r="M43" s="10">
        <v>129168.0</v>
      </c>
    </row>
    <row r="44" ht="15.75" customHeight="1">
      <c r="A44" s="10" t="s">
        <v>299</v>
      </c>
      <c r="B44" s="10" t="s">
        <v>300</v>
      </c>
      <c r="C44" s="10" t="s">
        <v>301</v>
      </c>
      <c r="D44" s="10" t="s">
        <v>302</v>
      </c>
      <c r="E44" s="10" t="s">
        <v>303</v>
      </c>
      <c r="F44" s="10" t="s">
        <v>12</v>
      </c>
      <c r="G44" s="10" t="s">
        <v>47</v>
      </c>
      <c r="H44" s="10" t="s">
        <v>5</v>
      </c>
      <c r="I44" s="10" t="s">
        <v>224</v>
      </c>
      <c r="J44" s="10" t="s">
        <v>14</v>
      </c>
      <c r="K44" s="10" t="s">
        <v>87</v>
      </c>
      <c r="L44" s="11">
        <v>3801.0</v>
      </c>
      <c r="M44" s="10">
        <v>0.0</v>
      </c>
    </row>
    <row r="45" ht="15.75" customHeight="1">
      <c r="A45" s="10" t="s">
        <v>304</v>
      </c>
      <c r="B45" s="10" t="s">
        <v>305</v>
      </c>
      <c r="C45" s="10" t="s">
        <v>301</v>
      </c>
      <c r="D45" s="10" t="s">
        <v>306</v>
      </c>
      <c r="E45" s="10" t="s">
        <v>307</v>
      </c>
      <c r="F45" s="10" t="s">
        <v>35</v>
      </c>
      <c r="G45" s="10" t="s">
        <v>56</v>
      </c>
      <c r="H45" s="10" t="s">
        <v>3</v>
      </c>
      <c r="I45" s="10" t="s">
        <v>224</v>
      </c>
      <c r="J45" s="10" t="s">
        <v>14</v>
      </c>
      <c r="K45" s="10" t="s">
        <v>93</v>
      </c>
      <c r="L45" s="11">
        <v>3801.0</v>
      </c>
      <c r="M45" s="10">
        <v>0.0</v>
      </c>
    </row>
    <row r="46" ht="15.75" customHeight="1">
      <c r="A46" s="10" t="s">
        <v>308</v>
      </c>
      <c r="B46" s="10" t="s">
        <v>309</v>
      </c>
      <c r="C46" s="10" t="s">
        <v>301</v>
      </c>
      <c r="D46" s="10" t="s">
        <v>310</v>
      </c>
      <c r="E46" s="10" t="s">
        <v>311</v>
      </c>
      <c r="F46" s="10" t="s">
        <v>22</v>
      </c>
      <c r="G46" s="10" t="s">
        <v>50</v>
      </c>
      <c r="H46" s="10" t="s">
        <v>3</v>
      </c>
      <c r="I46" s="10" t="s">
        <v>224</v>
      </c>
      <c r="J46" s="10" t="s">
        <v>14</v>
      </c>
      <c r="K46" s="10" t="s">
        <v>87</v>
      </c>
      <c r="L46" s="11">
        <v>3801.0</v>
      </c>
      <c r="M46" s="10">
        <v>0.0</v>
      </c>
    </row>
    <row r="47" ht="15.75" customHeight="1">
      <c r="A47" s="10" t="s">
        <v>312</v>
      </c>
      <c r="B47" s="10" t="s">
        <v>313</v>
      </c>
      <c r="C47" s="10" t="s">
        <v>314</v>
      </c>
      <c r="D47" s="10" t="s">
        <v>315</v>
      </c>
      <c r="E47" s="10" t="s">
        <v>316</v>
      </c>
      <c r="F47" s="10" t="s">
        <v>16</v>
      </c>
      <c r="G47" s="10" t="s">
        <v>48</v>
      </c>
      <c r="H47" s="10" t="s">
        <v>5</v>
      </c>
      <c r="I47" s="10" t="s">
        <v>224</v>
      </c>
      <c r="J47" s="10" t="s">
        <v>14</v>
      </c>
      <c r="K47" s="10" t="s">
        <v>87</v>
      </c>
      <c r="L47" s="11">
        <v>3801.0</v>
      </c>
      <c r="M47" s="10">
        <v>0.0</v>
      </c>
    </row>
    <row r="48" ht="15.75" customHeight="1">
      <c r="A48" s="10" t="s">
        <v>317</v>
      </c>
      <c r="B48" s="10" t="s">
        <v>318</v>
      </c>
      <c r="C48" s="10" t="s">
        <v>314</v>
      </c>
      <c r="D48" s="10" t="s">
        <v>319</v>
      </c>
      <c r="E48" s="10" t="s">
        <v>320</v>
      </c>
      <c r="F48" s="10" t="s">
        <v>20</v>
      </c>
      <c r="G48" s="10" t="s">
        <v>49</v>
      </c>
      <c r="H48" s="10" t="s">
        <v>4</v>
      </c>
      <c r="I48" s="10" t="s">
        <v>224</v>
      </c>
      <c r="J48" s="10" t="s">
        <v>14</v>
      </c>
      <c r="K48" s="10" t="s">
        <v>87</v>
      </c>
      <c r="L48" s="11">
        <v>3801.0</v>
      </c>
      <c r="M48" s="10">
        <v>0.0</v>
      </c>
    </row>
    <row r="49" ht="15.75" customHeight="1">
      <c r="A49" s="10" t="s">
        <v>321</v>
      </c>
      <c r="B49" s="10" t="s">
        <v>322</v>
      </c>
      <c r="C49" s="10" t="s">
        <v>314</v>
      </c>
      <c r="D49" s="10" t="s">
        <v>323</v>
      </c>
      <c r="E49" s="10" t="s">
        <v>324</v>
      </c>
      <c r="F49" s="10" t="s">
        <v>12</v>
      </c>
      <c r="G49" s="10" t="s">
        <v>47</v>
      </c>
      <c r="H49" s="10" t="s">
        <v>5</v>
      </c>
      <c r="I49" s="10" t="s">
        <v>224</v>
      </c>
      <c r="J49" s="10" t="s">
        <v>14</v>
      </c>
      <c r="K49" s="10" t="s">
        <v>87</v>
      </c>
      <c r="L49" s="11">
        <v>3801.0</v>
      </c>
      <c r="M49" s="10">
        <v>0.0</v>
      </c>
    </row>
    <row r="50" ht="15.75" customHeight="1">
      <c r="A50" s="10" t="s">
        <v>325</v>
      </c>
      <c r="B50" s="10" t="s">
        <v>326</v>
      </c>
      <c r="C50" s="10" t="s">
        <v>314</v>
      </c>
      <c r="D50" s="10" t="s">
        <v>327</v>
      </c>
      <c r="E50" s="10" t="s">
        <v>328</v>
      </c>
      <c r="F50" s="10" t="s">
        <v>31</v>
      </c>
      <c r="G50" s="10" t="s">
        <v>54</v>
      </c>
      <c r="H50" s="10" t="s">
        <v>6</v>
      </c>
      <c r="I50" s="10" t="s">
        <v>224</v>
      </c>
      <c r="J50" s="10" t="s">
        <v>14</v>
      </c>
      <c r="K50" s="10" t="s">
        <v>87</v>
      </c>
      <c r="L50" s="11">
        <v>3801.0</v>
      </c>
      <c r="M50" s="10">
        <v>0.0</v>
      </c>
    </row>
    <row r="51" ht="15.75" customHeight="1">
      <c r="A51" s="10" t="s">
        <v>329</v>
      </c>
      <c r="B51" s="10" t="s">
        <v>330</v>
      </c>
      <c r="C51" s="10" t="s">
        <v>331</v>
      </c>
      <c r="D51" s="10" t="s">
        <v>332</v>
      </c>
      <c r="E51" s="10" t="s">
        <v>333</v>
      </c>
      <c r="F51" s="10" t="s">
        <v>16</v>
      </c>
      <c r="G51" s="10" t="s">
        <v>48</v>
      </c>
      <c r="H51" s="10" t="s">
        <v>3</v>
      </c>
      <c r="I51" s="10" t="s">
        <v>224</v>
      </c>
      <c r="J51" s="10" t="s">
        <v>14</v>
      </c>
      <c r="K51" s="10" t="s">
        <v>87</v>
      </c>
      <c r="L51" s="11">
        <v>3801.0</v>
      </c>
      <c r="M51" s="10">
        <v>0.0</v>
      </c>
    </row>
    <row r="52" ht="15.75" customHeight="1">
      <c r="A52" s="10" t="s">
        <v>334</v>
      </c>
      <c r="B52" s="10" t="s">
        <v>335</v>
      </c>
      <c r="C52" s="10" t="s">
        <v>336</v>
      </c>
      <c r="D52" s="10" t="s">
        <v>337</v>
      </c>
      <c r="E52" s="10" t="s">
        <v>338</v>
      </c>
      <c r="F52" s="10" t="s">
        <v>24</v>
      </c>
      <c r="G52" s="10" t="s">
        <v>51</v>
      </c>
      <c r="H52" s="10" t="s">
        <v>6</v>
      </c>
      <c r="I52" s="10" t="s">
        <v>224</v>
      </c>
      <c r="J52" s="10" t="s">
        <v>14</v>
      </c>
      <c r="K52" s="10" t="s">
        <v>87</v>
      </c>
      <c r="L52" s="11">
        <v>3801.0</v>
      </c>
      <c r="M52" s="10">
        <v>0.0</v>
      </c>
    </row>
    <row r="53" ht="15.75" customHeight="1">
      <c r="A53" s="10" t="s">
        <v>339</v>
      </c>
      <c r="B53" s="10" t="s">
        <v>340</v>
      </c>
      <c r="C53" s="10" t="s">
        <v>341</v>
      </c>
      <c r="D53" s="10" t="s">
        <v>342</v>
      </c>
      <c r="E53" s="10" t="s">
        <v>343</v>
      </c>
      <c r="F53" s="10" t="s">
        <v>35</v>
      </c>
      <c r="G53" s="10" t="s">
        <v>56</v>
      </c>
      <c r="H53" s="10" t="s">
        <v>4</v>
      </c>
      <c r="I53" s="10" t="s">
        <v>344</v>
      </c>
      <c r="J53" s="10" t="s">
        <v>13</v>
      </c>
      <c r="K53" s="10" t="s">
        <v>93</v>
      </c>
      <c r="L53" s="11">
        <v>5678.0</v>
      </c>
      <c r="M53" s="10">
        <v>192337.0</v>
      </c>
    </row>
    <row r="54" ht="15.75" customHeight="1">
      <c r="A54" s="10" t="s">
        <v>345</v>
      </c>
      <c r="B54" s="10" t="s">
        <v>346</v>
      </c>
      <c r="C54" s="10" t="s">
        <v>341</v>
      </c>
      <c r="D54" s="10" t="s">
        <v>347</v>
      </c>
      <c r="E54" s="10" t="s">
        <v>348</v>
      </c>
      <c r="F54" s="10" t="s">
        <v>12</v>
      </c>
      <c r="G54" s="10" t="s">
        <v>47</v>
      </c>
      <c r="H54" s="10" t="s">
        <v>4</v>
      </c>
      <c r="I54" s="10" t="s">
        <v>126</v>
      </c>
      <c r="J54" s="10" t="s">
        <v>14</v>
      </c>
      <c r="K54" s="10" t="s">
        <v>87</v>
      </c>
      <c r="L54" s="11">
        <v>6416.0</v>
      </c>
      <c r="M54" s="10">
        <v>321489.0</v>
      </c>
    </row>
    <row r="55" ht="15.75" customHeight="1">
      <c r="A55" s="10" t="s">
        <v>349</v>
      </c>
      <c r="B55" s="10" t="s">
        <v>350</v>
      </c>
      <c r="C55" s="10" t="s">
        <v>351</v>
      </c>
      <c r="D55" s="10" t="s">
        <v>352</v>
      </c>
      <c r="E55" s="10" t="s">
        <v>353</v>
      </c>
      <c r="F55" s="10" t="s">
        <v>35</v>
      </c>
      <c r="G55" s="10" t="s">
        <v>56</v>
      </c>
      <c r="H55" s="10" t="s">
        <v>3</v>
      </c>
      <c r="I55" s="10" t="s">
        <v>354</v>
      </c>
      <c r="J55" s="10" t="s">
        <v>14</v>
      </c>
      <c r="K55" s="10" t="s">
        <v>166</v>
      </c>
      <c r="L55" s="11">
        <v>5465.0</v>
      </c>
      <c r="M55" s="10">
        <v>204592.0</v>
      </c>
    </row>
    <row r="56" ht="15.75" customHeight="1">
      <c r="A56" s="10" t="s">
        <v>355</v>
      </c>
      <c r="B56" s="10" t="s">
        <v>356</v>
      </c>
      <c r="C56" s="10" t="s">
        <v>357</v>
      </c>
      <c r="D56" s="10" t="s">
        <v>358</v>
      </c>
      <c r="E56" s="10" t="s">
        <v>359</v>
      </c>
      <c r="F56" s="10" t="s">
        <v>35</v>
      </c>
      <c r="G56" s="10" t="s">
        <v>56</v>
      </c>
      <c r="H56" s="10" t="s">
        <v>3</v>
      </c>
      <c r="I56" s="10" t="s">
        <v>224</v>
      </c>
      <c r="J56" s="10" t="s">
        <v>14</v>
      </c>
      <c r="K56" s="10" t="s">
        <v>360</v>
      </c>
      <c r="L56" s="11">
        <v>3801.0</v>
      </c>
      <c r="M56" s="10">
        <v>0.0</v>
      </c>
    </row>
    <row r="57" ht="15.75" customHeight="1">
      <c r="A57" s="10" t="s">
        <v>361</v>
      </c>
      <c r="B57" s="10" t="s">
        <v>362</v>
      </c>
      <c r="C57" s="10" t="s">
        <v>363</v>
      </c>
      <c r="D57" s="10" t="s">
        <v>364</v>
      </c>
      <c r="E57" s="10" t="s">
        <v>365</v>
      </c>
      <c r="F57" s="10" t="s">
        <v>16</v>
      </c>
      <c r="G57" s="10" t="s">
        <v>48</v>
      </c>
      <c r="H57" s="10" t="s">
        <v>3</v>
      </c>
      <c r="I57" s="10" t="s">
        <v>120</v>
      </c>
      <c r="J57" s="10" t="s">
        <v>14</v>
      </c>
      <c r="K57" s="10" t="s">
        <v>87</v>
      </c>
      <c r="L57" s="11">
        <v>5023.0</v>
      </c>
      <c r="M57" s="10">
        <v>234918.0</v>
      </c>
    </row>
    <row r="58" ht="15.75" customHeight="1">
      <c r="A58" s="10" t="s">
        <v>366</v>
      </c>
      <c r="B58" s="10" t="s">
        <v>367</v>
      </c>
      <c r="C58" s="10" t="s">
        <v>368</v>
      </c>
      <c r="D58" s="10" t="s">
        <v>369</v>
      </c>
      <c r="E58" s="10" t="s">
        <v>370</v>
      </c>
      <c r="F58" s="10" t="s">
        <v>22</v>
      </c>
      <c r="G58" s="10" t="s">
        <v>50</v>
      </c>
      <c r="H58" s="10" t="s">
        <v>6</v>
      </c>
      <c r="I58" s="10" t="s">
        <v>120</v>
      </c>
      <c r="J58" s="10" t="s">
        <v>14</v>
      </c>
      <c r="K58" s="10" t="s">
        <v>87</v>
      </c>
      <c r="L58" s="11">
        <v>5023.0</v>
      </c>
      <c r="M58" s="10">
        <v>234918.0</v>
      </c>
    </row>
    <row r="59" ht="15.75" customHeight="1">
      <c r="A59" s="10" t="s">
        <v>371</v>
      </c>
      <c r="B59" s="10" t="s">
        <v>372</v>
      </c>
      <c r="C59" s="10" t="s">
        <v>373</v>
      </c>
      <c r="D59" s="10" t="s">
        <v>374</v>
      </c>
      <c r="E59" s="10" t="s">
        <v>375</v>
      </c>
      <c r="F59" s="10" t="s">
        <v>35</v>
      </c>
      <c r="G59" s="10" t="s">
        <v>56</v>
      </c>
      <c r="H59" s="10" t="s">
        <v>6</v>
      </c>
      <c r="I59" s="10" t="s">
        <v>224</v>
      </c>
      <c r="J59" s="10" t="s">
        <v>14</v>
      </c>
      <c r="K59" s="10" t="s">
        <v>360</v>
      </c>
      <c r="L59" s="11">
        <v>3801.0</v>
      </c>
      <c r="M59" s="10">
        <v>0.0</v>
      </c>
    </row>
    <row r="60" ht="15.75" customHeight="1">
      <c r="A60" s="10" t="s">
        <v>376</v>
      </c>
      <c r="B60" s="10" t="s">
        <v>377</v>
      </c>
      <c r="C60" s="10" t="s">
        <v>378</v>
      </c>
      <c r="D60" s="10" t="s">
        <v>379</v>
      </c>
      <c r="E60" s="10" t="s">
        <v>380</v>
      </c>
      <c r="F60" s="10" t="s">
        <v>20</v>
      </c>
      <c r="G60" s="10" t="s">
        <v>49</v>
      </c>
      <c r="H60" s="10" t="s">
        <v>6</v>
      </c>
      <c r="I60" s="10" t="s">
        <v>224</v>
      </c>
      <c r="J60" s="10" t="s">
        <v>14</v>
      </c>
      <c r="K60" s="10" t="s">
        <v>87</v>
      </c>
      <c r="L60" s="11">
        <v>3801.0</v>
      </c>
      <c r="M60" s="10">
        <v>0.0</v>
      </c>
    </row>
    <row r="61" ht="15.75" customHeight="1">
      <c r="A61" s="10" t="s">
        <v>381</v>
      </c>
      <c r="B61" s="10" t="s">
        <v>382</v>
      </c>
      <c r="C61" s="10" t="s">
        <v>383</v>
      </c>
      <c r="D61" s="10" t="s">
        <v>384</v>
      </c>
      <c r="E61" s="10" t="s">
        <v>385</v>
      </c>
      <c r="F61" s="10" t="s">
        <v>12</v>
      </c>
      <c r="G61" s="10" t="s">
        <v>47</v>
      </c>
      <c r="H61" s="10" t="s">
        <v>5</v>
      </c>
      <c r="I61" s="10" t="s">
        <v>224</v>
      </c>
      <c r="J61" s="10" t="s">
        <v>13</v>
      </c>
      <c r="K61" s="10" t="s">
        <v>87</v>
      </c>
      <c r="L61" s="11">
        <v>3801.0</v>
      </c>
      <c r="M61" s="10">
        <v>0.0</v>
      </c>
    </row>
    <row r="62" ht="15.75" customHeight="1">
      <c r="A62" s="10" t="s">
        <v>386</v>
      </c>
      <c r="B62" s="10" t="s">
        <v>387</v>
      </c>
      <c r="C62" s="10" t="s">
        <v>388</v>
      </c>
      <c r="D62" s="10" t="s">
        <v>389</v>
      </c>
      <c r="E62" s="10" t="s">
        <v>390</v>
      </c>
      <c r="F62" s="10" t="s">
        <v>35</v>
      </c>
      <c r="G62" s="10" t="s">
        <v>56</v>
      </c>
      <c r="H62" s="10" t="s">
        <v>6</v>
      </c>
      <c r="I62" s="10" t="s">
        <v>224</v>
      </c>
      <c r="J62" s="10" t="s">
        <v>13</v>
      </c>
      <c r="K62" s="10" t="s">
        <v>192</v>
      </c>
      <c r="L62" s="11">
        <v>3801.0</v>
      </c>
      <c r="M62" s="10">
        <v>0.0</v>
      </c>
    </row>
    <row r="63" ht="15.75" customHeight="1">
      <c r="A63" s="10" t="s">
        <v>391</v>
      </c>
      <c r="B63" s="10" t="s">
        <v>392</v>
      </c>
      <c r="C63" s="10" t="s">
        <v>393</v>
      </c>
      <c r="D63" s="10" t="s">
        <v>394</v>
      </c>
      <c r="E63" s="10" t="s">
        <v>395</v>
      </c>
      <c r="F63" s="10" t="s">
        <v>35</v>
      </c>
      <c r="G63" s="10" t="s">
        <v>56</v>
      </c>
      <c r="H63" s="10" t="s">
        <v>6</v>
      </c>
      <c r="I63" s="10" t="s">
        <v>224</v>
      </c>
      <c r="J63" s="10" t="s">
        <v>14</v>
      </c>
      <c r="K63" s="10" t="s">
        <v>360</v>
      </c>
      <c r="L63" s="11">
        <v>3801.0</v>
      </c>
      <c r="M63" s="10">
        <v>0.0</v>
      </c>
    </row>
    <row r="64" ht="15.75" customHeight="1">
      <c r="A64" s="10" t="s">
        <v>396</v>
      </c>
      <c r="B64" s="10" t="s">
        <v>397</v>
      </c>
      <c r="C64" s="10" t="s">
        <v>398</v>
      </c>
      <c r="D64" s="10" t="s">
        <v>399</v>
      </c>
      <c r="E64" s="10" t="s">
        <v>400</v>
      </c>
      <c r="F64" s="10" t="s">
        <v>35</v>
      </c>
      <c r="G64" s="10" t="s">
        <v>56</v>
      </c>
      <c r="H64" s="10" t="s">
        <v>6</v>
      </c>
      <c r="I64" s="10" t="s">
        <v>224</v>
      </c>
      <c r="J64" s="10" t="s">
        <v>13</v>
      </c>
      <c r="K64" s="10" t="s">
        <v>93</v>
      </c>
      <c r="L64" s="11">
        <v>3801.0</v>
      </c>
      <c r="M64" s="10">
        <v>0.0</v>
      </c>
    </row>
    <row r="65" ht="15.75" customHeight="1">
      <c r="A65" s="10" t="s">
        <v>401</v>
      </c>
      <c r="B65" s="10" t="s">
        <v>402</v>
      </c>
      <c r="C65" s="10" t="s">
        <v>403</v>
      </c>
      <c r="D65" s="10" t="s">
        <v>404</v>
      </c>
      <c r="E65" s="10" t="s">
        <v>405</v>
      </c>
      <c r="F65" s="10" t="s">
        <v>27</v>
      </c>
      <c r="G65" s="10" t="s">
        <v>52</v>
      </c>
      <c r="H65" s="10" t="s">
        <v>4</v>
      </c>
      <c r="I65" s="10" t="s">
        <v>224</v>
      </c>
      <c r="J65" s="10" t="s">
        <v>13</v>
      </c>
      <c r="K65" s="10" t="s">
        <v>87</v>
      </c>
      <c r="L65" s="11">
        <v>3801.0</v>
      </c>
      <c r="M65" s="10">
        <v>0.0</v>
      </c>
    </row>
    <row r="66" ht="15.75" customHeight="1">
      <c r="A66" s="10" t="s">
        <v>406</v>
      </c>
      <c r="B66" s="10" t="s">
        <v>407</v>
      </c>
      <c r="C66" s="10" t="s">
        <v>408</v>
      </c>
      <c r="D66" s="10" t="s">
        <v>409</v>
      </c>
      <c r="E66" s="10" t="s">
        <v>410</v>
      </c>
      <c r="F66" s="10" t="s">
        <v>35</v>
      </c>
      <c r="G66" s="10" t="s">
        <v>56</v>
      </c>
      <c r="H66" s="10" t="s">
        <v>3</v>
      </c>
      <c r="I66" s="10" t="s">
        <v>224</v>
      </c>
      <c r="J66" s="10" t="s">
        <v>13</v>
      </c>
      <c r="K66" s="10" t="s">
        <v>360</v>
      </c>
      <c r="L66" s="11">
        <v>3801.0</v>
      </c>
      <c r="M66" s="10">
        <v>0.0</v>
      </c>
    </row>
    <row r="67" ht="15.75" customHeight="1">
      <c r="A67" s="10" t="s">
        <v>411</v>
      </c>
      <c r="B67" s="10" t="s">
        <v>412</v>
      </c>
      <c r="C67" s="10" t="s">
        <v>413</v>
      </c>
      <c r="D67" s="10" t="s">
        <v>414</v>
      </c>
      <c r="E67" s="10" t="s">
        <v>415</v>
      </c>
      <c r="F67" s="10" t="s">
        <v>16</v>
      </c>
      <c r="G67" s="10" t="s">
        <v>48</v>
      </c>
      <c r="H67" s="10" t="s">
        <v>6</v>
      </c>
      <c r="I67" s="10" t="s">
        <v>224</v>
      </c>
      <c r="J67" s="10" t="s">
        <v>13</v>
      </c>
      <c r="K67" s="10" t="s">
        <v>87</v>
      </c>
      <c r="L67" s="11">
        <v>3801.0</v>
      </c>
      <c r="M67" s="10">
        <v>0.0</v>
      </c>
    </row>
    <row r="68" ht="15.75" customHeight="1">
      <c r="A68" s="10" t="s">
        <v>416</v>
      </c>
      <c r="B68" s="10" t="s">
        <v>417</v>
      </c>
      <c r="C68" s="10" t="s">
        <v>393</v>
      </c>
      <c r="D68" s="10" t="s">
        <v>418</v>
      </c>
      <c r="E68" s="10" t="s">
        <v>419</v>
      </c>
      <c r="F68" s="10" t="s">
        <v>29</v>
      </c>
      <c r="G68" s="10" t="s">
        <v>53</v>
      </c>
      <c r="H68" s="10" t="s">
        <v>6</v>
      </c>
      <c r="I68" s="10" t="s">
        <v>224</v>
      </c>
      <c r="J68" s="10" t="s">
        <v>13</v>
      </c>
      <c r="K68" s="10" t="s">
        <v>87</v>
      </c>
      <c r="L68" s="11">
        <v>3801.0</v>
      </c>
      <c r="M68" s="10">
        <v>0.0</v>
      </c>
    </row>
    <row r="69" ht="15.75" customHeight="1">
      <c r="A69" s="10" t="s">
        <v>420</v>
      </c>
      <c r="B69" s="10" t="s">
        <v>421</v>
      </c>
      <c r="C69" s="10" t="s">
        <v>422</v>
      </c>
      <c r="D69" s="10" t="s">
        <v>423</v>
      </c>
      <c r="E69" s="10" t="s">
        <v>424</v>
      </c>
      <c r="F69" s="10" t="s">
        <v>24</v>
      </c>
      <c r="G69" s="10" t="s">
        <v>51</v>
      </c>
      <c r="H69" s="10" t="s">
        <v>6</v>
      </c>
      <c r="I69" s="10" t="s">
        <v>224</v>
      </c>
      <c r="J69" s="10" t="s">
        <v>13</v>
      </c>
      <c r="K69" s="10" t="s">
        <v>87</v>
      </c>
      <c r="L69" s="11">
        <v>3801.0</v>
      </c>
      <c r="M69" s="10">
        <v>0.0</v>
      </c>
    </row>
    <row r="70" ht="15.75" customHeight="1">
      <c r="A70" s="10" t="s">
        <v>425</v>
      </c>
      <c r="B70" s="10" t="s">
        <v>426</v>
      </c>
      <c r="C70" s="10" t="s">
        <v>408</v>
      </c>
      <c r="D70" s="10" t="s">
        <v>427</v>
      </c>
      <c r="E70" s="10" t="s">
        <v>428</v>
      </c>
      <c r="F70" s="10" t="s">
        <v>38</v>
      </c>
      <c r="G70" s="10" t="s">
        <v>57</v>
      </c>
      <c r="H70" s="10" t="s">
        <v>3</v>
      </c>
      <c r="I70" s="10"/>
      <c r="J70" s="10" t="s">
        <v>14</v>
      </c>
      <c r="K70" s="10" t="s">
        <v>104</v>
      </c>
      <c r="L70" s="11">
        <v>0.0</v>
      </c>
      <c r="M70" s="10"/>
    </row>
    <row r="71" ht="15.75" customHeight="1">
      <c r="A71" s="10" t="s">
        <v>429</v>
      </c>
      <c r="B71" s="10" t="s">
        <v>430</v>
      </c>
      <c r="C71" s="10" t="s">
        <v>431</v>
      </c>
      <c r="D71" s="10" t="s">
        <v>432</v>
      </c>
      <c r="E71" s="10" t="s">
        <v>433</v>
      </c>
      <c r="F71" s="10" t="s">
        <v>38</v>
      </c>
      <c r="G71" s="10" t="s">
        <v>57</v>
      </c>
      <c r="H71" s="10" t="s">
        <v>3</v>
      </c>
      <c r="I71" s="10" t="s">
        <v>45</v>
      </c>
      <c r="J71" s="10" t="s">
        <v>13</v>
      </c>
      <c r="K71" s="10" t="s">
        <v>93</v>
      </c>
      <c r="L71" s="11">
        <v>9019.0</v>
      </c>
      <c r="M71" s="10"/>
    </row>
    <row r="72" ht="15.75" customHeight="1">
      <c r="A72" s="10" t="s">
        <v>434</v>
      </c>
      <c r="B72" s="10" t="s">
        <v>435</v>
      </c>
      <c r="C72" s="10" t="s">
        <v>436</v>
      </c>
      <c r="D72" s="10" t="s">
        <v>437</v>
      </c>
      <c r="E72" s="10" t="s">
        <v>438</v>
      </c>
      <c r="F72" s="10" t="s">
        <v>38</v>
      </c>
      <c r="G72" s="10" t="s">
        <v>57</v>
      </c>
      <c r="H72" s="10" t="s">
        <v>5</v>
      </c>
      <c r="I72" s="10" t="s">
        <v>45</v>
      </c>
      <c r="J72" s="10" t="s">
        <v>13</v>
      </c>
      <c r="K72" s="10" t="s">
        <v>360</v>
      </c>
      <c r="L72" s="11">
        <v>3801.0</v>
      </c>
      <c r="M72" s="10">
        <v>0.0</v>
      </c>
    </row>
    <row r="73" ht="15.75" customHeight="1">
      <c r="A73" s="10" t="s">
        <v>439</v>
      </c>
      <c r="B73" s="10" t="s">
        <v>440</v>
      </c>
      <c r="C73" s="10" t="s">
        <v>393</v>
      </c>
      <c r="D73" s="10" t="s">
        <v>441</v>
      </c>
      <c r="E73" s="10" t="s">
        <v>442</v>
      </c>
      <c r="F73" s="10" t="s">
        <v>16</v>
      </c>
      <c r="G73" s="10" t="s">
        <v>48</v>
      </c>
      <c r="H73" s="10" t="s">
        <v>4</v>
      </c>
      <c r="I73" s="10" t="s">
        <v>45</v>
      </c>
      <c r="J73" s="10" t="s">
        <v>13</v>
      </c>
      <c r="K73" s="10" t="s">
        <v>87</v>
      </c>
      <c r="L73" s="11">
        <v>3801.0</v>
      </c>
      <c r="M73" s="10">
        <v>0.0</v>
      </c>
    </row>
    <row r="74" ht="15.75" customHeight="1">
      <c r="A74" s="10" t="s">
        <v>443</v>
      </c>
      <c r="B74" s="10" t="s">
        <v>444</v>
      </c>
      <c r="C74" s="10" t="s">
        <v>403</v>
      </c>
      <c r="D74" s="10" t="s">
        <v>445</v>
      </c>
      <c r="E74" s="10" t="s">
        <v>446</v>
      </c>
      <c r="F74" s="10" t="s">
        <v>38</v>
      </c>
      <c r="G74" s="10" t="s">
        <v>57</v>
      </c>
      <c r="H74" s="10" t="s">
        <v>6</v>
      </c>
      <c r="I74" s="10" t="s">
        <v>43</v>
      </c>
      <c r="J74" s="10" t="s">
        <v>14</v>
      </c>
      <c r="K74" s="10" t="s">
        <v>166</v>
      </c>
      <c r="L74" s="11">
        <v>3801.0</v>
      </c>
      <c r="M74" s="10">
        <v>0.0</v>
      </c>
    </row>
    <row r="75" ht="15.75" customHeight="1">
      <c r="A75" s="10" t="s">
        <v>447</v>
      </c>
      <c r="B75" s="10" t="s">
        <v>448</v>
      </c>
      <c r="C75" s="10" t="s">
        <v>403</v>
      </c>
      <c r="D75" s="10" t="s">
        <v>449</v>
      </c>
      <c r="E75" s="10" t="s">
        <v>450</v>
      </c>
      <c r="F75" s="10" t="s">
        <v>22</v>
      </c>
      <c r="G75" s="10" t="s">
        <v>50</v>
      </c>
      <c r="H75" s="10" t="s">
        <v>3</v>
      </c>
      <c r="I75" s="10" t="s">
        <v>224</v>
      </c>
      <c r="J75" s="10" t="s">
        <v>13</v>
      </c>
      <c r="K75" s="10" t="s">
        <v>87</v>
      </c>
      <c r="L75" s="11">
        <v>3801.0</v>
      </c>
      <c r="M75" s="10">
        <v>0.0</v>
      </c>
    </row>
    <row r="76" ht="15.75" customHeight="1">
      <c r="A76" s="10" t="s">
        <v>451</v>
      </c>
      <c r="B76" s="10" t="s">
        <v>452</v>
      </c>
      <c r="C76" s="10" t="s">
        <v>453</v>
      </c>
      <c r="D76" s="10" t="s">
        <v>454</v>
      </c>
      <c r="E76" s="10" t="s">
        <v>455</v>
      </c>
      <c r="F76" s="10" t="s">
        <v>38</v>
      </c>
      <c r="G76" s="10" t="s">
        <v>57</v>
      </c>
      <c r="H76" s="10" t="s">
        <v>3</v>
      </c>
      <c r="I76" s="10" t="s">
        <v>43</v>
      </c>
      <c r="J76" s="10" t="s">
        <v>14</v>
      </c>
      <c r="K76" s="10" t="s">
        <v>360</v>
      </c>
      <c r="L76" s="11">
        <v>456345.0</v>
      </c>
      <c r="M76" s="10"/>
    </row>
    <row r="77" ht="15.75" customHeight="1">
      <c r="A77" s="10" t="s">
        <v>456</v>
      </c>
      <c r="B77" s="10" t="s">
        <v>457</v>
      </c>
      <c r="C77" s="10" t="s">
        <v>458</v>
      </c>
      <c r="D77" s="10" t="s">
        <v>459</v>
      </c>
      <c r="E77" s="10" t="s">
        <v>460</v>
      </c>
      <c r="F77" s="10" t="s">
        <v>12</v>
      </c>
      <c r="G77" s="10" t="s">
        <v>47</v>
      </c>
      <c r="H77" s="10" t="s">
        <v>6</v>
      </c>
      <c r="I77" s="10" t="s">
        <v>43</v>
      </c>
      <c r="J77" s="10" t="s">
        <v>13</v>
      </c>
      <c r="K77" s="10" t="s">
        <v>87</v>
      </c>
      <c r="L77" s="11">
        <v>7650.0</v>
      </c>
      <c r="M77" s="10">
        <v>1083600.0</v>
      </c>
    </row>
    <row r="78" ht="15.75" customHeight="1">
      <c r="A78" s="10" t="s">
        <v>461</v>
      </c>
      <c r="B78" s="10" t="s">
        <v>462</v>
      </c>
      <c r="C78" s="10" t="s">
        <v>398</v>
      </c>
      <c r="D78" s="10" t="s">
        <v>463</v>
      </c>
      <c r="E78" s="10" t="s">
        <v>464</v>
      </c>
      <c r="F78" s="10" t="s">
        <v>27</v>
      </c>
      <c r="G78" s="10" t="s">
        <v>52</v>
      </c>
      <c r="H78" s="10" t="s">
        <v>5</v>
      </c>
      <c r="I78" s="10" t="s">
        <v>43</v>
      </c>
      <c r="J78" s="10" t="s">
        <v>13</v>
      </c>
      <c r="K78" s="10" t="s">
        <v>87</v>
      </c>
      <c r="L78" s="11">
        <v>7650.0</v>
      </c>
      <c r="M78" s="10">
        <v>1083600.0</v>
      </c>
    </row>
    <row r="79" ht="15.75" customHeight="1">
      <c r="A79" s="10" t="s">
        <v>465</v>
      </c>
      <c r="B79" s="10" t="s">
        <v>466</v>
      </c>
      <c r="C79" s="10" t="s">
        <v>467</v>
      </c>
      <c r="D79" s="10" t="s">
        <v>468</v>
      </c>
      <c r="E79" s="10" t="s">
        <v>469</v>
      </c>
      <c r="F79" s="10" t="s">
        <v>38</v>
      </c>
      <c r="G79" s="10" t="s">
        <v>57</v>
      </c>
      <c r="H79" s="10" t="s">
        <v>4</v>
      </c>
      <c r="I79" s="10" t="s">
        <v>470</v>
      </c>
      <c r="J79" s="10" t="s">
        <v>13</v>
      </c>
      <c r="K79" s="10" t="s">
        <v>192</v>
      </c>
      <c r="L79" s="11">
        <v>8704.0</v>
      </c>
      <c r="M79" s="10">
        <v>307444.0</v>
      </c>
    </row>
    <row r="80" ht="15.75" customHeight="1">
      <c r="A80" s="10" t="s">
        <v>471</v>
      </c>
      <c r="B80" s="10" t="s">
        <v>472</v>
      </c>
      <c r="C80" s="10" t="s">
        <v>388</v>
      </c>
      <c r="D80" s="10" t="s">
        <v>473</v>
      </c>
      <c r="E80" s="10" t="s">
        <v>474</v>
      </c>
      <c r="F80" s="10" t="s">
        <v>31</v>
      </c>
      <c r="G80" s="10" t="s">
        <v>54</v>
      </c>
      <c r="H80" s="10" t="s">
        <v>5</v>
      </c>
      <c r="I80" s="10" t="s">
        <v>43</v>
      </c>
      <c r="J80" s="10" t="s">
        <v>13</v>
      </c>
      <c r="K80" s="10" t="s">
        <v>87</v>
      </c>
      <c r="L80" s="11">
        <v>2272.0</v>
      </c>
      <c r="M80" s="10">
        <v>168920.0</v>
      </c>
    </row>
    <row r="81" ht="15.75" customHeight="1">
      <c r="A81" s="10" t="s">
        <v>475</v>
      </c>
      <c r="B81" s="10" t="s">
        <v>476</v>
      </c>
      <c r="C81" s="10" t="s">
        <v>477</v>
      </c>
      <c r="D81" s="10" t="s">
        <v>478</v>
      </c>
      <c r="E81" s="10" t="s">
        <v>479</v>
      </c>
      <c r="F81" s="10" t="s">
        <v>22</v>
      </c>
      <c r="G81" s="10" t="s">
        <v>50</v>
      </c>
      <c r="H81" s="10" t="s">
        <v>3</v>
      </c>
      <c r="I81" s="10" t="s">
        <v>120</v>
      </c>
      <c r="J81" s="10" t="s">
        <v>13</v>
      </c>
      <c r="K81" s="10" t="s">
        <v>87</v>
      </c>
      <c r="L81" s="11">
        <v>3539.0</v>
      </c>
      <c r="M81" s="10">
        <v>89775.0</v>
      </c>
    </row>
    <row r="82" ht="15.75" customHeight="1">
      <c r="A82" s="10" t="s">
        <v>480</v>
      </c>
      <c r="B82" s="10" t="s">
        <v>481</v>
      </c>
      <c r="C82" s="10" t="s">
        <v>458</v>
      </c>
      <c r="D82" s="10" t="s">
        <v>482</v>
      </c>
      <c r="E82" s="10" t="s">
        <v>483</v>
      </c>
      <c r="F82" s="10" t="s">
        <v>38</v>
      </c>
      <c r="G82" s="10" t="s">
        <v>57</v>
      </c>
      <c r="H82" s="10" t="s">
        <v>4</v>
      </c>
      <c r="I82" s="10" t="s">
        <v>120</v>
      </c>
      <c r="J82" s="10" t="s">
        <v>14</v>
      </c>
      <c r="K82" s="10" t="s">
        <v>360</v>
      </c>
      <c r="L82" s="11">
        <v>11219.0</v>
      </c>
      <c r="M82" s="10">
        <v>519120.0</v>
      </c>
    </row>
    <row r="83" ht="15.75" customHeight="1">
      <c r="A83" s="10" t="s">
        <v>484</v>
      </c>
      <c r="B83" s="10" t="s">
        <v>485</v>
      </c>
      <c r="C83" s="10" t="s">
        <v>486</v>
      </c>
      <c r="D83" s="10" t="s">
        <v>487</v>
      </c>
      <c r="E83" s="10" t="s">
        <v>488</v>
      </c>
      <c r="F83" s="10" t="s">
        <v>38</v>
      </c>
      <c r="G83" s="10" t="s">
        <v>57</v>
      </c>
      <c r="H83" s="10" t="s">
        <v>5</v>
      </c>
      <c r="I83" s="10" t="s">
        <v>120</v>
      </c>
      <c r="J83" s="10" t="s">
        <v>13</v>
      </c>
      <c r="K83" s="10" t="s">
        <v>93</v>
      </c>
      <c r="L83" s="11">
        <v>1811.0</v>
      </c>
      <c r="M83" s="10">
        <v>384848.0</v>
      </c>
    </row>
    <row r="84" ht="15.75" customHeight="1">
      <c r="A84" s="10" t="s">
        <v>489</v>
      </c>
      <c r="B84" s="10" t="s">
        <v>490</v>
      </c>
      <c r="C84" s="10" t="s">
        <v>403</v>
      </c>
      <c r="D84" s="10" t="s">
        <v>491</v>
      </c>
      <c r="E84" s="10" t="s">
        <v>492</v>
      </c>
      <c r="F84" s="10" t="s">
        <v>24</v>
      </c>
      <c r="G84" s="10" t="s">
        <v>51</v>
      </c>
      <c r="H84" s="10" t="s">
        <v>6</v>
      </c>
      <c r="I84" s="10" t="s">
        <v>120</v>
      </c>
      <c r="J84" s="10" t="s">
        <v>13</v>
      </c>
      <c r="K84" s="10" t="s">
        <v>87</v>
      </c>
      <c r="L84" s="11">
        <v>13299.0</v>
      </c>
      <c r="M84" s="10">
        <v>524070.0</v>
      </c>
    </row>
    <row r="85" ht="15.75" customHeight="1">
      <c r="A85" s="10" t="s">
        <v>493</v>
      </c>
      <c r="B85" s="10" t="s">
        <v>494</v>
      </c>
      <c r="C85" s="10" t="s">
        <v>495</v>
      </c>
      <c r="D85" s="10" t="s">
        <v>496</v>
      </c>
      <c r="E85" s="10" t="s">
        <v>497</v>
      </c>
      <c r="F85" s="10" t="s">
        <v>38</v>
      </c>
      <c r="G85" s="10" t="s">
        <v>57</v>
      </c>
      <c r="H85" s="10" t="s">
        <v>4</v>
      </c>
      <c r="I85" s="10"/>
      <c r="J85" s="10" t="s">
        <v>14</v>
      </c>
      <c r="K85" s="10" t="s">
        <v>104</v>
      </c>
      <c r="L85" s="11">
        <v>0.0</v>
      </c>
      <c r="M85" s="10"/>
    </row>
    <row r="86" ht="15.75" customHeight="1">
      <c r="A86" s="10" t="s">
        <v>498</v>
      </c>
      <c r="B86" s="10" t="s">
        <v>499</v>
      </c>
      <c r="C86" s="10" t="s">
        <v>422</v>
      </c>
      <c r="D86" s="10" t="s">
        <v>500</v>
      </c>
      <c r="E86" s="10" t="s">
        <v>501</v>
      </c>
      <c r="F86" s="10" t="s">
        <v>27</v>
      </c>
      <c r="G86" s="10" t="s">
        <v>52</v>
      </c>
      <c r="H86" s="10" t="s">
        <v>5</v>
      </c>
      <c r="I86" s="10" t="s">
        <v>43</v>
      </c>
      <c r="J86" s="10" t="s">
        <v>13</v>
      </c>
      <c r="K86" s="10" t="s">
        <v>87</v>
      </c>
      <c r="L86" s="11">
        <v>0.0</v>
      </c>
      <c r="M86" s="10"/>
    </row>
    <row r="87" ht="15.75" customHeight="1">
      <c r="A87" s="10" t="s">
        <v>502</v>
      </c>
      <c r="B87" s="10" t="s">
        <v>503</v>
      </c>
      <c r="C87" s="10" t="s">
        <v>398</v>
      </c>
      <c r="D87" s="10" t="s">
        <v>504</v>
      </c>
      <c r="E87" s="10" t="s">
        <v>505</v>
      </c>
      <c r="F87" s="10" t="s">
        <v>12</v>
      </c>
      <c r="G87" s="10" t="s">
        <v>47</v>
      </c>
      <c r="H87" s="10" t="s">
        <v>6</v>
      </c>
      <c r="I87" s="10" t="s">
        <v>506</v>
      </c>
      <c r="J87" s="10" t="s">
        <v>13</v>
      </c>
      <c r="K87" s="10" t="s">
        <v>87</v>
      </c>
      <c r="L87" s="11">
        <v>8782.0</v>
      </c>
      <c r="M87" s="10"/>
    </row>
    <row r="88" ht="15.75" customHeight="1">
      <c r="A88" s="10" t="s">
        <v>507</v>
      </c>
      <c r="B88" s="10" t="s">
        <v>508</v>
      </c>
      <c r="C88" s="10" t="s">
        <v>509</v>
      </c>
      <c r="D88" s="10" t="s">
        <v>510</v>
      </c>
      <c r="E88" s="10" t="s">
        <v>511</v>
      </c>
      <c r="F88" s="10" t="s">
        <v>39</v>
      </c>
      <c r="G88" s="10" t="s">
        <v>58</v>
      </c>
      <c r="H88" s="10" t="s">
        <v>5</v>
      </c>
      <c r="I88" s="10" t="s">
        <v>40</v>
      </c>
      <c r="J88" s="10" t="s">
        <v>13</v>
      </c>
      <c r="K88" s="10" t="s">
        <v>360</v>
      </c>
      <c r="L88" s="11">
        <v>111111.0</v>
      </c>
      <c r="M88" s="10"/>
    </row>
    <row r="89" ht="15.75" customHeight="1">
      <c r="A89" s="10" t="s">
        <v>512</v>
      </c>
      <c r="B89" s="10" t="s">
        <v>513</v>
      </c>
      <c r="C89" s="10" t="s">
        <v>514</v>
      </c>
      <c r="D89" s="10" t="s">
        <v>515</v>
      </c>
      <c r="E89" s="10" t="s">
        <v>516</v>
      </c>
      <c r="F89" s="10" t="s">
        <v>39</v>
      </c>
      <c r="G89" s="10" t="s">
        <v>58</v>
      </c>
      <c r="H89" s="10" t="s">
        <v>5</v>
      </c>
      <c r="I89" s="10" t="s">
        <v>517</v>
      </c>
      <c r="J89" s="10" t="s">
        <v>14</v>
      </c>
      <c r="K89" s="10" t="s">
        <v>166</v>
      </c>
      <c r="L89" s="11">
        <v>877768.0</v>
      </c>
      <c r="M89" s="10"/>
    </row>
    <row r="90" ht="15.75" customHeight="1">
      <c r="A90" s="10" t="s">
        <v>518</v>
      </c>
      <c r="B90" s="10" t="s">
        <v>519</v>
      </c>
      <c r="C90" s="10" t="s">
        <v>520</v>
      </c>
      <c r="D90" s="10" t="s">
        <v>521</v>
      </c>
      <c r="E90" s="10" t="s">
        <v>522</v>
      </c>
      <c r="F90" s="10" t="s">
        <v>22</v>
      </c>
      <c r="G90" s="10" t="s">
        <v>50</v>
      </c>
      <c r="H90" s="10" t="s">
        <v>4</v>
      </c>
      <c r="I90" s="10" t="s">
        <v>517</v>
      </c>
      <c r="J90" s="10" t="s">
        <v>13</v>
      </c>
      <c r="K90" s="10" t="s">
        <v>87</v>
      </c>
      <c r="L90" s="11">
        <v>88797.0</v>
      </c>
      <c r="M90" s="10"/>
    </row>
    <row r="91" ht="15.75" customHeight="1">
      <c r="A91" s="10" t="s">
        <v>523</v>
      </c>
      <c r="B91" s="10" t="s">
        <v>524</v>
      </c>
      <c r="C91" s="10" t="s">
        <v>436</v>
      </c>
      <c r="D91" s="10" t="s">
        <v>525</v>
      </c>
      <c r="E91" s="10" t="s">
        <v>526</v>
      </c>
      <c r="F91" s="10" t="s">
        <v>27</v>
      </c>
      <c r="G91" s="10" t="s">
        <v>52</v>
      </c>
      <c r="H91" s="10" t="s">
        <v>6</v>
      </c>
      <c r="I91" s="10" t="s">
        <v>160</v>
      </c>
      <c r="J91" s="10" t="s">
        <v>13</v>
      </c>
      <c r="K91" s="10" t="s">
        <v>87</v>
      </c>
      <c r="L91" s="11">
        <v>4165.0</v>
      </c>
      <c r="M91" s="10">
        <v>402250.0</v>
      </c>
    </row>
    <row r="92" ht="15.75" customHeight="1">
      <c r="A92" s="10" t="s">
        <v>527</v>
      </c>
      <c r="B92" s="10" t="s">
        <v>528</v>
      </c>
      <c r="C92" s="10" t="s">
        <v>520</v>
      </c>
      <c r="D92" s="10" t="s">
        <v>529</v>
      </c>
      <c r="E92" s="10" t="s">
        <v>530</v>
      </c>
      <c r="F92" s="10" t="s">
        <v>39</v>
      </c>
      <c r="G92" s="10" t="s">
        <v>58</v>
      </c>
      <c r="H92" s="10" t="s">
        <v>5</v>
      </c>
      <c r="I92" s="10" t="s">
        <v>40</v>
      </c>
      <c r="J92" s="10" t="s">
        <v>14</v>
      </c>
      <c r="K92" s="10" t="s">
        <v>192</v>
      </c>
      <c r="L92" s="11">
        <v>6002.0</v>
      </c>
      <c r="M92" s="10">
        <v>305450.0</v>
      </c>
    </row>
    <row r="93" ht="15.75" customHeight="1">
      <c r="A93" s="10" t="s">
        <v>531</v>
      </c>
      <c r="B93" s="10" t="s">
        <v>532</v>
      </c>
      <c r="C93" s="10" t="s">
        <v>467</v>
      </c>
      <c r="D93" s="10" t="s">
        <v>533</v>
      </c>
      <c r="E93" s="10" t="s">
        <v>534</v>
      </c>
      <c r="F93" s="10" t="s">
        <v>39</v>
      </c>
      <c r="G93" s="10" t="s">
        <v>58</v>
      </c>
      <c r="H93" s="10" t="s">
        <v>6</v>
      </c>
      <c r="I93" s="10" t="s">
        <v>44</v>
      </c>
      <c r="J93" s="10" t="s">
        <v>14</v>
      </c>
      <c r="K93" s="10" t="s">
        <v>360</v>
      </c>
      <c r="L93" s="11">
        <v>5757.0</v>
      </c>
      <c r="M93" s="10">
        <v>234918.0</v>
      </c>
    </row>
    <row r="94" ht="15.75" customHeight="1">
      <c r="A94" s="10" t="s">
        <v>535</v>
      </c>
      <c r="B94" s="10" t="s">
        <v>536</v>
      </c>
      <c r="C94" s="10" t="s">
        <v>393</v>
      </c>
      <c r="D94" s="10" t="s">
        <v>537</v>
      </c>
      <c r="E94" s="10" t="s">
        <v>538</v>
      </c>
      <c r="F94" s="10" t="s">
        <v>24</v>
      </c>
      <c r="G94" s="10" t="s">
        <v>51</v>
      </c>
      <c r="H94" s="10" t="s">
        <v>5</v>
      </c>
      <c r="I94" s="10" t="s">
        <v>203</v>
      </c>
      <c r="J94" s="10" t="s">
        <v>13</v>
      </c>
      <c r="K94" s="10" t="s">
        <v>87</v>
      </c>
      <c r="L94" s="11">
        <v>8084.0</v>
      </c>
      <c r="M94" s="10">
        <v>266679.0</v>
      </c>
    </row>
    <row r="95" ht="15.75" customHeight="1">
      <c r="A95" s="10" t="s">
        <v>539</v>
      </c>
      <c r="B95" s="10" t="s">
        <v>540</v>
      </c>
      <c r="C95" s="10" t="s">
        <v>393</v>
      </c>
      <c r="D95" s="10" t="s">
        <v>541</v>
      </c>
      <c r="E95" s="10" t="s">
        <v>542</v>
      </c>
      <c r="F95" s="10" t="s">
        <v>29</v>
      </c>
      <c r="G95" s="10" t="s">
        <v>53</v>
      </c>
      <c r="H95" s="10" t="s">
        <v>4</v>
      </c>
      <c r="I95" s="10" t="s">
        <v>40</v>
      </c>
      <c r="J95" s="10" t="s">
        <v>13</v>
      </c>
      <c r="K95" s="10" t="s">
        <v>87</v>
      </c>
      <c r="L95" s="11">
        <v>8295.0</v>
      </c>
      <c r="M95" s="10">
        <v>519120.0</v>
      </c>
    </row>
    <row r="96" ht="15.75" customHeight="1">
      <c r="A96" s="10" t="s">
        <v>543</v>
      </c>
      <c r="B96" s="10" t="s">
        <v>544</v>
      </c>
      <c r="C96" s="10" t="s">
        <v>477</v>
      </c>
      <c r="D96" s="10" t="s">
        <v>545</v>
      </c>
      <c r="E96" s="10" t="s">
        <v>546</v>
      </c>
      <c r="F96" s="10" t="s">
        <v>39</v>
      </c>
      <c r="G96" s="10" t="s">
        <v>58</v>
      </c>
      <c r="H96" s="10" t="s">
        <v>5</v>
      </c>
      <c r="I96" s="10"/>
      <c r="J96" s="10" t="s">
        <v>14</v>
      </c>
      <c r="K96" s="10" t="s">
        <v>104</v>
      </c>
      <c r="L96" s="11">
        <v>0.0</v>
      </c>
      <c r="M96" s="10"/>
    </row>
    <row r="97" ht="15.75" customHeight="1">
      <c r="A97" s="10" t="s">
        <v>547</v>
      </c>
      <c r="B97" s="10" t="s">
        <v>548</v>
      </c>
      <c r="C97" s="10" t="s">
        <v>453</v>
      </c>
      <c r="D97" s="10" t="s">
        <v>549</v>
      </c>
      <c r="E97" s="10" t="s">
        <v>550</v>
      </c>
      <c r="F97" s="10" t="s">
        <v>12</v>
      </c>
      <c r="G97" s="10" t="s">
        <v>47</v>
      </c>
      <c r="H97" s="10" t="s">
        <v>3</v>
      </c>
      <c r="I97" s="10" t="s">
        <v>43</v>
      </c>
      <c r="J97" s="10" t="s">
        <v>13</v>
      </c>
      <c r="K97" s="10" t="s">
        <v>87</v>
      </c>
      <c r="L97" s="11">
        <v>8295.0</v>
      </c>
      <c r="M97" s="10">
        <v>519120.0</v>
      </c>
    </row>
    <row r="98" ht="15.75" customHeight="1">
      <c r="A98" s="10" t="s">
        <v>551</v>
      </c>
      <c r="B98" s="10" t="s">
        <v>552</v>
      </c>
      <c r="C98" s="10" t="s">
        <v>553</v>
      </c>
      <c r="D98" s="10" t="s">
        <v>554</v>
      </c>
      <c r="E98" s="10" t="s">
        <v>555</v>
      </c>
      <c r="F98" s="10" t="s">
        <v>24</v>
      </c>
      <c r="G98" s="10" t="s">
        <v>51</v>
      </c>
      <c r="H98" s="10" t="s">
        <v>6</v>
      </c>
      <c r="I98" s="10" t="s">
        <v>120</v>
      </c>
      <c r="J98" s="10" t="s">
        <v>13</v>
      </c>
      <c r="K98" s="10" t="s">
        <v>87</v>
      </c>
      <c r="L98" s="11">
        <v>7231.0</v>
      </c>
      <c r="M98" s="10">
        <v>421727.0</v>
      </c>
    </row>
    <row r="99" ht="15.75" customHeight="1">
      <c r="A99" s="10" t="s">
        <v>556</v>
      </c>
      <c r="B99" s="10" t="s">
        <v>557</v>
      </c>
      <c r="C99" s="10" t="s">
        <v>436</v>
      </c>
      <c r="D99" s="10" t="s">
        <v>558</v>
      </c>
      <c r="E99" s="10" t="s">
        <v>559</v>
      </c>
      <c r="F99" s="10" t="s">
        <v>39</v>
      </c>
      <c r="G99" s="10" t="s">
        <v>58</v>
      </c>
      <c r="H99" s="10" t="s">
        <v>4</v>
      </c>
      <c r="I99" s="10" t="s">
        <v>560</v>
      </c>
      <c r="J99" s="10" t="s">
        <v>13</v>
      </c>
      <c r="K99" s="10" t="s">
        <v>360</v>
      </c>
      <c r="L99" s="11">
        <v>8429.0</v>
      </c>
      <c r="M99" s="10">
        <v>647595.0</v>
      </c>
    </row>
    <row r="100" ht="15.75" customHeight="1">
      <c r="A100" s="10" t="s">
        <v>561</v>
      </c>
      <c r="B100" s="10" t="s">
        <v>562</v>
      </c>
      <c r="C100" s="10" t="s">
        <v>563</v>
      </c>
      <c r="D100" s="10" t="s">
        <v>564</v>
      </c>
      <c r="E100" s="10" t="s">
        <v>565</v>
      </c>
      <c r="F100" s="10" t="s">
        <v>39</v>
      </c>
      <c r="G100" s="10" t="s">
        <v>58</v>
      </c>
      <c r="H100" s="10" t="s">
        <v>6</v>
      </c>
      <c r="I100" s="10" t="s">
        <v>42</v>
      </c>
      <c r="J100" s="10" t="s">
        <v>13</v>
      </c>
      <c r="K100" s="10" t="s">
        <v>93</v>
      </c>
      <c r="L100" s="11">
        <v>8429.0</v>
      </c>
      <c r="M100" s="10">
        <v>647595.0</v>
      </c>
    </row>
    <row r="101" ht="15.75" customHeight="1">
      <c r="A101" s="10" t="s">
        <v>566</v>
      </c>
      <c r="B101" s="10" t="s">
        <v>567</v>
      </c>
      <c r="C101" s="10" t="s">
        <v>568</v>
      </c>
      <c r="D101" s="10" t="s">
        <v>569</v>
      </c>
      <c r="E101" s="10" t="s">
        <v>570</v>
      </c>
      <c r="F101" s="10" t="s">
        <v>31</v>
      </c>
      <c r="G101" s="10" t="s">
        <v>54</v>
      </c>
      <c r="H101" s="10" t="s">
        <v>6</v>
      </c>
      <c r="I101" s="10" t="s">
        <v>43</v>
      </c>
      <c r="J101" s="10" t="s">
        <v>13</v>
      </c>
      <c r="K101" s="10" t="s">
        <v>87</v>
      </c>
      <c r="L101" s="11">
        <v>5635.0</v>
      </c>
      <c r="M101" s="10">
        <v>234918.0</v>
      </c>
    </row>
    <row r="102" ht="15.75" customHeight="1">
      <c r="A102" s="10" t="s">
        <v>571</v>
      </c>
      <c r="B102" s="10" t="s">
        <v>572</v>
      </c>
      <c r="C102" s="10" t="s">
        <v>573</v>
      </c>
      <c r="D102" s="10" t="s">
        <v>574</v>
      </c>
      <c r="E102" s="10" t="s">
        <v>575</v>
      </c>
      <c r="F102" s="10" t="s">
        <v>39</v>
      </c>
      <c r="G102" s="10" t="s">
        <v>58</v>
      </c>
      <c r="H102" s="10" t="s">
        <v>3</v>
      </c>
      <c r="I102" s="10" t="s">
        <v>576</v>
      </c>
      <c r="J102" s="10" t="s">
        <v>14</v>
      </c>
      <c r="K102" s="10" t="s">
        <v>166</v>
      </c>
      <c r="L102" s="11">
        <v>6983.0</v>
      </c>
      <c r="M102" s="10">
        <v>325875.0</v>
      </c>
    </row>
    <row r="103" ht="15.75" customHeight="1">
      <c r="A103" s="10" t="s">
        <v>577</v>
      </c>
      <c r="B103" s="10" t="s">
        <v>578</v>
      </c>
      <c r="C103" s="10" t="s">
        <v>579</v>
      </c>
      <c r="D103" s="10" t="s">
        <v>580</v>
      </c>
      <c r="E103" s="10" t="s">
        <v>581</v>
      </c>
      <c r="F103" s="10" t="s">
        <v>39</v>
      </c>
      <c r="G103" s="10" t="s">
        <v>58</v>
      </c>
      <c r="H103" s="10" t="s">
        <v>6</v>
      </c>
      <c r="I103" s="10" t="s">
        <v>120</v>
      </c>
      <c r="J103" s="10" t="s">
        <v>14</v>
      </c>
      <c r="K103" s="10" t="s">
        <v>360</v>
      </c>
      <c r="L103" s="11">
        <v>1993.0</v>
      </c>
      <c r="M103" s="10">
        <v>384848.0</v>
      </c>
    </row>
    <row r="104" ht="15.75" customHeight="1">
      <c r="A104" s="10" t="s">
        <v>582</v>
      </c>
      <c r="B104" s="10" t="s">
        <v>583</v>
      </c>
      <c r="C104" s="10" t="s">
        <v>584</v>
      </c>
      <c r="D104" s="10" t="s">
        <v>585</v>
      </c>
      <c r="E104" s="10" t="s">
        <v>586</v>
      </c>
      <c r="F104" s="10" t="s">
        <v>27</v>
      </c>
      <c r="G104" s="10" t="s">
        <v>52</v>
      </c>
      <c r="H104" s="10" t="s">
        <v>6</v>
      </c>
      <c r="I104" s="10" t="s">
        <v>224</v>
      </c>
      <c r="J104" s="10" t="s">
        <v>13</v>
      </c>
      <c r="K104" s="10" t="s">
        <v>87</v>
      </c>
      <c r="L104" s="11">
        <v>5597.0</v>
      </c>
      <c r="M104" s="10">
        <v>134820.0</v>
      </c>
    </row>
    <row r="105" ht="15.75" customHeight="1">
      <c r="A105" s="10" t="s">
        <v>587</v>
      </c>
      <c r="B105" s="10" t="s">
        <v>588</v>
      </c>
      <c r="C105" s="10" t="s">
        <v>584</v>
      </c>
      <c r="D105" s="10" t="s">
        <v>589</v>
      </c>
      <c r="E105" s="10" t="s">
        <v>590</v>
      </c>
      <c r="F105" s="10" t="s">
        <v>12</v>
      </c>
      <c r="G105" s="10" t="s">
        <v>47</v>
      </c>
      <c r="H105" s="10" t="s">
        <v>6</v>
      </c>
      <c r="I105" s="10" t="s">
        <v>591</v>
      </c>
      <c r="J105" s="10" t="s">
        <v>13</v>
      </c>
      <c r="K105" s="10" t="s">
        <v>87</v>
      </c>
      <c r="L105" s="11">
        <v>76777.0</v>
      </c>
      <c r="M105" s="10"/>
    </row>
    <row r="106" ht="15.75" customHeight="1">
      <c r="A106" s="10" t="s">
        <v>592</v>
      </c>
      <c r="B106" s="10" t="s">
        <v>593</v>
      </c>
      <c r="C106" s="10" t="s">
        <v>594</v>
      </c>
      <c r="D106" s="10" t="s">
        <v>595</v>
      </c>
      <c r="E106" s="10" t="s">
        <v>596</v>
      </c>
      <c r="F106" s="10" t="s">
        <v>41</v>
      </c>
      <c r="G106" s="10" t="s">
        <v>59</v>
      </c>
      <c r="H106" s="10" t="s">
        <v>5</v>
      </c>
      <c r="I106" s="10" t="s">
        <v>591</v>
      </c>
      <c r="J106" s="10" t="s">
        <v>14</v>
      </c>
      <c r="K106" s="10" t="s">
        <v>192</v>
      </c>
      <c r="L106" s="11">
        <v>76777.0</v>
      </c>
      <c r="M106" s="10"/>
    </row>
    <row r="107" ht="15.75" customHeight="1">
      <c r="A107" s="10" t="s">
        <v>597</v>
      </c>
      <c r="B107" s="10" t="s">
        <v>598</v>
      </c>
      <c r="C107" s="10" t="s">
        <v>599</v>
      </c>
      <c r="D107" s="10" t="s">
        <v>600</v>
      </c>
      <c r="E107" s="10" t="s">
        <v>601</v>
      </c>
      <c r="F107" s="10" t="s">
        <v>41</v>
      </c>
      <c r="G107" s="10" t="s">
        <v>59</v>
      </c>
      <c r="H107" s="10" t="s">
        <v>4</v>
      </c>
      <c r="I107" s="10" t="s">
        <v>591</v>
      </c>
      <c r="J107" s="10" t="s">
        <v>13</v>
      </c>
      <c r="K107" s="10" t="s">
        <v>360</v>
      </c>
      <c r="L107" s="11">
        <v>76777.0</v>
      </c>
      <c r="M107" s="10"/>
    </row>
    <row r="108" ht="15.75" customHeight="1">
      <c r="A108" s="10" t="s">
        <v>597</v>
      </c>
      <c r="B108" s="10" t="s">
        <v>602</v>
      </c>
      <c r="C108" s="10" t="s">
        <v>603</v>
      </c>
      <c r="D108" s="10" t="s">
        <v>604</v>
      </c>
      <c r="E108" s="10" t="s">
        <v>605</v>
      </c>
      <c r="F108" s="10" t="s">
        <v>24</v>
      </c>
      <c r="G108" s="10" t="s">
        <v>51</v>
      </c>
      <c r="H108" s="10" t="s">
        <v>3</v>
      </c>
      <c r="I108" s="10" t="s">
        <v>591</v>
      </c>
      <c r="J108" s="10" t="s">
        <v>13</v>
      </c>
      <c r="K108" s="10" t="s">
        <v>87</v>
      </c>
      <c r="L108" s="11">
        <v>76777.0</v>
      </c>
      <c r="M108" s="10"/>
    </row>
    <row r="109" ht="15.75" customHeight="1">
      <c r="A109" s="10" t="s">
        <v>606</v>
      </c>
      <c r="B109" s="10" t="s">
        <v>607</v>
      </c>
      <c r="C109" s="10" t="s">
        <v>608</v>
      </c>
      <c r="D109" s="10" t="s">
        <v>609</v>
      </c>
      <c r="E109" s="10" t="s">
        <v>610</v>
      </c>
      <c r="F109" s="10" t="s">
        <v>29</v>
      </c>
      <c r="G109" s="10" t="s">
        <v>53</v>
      </c>
      <c r="H109" s="10" t="s">
        <v>3</v>
      </c>
      <c r="I109" s="10" t="s">
        <v>591</v>
      </c>
      <c r="J109" s="10" t="s">
        <v>13</v>
      </c>
      <c r="K109" s="10" t="s">
        <v>87</v>
      </c>
      <c r="L109" s="11">
        <v>76777.0</v>
      </c>
      <c r="M109" s="10"/>
    </row>
    <row r="110" ht="15.75" customHeight="1">
      <c r="A110" s="10" t="s">
        <v>611</v>
      </c>
      <c r="B110" s="10" t="s">
        <v>612</v>
      </c>
      <c r="C110" s="10" t="s">
        <v>613</v>
      </c>
      <c r="D110" s="10" t="s">
        <v>614</v>
      </c>
      <c r="E110" s="10" t="s">
        <v>615</v>
      </c>
      <c r="F110" s="10" t="s">
        <v>41</v>
      </c>
      <c r="G110" s="10" t="s">
        <v>59</v>
      </c>
      <c r="H110" s="10" t="s">
        <v>3</v>
      </c>
      <c r="I110" s="10" t="s">
        <v>120</v>
      </c>
      <c r="J110" s="10" t="s">
        <v>13</v>
      </c>
      <c r="K110" s="10" t="s">
        <v>93</v>
      </c>
      <c r="L110" s="11">
        <v>5023.0</v>
      </c>
      <c r="M110" s="10">
        <v>234918.0</v>
      </c>
    </row>
    <row r="111" ht="15.75" customHeight="1">
      <c r="A111" s="10" t="s">
        <v>616</v>
      </c>
      <c r="B111" s="10" t="s">
        <v>617</v>
      </c>
      <c r="C111" s="10" t="s">
        <v>618</v>
      </c>
      <c r="D111" s="10" t="s">
        <v>619</v>
      </c>
      <c r="E111" s="10" t="s">
        <v>620</v>
      </c>
      <c r="F111" s="10" t="s">
        <v>41</v>
      </c>
      <c r="G111" s="10" t="s">
        <v>59</v>
      </c>
      <c r="H111" s="10" t="s">
        <v>4</v>
      </c>
      <c r="I111" s="10" t="s">
        <v>224</v>
      </c>
      <c r="J111" s="10" t="s">
        <v>13</v>
      </c>
      <c r="K111" s="10" t="s">
        <v>360</v>
      </c>
      <c r="L111" s="11">
        <v>5597.0</v>
      </c>
      <c r="M111" s="10">
        <v>134820.0</v>
      </c>
    </row>
    <row r="112" ht="15.75" customHeight="1">
      <c r="A112" s="10" t="s">
        <v>621</v>
      </c>
      <c r="B112" s="10" t="s">
        <v>622</v>
      </c>
      <c r="C112" s="10" t="s">
        <v>623</v>
      </c>
      <c r="D112" s="10" t="s">
        <v>624</v>
      </c>
      <c r="E112" s="10" t="s">
        <v>625</v>
      </c>
      <c r="F112" s="10" t="s">
        <v>27</v>
      </c>
      <c r="G112" s="10" t="s">
        <v>52</v>
      </c>
      <c r="H112" s="10" t="s">
        <v>4</v>
      </c>
      <c r="I112" s="10" t="s">
        <v>224</v>
      </c>
      <c r="J112" s="10" t="s">
        <v>13</v>
      </c>
      <c r="K112" s="10" t="s">
        <v>87</v>
      </c>
      <c r="L112" s="11">
        <v>5597.0</v>
      </c>
      <c r="M112" s="10">
        <v>134820.0</v>
      </c>
    </row>
    <row r="113" ht="15.75" customHeight="1">
      <c r="A113" s="10" t="s">
        <v>626</v>
      </c>
      <c r="B113" s="10" t="s">
        <v>627</v>
      </c>
      <c r="C113" s="10" t="s">
        <v>628</v>
      </c>
      <c r="D113" s="10" t="s">
        <v>629</v>
      </c>
      <c r="E113" s="10" t="s">
        <v>630</v>
      </c>
      <c r="F113" s="10" t="s">
        <v>24</v>
      </c>
      <c r="G113" s="10" t="s">
        <v>51</v>
      </c>
      <c r="H113" s="10" t="s">
        <v>6</v>
      </c>
      <c r="I113" s="10" t="s">
        <v>42</v>
      </c>
      <c r="J113" s="10" t="s">
        <v>13</v>
      </c>
      <c r="K113" s="10" t="s">
        <v>87</v>
      </c>
      <c r="L113" s="11">
        <v>0.0</v>
      </c>
      <c r="M113" s="10"/>
    </row>
    <row r="114" ht="15.75" customHeight="1">
      <c r="A114" s="10" t="s">
        <v>631</v>
      </c>
      <c r="B114" s="10" t="s">
        <v>632</v>
      </c>
      <c r="C114" s="10" t="s">
        <v>633</v>
      </c>
      <c r="D114" s="10" t="s">
        <v>634</v>
      </c>
      <c r="E114" s="10" t="s">
        <v>635</v>
      </c>
      <c r="F114" s="10" t="s">
        <v>41</v>
      </c>
      <c r="G114" s="10" t="s">
        <v>59</v>
      </c>
      <c r="H114" s="10" t="s">
        <v>5</v>
      </c>
      <c r="I114" s="10" t="s">
        <v>517</v>
      </c>
      <c r="J114" s="10" t="s">
        <v>13</v>
      </c>
      <c r="K114" s="10" t="s">
        <v>192</v>
      </c>
      <c r="L114" s="11">
        <v>0.0</v>
      </c>
      <c r="M114" s="10"/>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7680A2ED-1A12-4595-9CBB-1B62FF473EA1}" filter="1" showAutoFilter="1">
      <autoFilter ref="$A$1:$M$114"/>
      <extLst>
        <ext uri="GoogleSheetsCustomDataVersion1">
          <go:sheetsCustomData xmlns:go="http://customooxmlschemas.google.com/" filterViewId="227826238"/>
        </ext>
      </extLst>
    </customSheetView>
  </customSheetView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7.14"/>
    <col customWidth="1" min="5" max="5" width="17.43"/>
    <col customWidth="1" min="6" max="6" width="25.14"/>
    <col customWidth="1" min="7" max="7" width="11.14"/>
    <col customWidth="1" min="12" max="12" width="25.71"/>
  </cols>
  <sheetData>
    <row r="1">
      <c r="A1" s="9" t="s">
        <v>73</v>
      </c>
      <c r="B1" s="9" t="s">
        <v>74</v>
      </c>
      <c r="C1" s="9" t="s">
        <v>75</v>
      </c>
      <c r="D1" s="12" t="s">
        <v>7</v>
      </c>
      <c r="E1" s="9" t="s">
        <v>76</v>
      </c>
      <c r="F1" s="9" t="s">
        <v>77</v>
      </c>
      <c r="G1" s="9" t="s">
        <v>9</v>
      </c>
      <c r="H1" s="9" t="s">
        <v>46</v>
      </c>
      <c r="I1" s="9" t="s">
        <v>1</v>
      </c>
      <c r="J1" s="9" t="s">
        <v>36</v>
      </c>
      <c r="K1" s="9" t="s">
        <v>10</v>
      </c>
      <c r="L1" s="9" t="s">
        <v>78</v>
      </c>
      <c r="M1" s="9" t="s">
        <v>79</v>
      </c>
      <c r="N1" s="9" t="s">
        <v>80</v>
      </c>
    </row>
    <row r="2">
      <c r="A2" s="10" t="s">
        <v>81</v>
      </c>
      <c r="B2" s="10" t="s">
        <v>82</v>
      </c>
      <c r="C2" s="10" t="s">
        <v>83</v>
      </c>
      <c r="D2" s="10" t="str">
        <f t="shared" ref="D2:D114" si="1">LEFT($C2,2)
</f>
        <v>DL</v>
      </c>
      <c r="E2" s="10" t="s">
        <v>84</v>
      </c>
      <c r="F2" s="10" t="s">
        <v>85</v>
      </c>
      <c r="G2" s="10" t="s">
        <v>12</v>
      </c>
      <c r="H2" s="10" t="s">
        <v>47</v>
      </c>
      <c r="I2" s="10" t="s">
        <v>4</v>
      </c>
      <c r="J2" s="10" t="s">
        <v>86</v>
      </c>
      <c r="K2" s="10" t="s">
        <v>14</v>
      </c>
      <c r="L2" s="10" t="s">
        <v>87</v>
      </c>
      <c r="M2" s="11">
        <v>4305.0</v>
      </c>
      <c r="N2" s="10">
        <v>83700.0</v>
      </c>
    </row>
    <row r="3">
      <c r="A3" s="10" t="s">
        <v>88</v>
      </c>
      <c r="B3" s="10" t="s">
        <v>89</v>
      </c>
      <c r="C3" s="10" t="s">
        <v>90</v>
      </c>
      <c r="D3" s="10" t="str">
        <f t="shared" si="1"/>
        <v>DL</v>
      </c>
      <c r="E3" s="10" t="s">
        <v>91</v>
      </c>
      <c r="F3" s="10" t="s">
        <v>92</v>
      </c>
      <c r="G3" s="10" t="s">
        <v>31</v>
      </c>
      <c r="H3" s="10" t="s">
        <v>54</v>
      </c>
      <c r="I3" s="10" t="s">
        <v>6</v>
      </c>
      <c r="J3" s="10" t="s">
        <v>86</v>
      </c>
      <c r="K3" s="10" t="s">
        <v>14</v>
      </c>
      <c r="L3" s="10" t="s">
        <v>93</v>
      </c>
      <c r="M3" s="11">
        <v>4305.0</v>
      </c>
      <c r="N3" s="10">
        <v>83700.0</v>
      </c>
    </row>
    <row r="4">
      <c r="A4" s="10" t="s">
        <v>94</v>
      </c>
      <c r="B4" s="10" t="s">
        <v>95</v>
      </c>
      <c r="C4" s="10" t="s">
        <v>96</v>
      </c>
      <c r="D4" s="10" t="str">
        <f t="shared" si="1"/>
        <v>DL</v>
      </c>
      <c r="E4" s="10" t="s">
        <v>97</v>
      </c>
      <c r="F4" s="10" t="s">
        <v>98</v>
      </c>
      <c r="G4" s="10" t="s">
        <v>16</v>
      </c>
      <c r="H4" s="10" t="s">
        <v>48</v>
      </c>
      <c r="I4" s="10" t="s">
        <v>6</v>
      </c>
      <c r="J4" s="10" t="s">
        <v>86</v>
      </c>
      <c r="K4" s="10" t="s">
        <v>14</v>
      </c>
      <c r="L4" s="10" t="s">
        <v>87</v>
      </c>
      <c r="M4" s="11">
        <v>4305.0</v>
      </c>
      <c r="N4" s="10">
        <v>83700.0</v>
      </c>
    </row>
    <row r="5">
      <c r="A5" s="10" t="s">
        <v>99</v>
      </c>
      <c r="B5" s="10" t="s">
        <v>100</v>
      </c>
      <c r="C5" s="10" t="s">
        <v>101</v>
      </c>
      <c r="D5" s="10" t="str">
        <f t="shared" si="1"/>
        <v>DL</v>
      </c>
      <c r="E5" s="10" t="s">
        <v>102</v>
      </c>
      <c r="F5" s="10" t="s">
        <v>103</v>
      </c>
      <c r="G5" s="10" t="s">
        <v>31</v>
      </c>
      <c r="H5" s="10" t="s">
        <v>54</v>
      </c>
      <c r="I5" s="10" t="s">
        <v>5</v>
      </c>
      <c r="J5" s="10"/>
      <c r="K5" s="10" t="s">
        <v>13</v>
      </c>
      <c r="L5" s="10" t="s">
        <v>104</v>
      </c>
      <c r="M5" s="11">
        <v>0.0</v>
      </c>
      <c r="N5" s="10"/>
    </row>
    <row r="6">
      <c r="A6" s="10" t="s">
        <v>105</v>
      </c>
      <c r="B6" s="10" t="s">
        <v>106</v>
      </c>
      <c r="C6" s="10" t="s">
        <v>107</v>
      </c>
      <c r="D6" s="10" t="str">
        <f t="shared" si="1"/>
        <v>DL</v>
      </c>
      <c r="E6" s="10" t="s">
        <v>108</v>
      </c>
      <c r="F6" s="10" t="s">
        <v>109</v>
      </c>
      <c r="G6" s="10" t="s">
        <v>31</v>
      </c>
      <c r="H6" s="10" t="s">
        <v>54</v>
      </c>
      <c r="I6" s="10" t="s">
        <v>6</v>
      </c>
      <c r="J6" s="10"/>
      <c r="K6" s="10" t="s">
        <v>14</v>
      </c>
      <c r="L6" s="10" t="s">
        <v>104</v>
      </c>
      <c r="M6" s="11">
        <v>0.0</v>
      </c>
      <c r="N6" s="10"/>
    </row>
    <row r="7">
      <c r="A7" s="10" t="s">
        <v>110</v>
      </c>
      <c r="B7" s="10" t="s">
        <v>111</v>
      </c>
      <c r="C7" s="10" t="s">
        <v>112</v>
      </c>
      <c r="D7" s="10" t="str">
        <f t="shared" si="1"/>
        <v>DL</v>
      </c>
      <c r="E7" s="10" t="s">
        <v>113</v>
      </c>
      <c r="F7" s="10" t="s">
        <v>114</v>
      </c>
      <c r="G7" s="10" t="s">
        <v>31</v>
      </c>
      <c r="H7" s="10" t="s">
        <v>54</v>
      </c>
      <c r="I7" s="10" t="s">
        <v>5</v>
      </c>
      <c r="J7" s="10"/>
      <c r="K7" s="10" t="s">
        <v>14</v>
      </c>
      <c r="L7" s="10" t="s">
        <v>104</v>
      </c>
      <c r="M7" s="11">
        <v>0.0</v>
      </c>
      <c r="N7" s="10"/>
    </row>
    <row r="8">
      <c r="A8" s="10" t="s">
        <v>115</v>
      </c>
      <c r="B8" s="10" t="s">
        <v>116</v>
      </c>
      <c r="C8" s="10" t="s">
        <v>117</v>
      </c>
      <c r="D8" s="10" t="str">
        <f t="shared" si="1"/>
        <v>DL</v>
      </c>
      <c r="E8" s="10" t="s">
        <v>118</v>
      </c>
      <c r="F8" s="10" t="s">
        <v>119</v>
      </c>
      <c r="G8" s="10" t="s">
        <v>20</v>
      </c>
      <c r="H8" s="10" t="s">
        <v>49</v>
      </c>
      <c r="I8" s="10" t="s">
        <v>5</v>
      </c>
      <c r="J8" s="10" t="s">
        <v>120</v>
      </c>
      <c r="K8" s="10" t="s">
        <v>14</v>
      </c>
      <c r="L8" s="10" t="s">
        <v>87</v>
      </c>
      <c r="M8" s="11">
        <v>7186.0</v>
      </c>
      <c r="N8" s="10">
        <v>741960.0</v>
      </c>
    </row>
    <row r="9">
      <c r="A9" s="10" t="s">
        <v>121</v>
      </c>
      <c r="B9" s="10" t="s">
        <v>122</v>
      </c>
      <c r="C9" s="10" t="s">
        <v>123</v>
      </c>
      <c r="D9" s="10" t="str">
        <f t="shared" si="1"/>
        <v>DL</v>
      </c>
      <c r="E9" s="10" t="s">
        <v>124</v>
      </c>
      <c r="F9" s="10" t="s">
        <v>125</v>
      </c>
      <c r="G9" s="10" t="s">
        <v>22</v>
      </c>
      <c r="H9" s="10" t="s">
        <v>50</v>
      </c>
      <c r="I9" s="10" t="s">
        <v>3</v>
      </c>
      <c r="J9" s="10" t="s">
        <v>126</v>
      </c>
      <c r="K9" s="10" t="s">
        <v>14</v>
      </c>
      <c r="L9" s="10" t="s">
        <v>87</v>
      </c>
      <c r="M9" s="11">
        <v>15098.1</v>
      </c>
      <c r="N9" s="10">
        <v>495975.0</v>
      </c>
    </row>
    <row r="10">
      <c r="A10" s="10" t="s">
        <v>127</v>
      </c>
      <c r="B10" s="10" t="s">
        <v>128</v>
      </c>
      <c r="C10" s="10" t="s">
        <v>129</v>
      </c>
      <c r="D10" s="10" t="str">
        <f t="shared" si="1"/>
        <v>DL</v>
      </c>
      <c r="E10" s="10" t="s">
        <v>130</v>
      </c>
      <c r="F10" s="10" t="s">
        <v>131</v>
      </c>
      <c r="G10" s="10" t="s">
        <v>20</v>
      </c>
      <c r="H10" s="10" t="s">
        <v>49</v>
      </c>
      <c r="I10" s="10" t="s">
        <v>6</v>
      </c>
      <c r="J10" s="10"/>
      <c r="K10" s="10" t="s">
        <v>14</v>
      </c>
      <c r="L10" s="10" t="s">
        <v>87</v>
      </c>
      <c r="M10" s="11">
        <v>15098.1</v>
      </c>
      <c r="N10" s="10">
        <v>495975.0</v>
      </c>
    </row>
    <row r="11">
      <c r="A11" s="10" t="s">
        <v>132</v>
      </c>
      <c r="B11" s="10" t="s">
        <v>133</v>
      </c>
      <c r="C11" s="10" t="s">
        <v>90</v>
      </c>
      <c r="D11" s="10" t="str">
        <f t="shared" si="1"/>
        <v>DL</v>
      </c>
      <c r="E11" s="10" t="s">
        <v>134</v>
      </c>
      <c r="F11" s="10" t="s">
        <v>135</v>
      </c>
      <c r="G11" s="10" t="s">
        <v>31</v>
      </c>
      <c r="H11" s="10" t="s">
        <v>54</v>
      </c>
      <c r="I11" s="10" t="s">
        <v>6</v>
      </c>
      <c r="J11" s="10"/>
      <c r="K11" s="10" t="s">
        <v>13</v>
      </c>
      <c r="L11" s="10" t="s">
        <v>104</v>
      </c>
      <c r="M11" s="11">
        <v>0.0</v>
      </c>
      <c r="N11" s="10"/>
    </row>
    <row r="12">
      <c r="A12" s="10" t="s">
        <v>132</v>
      </c>
      <c r="B12" s="10" t="s">
        <v>136</v>
      </c>
      <c r="C12" s="10" t="s">
        <v>137</v>
      </c>
      <c r="D12" s="10" t="str">
        <f t="shared" si="1"/>
        <v>DL</v>
      </c>
      <c r="E12" s="10" t="s">
        <v>138</v>
      </c>
      <c r="F12" s="10" t="s">
        <v>139</v>
      </c>
      <c r="G12" s="10" t="s">
        <v>31</v>
      </c>
      <c r="H12" s="10" t="s">
        <v>54</v>
      </c>
      <c r="I12" s="10" t="s">
        <v>3</v>
      </c>
      <c r="J12" s="10"/>
      <c r="K12" s="10" t="s">
        <v>14</v>
      </c>
      <c r="L12" s="10" t="s">
        <v>104</v>
      </c>
      <c r="M12" s="11">
        <v>0.0</v>
      </c>
      <c r="N12" s="10"/>
    </row>
    <row r="13">
      <c r="A13" s="10" t="s">
        <v>140</v>
      </c>
      <c r="B13" s="10" t="s">
        <v>141</v>
      </c>
      <c r="C13" s="10" t="s">
        <v>142</v>
      </c>
      <c r="D13" s="10" t="str">
        <f t="shared" si="1"/>
        <v>DL</v>
      </c>
      <c r="E13" s="10" t="s">
        <v>143</v>
      </c>
      <c r="F13" s="10" t="s">
        <v>144</v>
      </c>
      <c r="G13" s="10" t="s">
        <v>16</v>
      </c>
      <c r="H13" s="10" t="s">
        <v>48</v>
      </c>
      <c r="I13" s="10" t="s">
        <v>5</v>
      </c>
      <c r="J13" s="10" t="s">
        <v>126</v>
      </c>
      <c r="K13" s="10" t="s">
        <v>14</v>
      </c>
      <c r="L13" s="10" t="s">
        <v>87</v>
      </c>
      <c r="M13" s="11">
        <v>15098.1</v>
      </c>
      <c r="N13" s="10">
        <v>495975.0</v>
      </c>
    </row>
    <row r="14">
      <c r="A14" s="10" t="s">
        <v>145</v>
      </c>
      <c r="B14" s="10" t="s">
        <v>146</v>
      </c>
      <c r="C14" s="10" t="s">
        <v>147</v>
      </c>
      <c r="D14" s="10" t="str">
        <f t="shared" si="1"/>
        <v>DL</v>
      </c>
      <c r="E14" s="10" t="s">
        <v>148</v>
      </c>
      <c r="F14" s="10" t="s">
        <v>149</v>
      </c>
      <c r="G14" s="10" t="s">
        <v>33</v>
      </c>
      <c r="H14" s="10" t="s">
        <v>55</v>
      </c>
      <c r="I14" s="10" t="s">
        <v>6</v>
      </c>
      <c r="J14" s="10"/>
      <c r="K14" s="10" t="s">
        <v>14</v>
      </c>
      <c r="L14" s="10" t="s">
        <v>104</v>
      </c>
      <c r="M14" s="11">
        <v>0.0</v>
      </c>
      <c r="N14" s="10"/>
    </row>
    <row r="15">
      <c r="A15" s="10" t="s">
        <v>150</v>
      </c>
      <c r="B15" s="10" t="s">
        <v>151</v>
      </c>
      <c r="C15" s="10" t="s">
        <v>152</v>
      </c>
      <c r="D15" s="10" t="str">
        <f t="shared" si="1"/>
        <v>DL</v>
      </c>
      <c r="E15" s="10" t="s">
        <v>153</v>
      </c>
      <c r="F15" s="10" t="s">
        <v>154</v>
      </c>
      <c r="G15" s="10" t="s">
        <v>24</v>
      </c>
      <c r="H15" s="10" t="s">
        <v>51</v>
      </c>
      <c r="I15" s="10" t="s">
        <v>4</v>
      </c>
      <c r="J15" s="10" t="s">
        <v>126</v>
      </c>
      <c r="K15" s="10" t="s">
        <v>14</v>
      </c>
      <c r="L15" s="10" t="s">
        <v>87</v>
      </c>
      <c r="M15" s="11">
        <v>15098.1</v>
      </c>
      <c r="N15" s="10">
        <v>495975.0</v>
      </c>
    </row>
    <row r="16">
      <c r="A16" s="10" t="s">
        <v>155</v>
      </c>
      <c r="B16" s="10" t="s">
        <v>156</v>
      </c>
      <c r="C16" s="10" t="s">
        <v>157</v>
      </c>
      <c r="D16" s="10" t="str">
        <f t="shared" si="1"/>
        <v>MH</v>
      </c>
      <c r="E16" s="10" t="s">
        <v>158</v>
      </c>
      <c r="F16" s="10" t="s">
        <v>159</v>
      </c>
      <c r="G16" s="10" t="s">
        <v>12</v>
      </c>
      <c r="H16" s="10" t="s">
        <v>47</v>
      </c>
      <c r="I16" s="10" t="s">
        <v>5</v>
      </c>
      <c r="J16" s="10" t="s">
        <v>160</v>
      </c>
      <c r="K16" s="10" t="s">
        <v>14</v>
      </c>
      <c r="L16" s="10" t="s">
        <v>87</v>
      </c>
      <c r="M16" s="11">
        <v>4725.0</v>
      </c>
      <c r="N16" s="10">
        <v>102629.0</v>
      </c>
    </row>
    <row r="17">
      <c r="A17" s="10" t="s">
        <v>161</v>
      </c>
      <c r="B17" s="10" t="s">
        <v>162</v>
      </c>
      <c r="C17" s="10" t="s">
        <v>163</v>
      </c>
      <c r="D17" s="10" t="str">
        <f t="shared" si="1"/>
        <v>MH</v>
      </c>
      <c r="E17" s="10" t="s">
        <v>164</v>
      </c>
      <c r="F17" s="10" t="s">
        <v>165</v>
      </c>
      <c r="G17" s="10" t="s">
        <v>33</v>
      </c>
      <c r="H17" s="10" t="s">
        <v>55</v>
      </c>
      <c r="I17" s="10" t="s">
        <v>5</v>
      </c>
      <c r="J17" s="10" t="s">
        <v>160</v>
      </c>
      <c r="K17" s="10" t="s">
        <v>14</v>
      </c>
      <c r="L17" s="10" t="s">
        <v>166</v>
      </c>
      <c r="M17" s="11">
        <v>4725.0</v>
      </c>
      <c r="N17" s="10">
        <v>102629.0</v>
      </c>
    </row>
    <row r="18">
      <c r="A18" s="10" t="s">
        <v>167</v>
      </c>
      <c r="B18" s="10" t="s">
        <v>168</v>
      </c>
      <c r="C18" s="10" t="s">
        <v>169</v>
      </c>
      <c r="D18" s="10" t="str">
        <f t="shared" si="1"/>
        <v>MH</v>
      </c>
      <c r="E18" s="10" t="s">
        <v>170</v>
      </c>
      <c r="F18" s="10" t="s">
        <v>171</v>
      </c>
      <c r="G18" s="10" t="s">
        <v>33</v>
      </c>
      <c r="H18" s="10" t="s">
        <v>55</v>
      </c>
      <c r="I18" s="10" t="s">
        <v>6</v>
      </c>
      <c r="J18" s="10" t="s">
        <v>40</v>
      </c>
      <c r="K18" s="10" t="s">
        <v>14</v>
      </c>
      <c r="L18" s="10" t="s">
        <v>93</v>
      </c>
      <c r="M18" s="11">
        <v>1000.0</v>
      </c>
      <c r="N18" s="10"/>
    </row>
    <row r="19">
      <c r="A19" s="10" t="s">
        <v>172</v>
      </c>
      <c r="B19" s="10" t="s">
        <v>173</v>
      </c>
      <c r="C19" s="10" t="s">
        <v>174</v>
      </c>
      <c r="D19" s="10" t="str">
        <f t="shared" si="1"/>
        <v>TN</v>
      </c>
      <c r="E19" s="10" t="s">
        <v>175</v>
      </c>
      <c r="F19" s="10" t="s">
        <v>176</v>
      </c>
      <c r="G19" s="10" t="s">
        <v>27</v>
      </c>
      <c r="H19" s="10" t="s">
        <v>52</v>
      </c>
      <c r="I19" s="10" t="s">
        <v>4</v>
      </c>
      <c r="J19" s="10" t="s">
        <v>160</v>
      </c>
      <c r="K19" s="10" t="s">
        <v>14</v>
      </c>
      <c r="L19" s="10" t="s">
        <v>87</v>
      </c>
      <c r="M19" s="11">
        <v>4725.0</v>
      </c>
      <c r="N19" s="10">
        <v>102629.0</v>
      </c>
    </row>
    <row r="20">
      <c r="A20" s="10" t="s">
        <v>177</v>
      </c>
      <c r="B20" s="10" t="s">
        <v>178</v>
      </c>
      <c r="C20" s="10" t="s">
        <v>179</v>
      </c>
      <c r="D20" s="10" t="str">
        <f t="shared" si="1"/>
        <v>TN</v>
      </c>
      <c r="E20" s="10" t="s">
        <v>180</v>
      </c>
      <c r="F20" s="10" t="s">
        <v>181</v>
      </c>
      <c r="G20" s="10" t="s">
        <v>16</v>
      </c>
      <c r="H20" s="10" t="s">
        <v>48</v>
      </c>
      <c r="I20" s="10" t="s">
        <v>6</v>
      </c>
      <c r="J20" s="10" t="s">
        <v>43</v>
      </c>
      <c r="K20" s="10" t="s">
        <v>14</v>
      </c>
      <c r="L20" s="10" t="s">
        <v>87</v>
      </c>
      <c r="M20" s="11">
        <v>19158.0</v>
      </c>
      <c r="N20" s="10"/>
    </row>
    <row r="21">
      <c r="A21" s="10" t="s">
        <v>182</v>
      </c>
      <c r="B21" s="10" t="s">
        <v>183</v>
      </c>
      <c r="C21" s="10" t="s">
        <v>184</v>
      </c>
      <c r="D21" s="10" t="str">
        <f t="shared" si="1"/>
        <v>TN</v>
      </c>
      <c r="E21" s="10" t="s">
        <v>185</v>
      </c>
      <c r="F21" s="10" t="s">
        <v>186</v>
      </c>
      <c r="G21" s="10" t="s">
        <v>20</v>
      </c>
      <c r="H21" s="10" t="s">
        <v>49</v>
      </c>
      <c r="I21" s="10" t="s">
        <v>4</v>
      </c>
      <c r="J21" s="10" t="s">
        <v>120</v>
      </c>
      <c r="K21" s="10" t="s">
        <v>14</v>
      </c>
      <c r="L21" s="10" t="s">
        <v>87</v>
      </c>
      <c r="M21" s="11">
        <v>5757.0</v>
      </c>
      <c r="N21" s="10">
        <v>234918.0</v>
      </c>
    </row>
    <row r="22">
      <c r="A22" s="10" t="s">
        <v>187</v>
      </c>
      <c r="B22" s="10" t="s">
        <v>188</v>
      </c>
      <c r="C22" s="10" t="s">
        <v>189</v>
      </c>
      <c r="D22" s="10" t="str">
        <f t="shared" si="1"/>
        <v>TN</v>
      </c>
      <c r="E22" s="10" t="s">
        <v>190</v>
      </c>
      <c r="F22" s="10" t="s">
        <v>191</v>
      </c>
      <c r="G22" s="10" t="s">
        <v>33</v>
      </c>
      <c r="H22" s="10" t="s">
        <v>55</v>
      </c>
      <c r="I22" s="10" t="s">
        <v>4</v>
      </c>
      <c r="J22" s="10" t="s">
        <v>120</v>
      </c>
      <c r="K22" s="10" t="s">
        <v>14</v>
      </c>
      <c r="L22" s="10" t="s">
        <v>192</v>
      </c>
      <c r="M22" s="11">
        <v>5757.0</v>
      </c>
      <c r="N22" s="10">
        <v>234918.0</v>
      </c>
    </row>
    <row r="23">
      <c r="A23" s="10" t="s">
        <v>193</v>
      </c>
      <c r="B23" s="10" t="s">
        <v>194</v>
      </c>
      <c r="C23" s="10" t="s">
        <v>195</v>
      </c>
      <c r="D23" s="10" t="str">
        <f t="shared" si="1"/>
        <v>TN</v>
      </c>
      <c r="E23" s="10" t="s">
        <v>196</v>
      </c>
      <c r="F23" s="10" t="s">
        <v>197</v>
      </c>
      <c r="G23" s="10" t="s">
        <v>29</v>
      </c>
      <c r="H23" s="10" t="s">
        <v>53</v>
      </c>
      <c r="I23" s="10" t="s">
        <v>5</v>
      </c>
      <c r="J23" s="10" t="s">
        <v>120</v>
      </c>
      <c r="K23" s="10" t="s">
        <v>14</v>
      </c>
      <c r="L23" s="10" t="s">
        <v>87</v>
      </c>
      <c r="M23" s="11">
        <v>3400.0</v>
      </c>
      <c r="N23" s="10">
        <v>194994.0</v>
      </c>
    </row>
    <row r="24">
      <c r="A24" s="10" t="s">
        <v>198</v>
      </c>
      <c r="B24" s="10" t="s">
        <v>199</v>
      </c>
      <c r="C24" s="10" t="s">
        <v>200</v>
      </c>
      <c r="D24" s="10" t="str">
        <f t="shared" si="1"/>
        <v>TN</v>
      </c>
      <c r="E24" s="10" t="s">
        <v>201</v>
      </c>
      <c r="F24" s="10" t="s">
        <v>202</v>
      </c>
      <c r="G24" s="10" t="s">
        <v>12</v>
      </c>
      <c r="H24" s="10" t="s">
        <v>47</v>
      </c>
      <c r="I24" s="10" t="s">
        <v>6</v>
      </c>
      <c r="J24" s="10" t="s">
        <v>203</v>
      </c>
      <c r="K24" s="10" t="s">
        <v>14</v>
      </c>
      <c r="L24" s="10" t="s">
        <v>87</v>
      </c>
      <c r="M24" s="11">
        <v>7063.0</v>
      </c>
      <c r="N24" s="10">
        <v>203133.0</v>
      </c>
    </row>
    <row r="25">
      <c r="A25" s="10" t="s">
        <v>204</v>
      </c>
      <c r="B25" s="10" t="s">
        <v>205</v>
      </c>
      <c r="C25" s="10" t="s">
        <v>206</v>
      </c>
      <c r="D25" s="10" t="str">
        <f t="shared" si="1"/>
        <v>TN</v>
      </c>
      <c r="E25" s="10" t="s">
        <v>207</v>
      </c>
      <c r="F25" s="10" t="s">
        <v>208</v>
      </c>
      <c r="G25" s="10" t="s">
        <v>16</v>
      </c>
      <c r="H25" s="10" t="s">
        <v>48</v>
      </c>
      <c r="I25" s="10" t="s">
        <v>4</v>
      </c>
      <c r="J25" s="10" t="s">
        <v>120</v>
      </c>
      <c r="K25" s="10" t="s">
        <v>14</v>
      </c>
      <c r="L25" s="10" t="s">
        <v>87</v>
      </c>
      <c r="M25" s="11">
        <v>5465.0</v>
      </c>
      <c r="N25" s="10">
        <v>204592.0</v>
      </c>
    </row>
    <row r="26">
      <c r="A26" s="10" t="s">
        <v>209</v>
      </c>
      <c r="B26" s="10" t="s">
        <v>210</v>
      </c>
      <c r="C26" s="10" t="s">
        <v>211</v>
      </c>
      <c r="D26" s="10" t="str">
        <f t="shared" si="1"/>
        <v>TN</v>
      </c>
      <c r="E26" s="10" t="s">
        <v>212</v>
      </c>
      <c r="F26" s="10" t="s">
        <v>213</v>
      </c>
      <c r="G26" s="10" t="s">
        <v>20</v>
      </c>
      <c r="H26" s="10" t="s">
        <v>49</v>
      </c>
      <c r="I26" s="10" t="s">
        <v>6</v>
      </c>
      <c r="J26" s="10" t="s">
        <v>120</v>
      </c>
      <c r="K26" s="10" t="s">
        <v>14</v>
      </c>
      <c r="L26" s="10" t="s">
        <v>87</v>
      </c>
      <c r="M26" s="11">
        <v>6952.0</v>
      </c>
      <c r="N26" s="10">
        <v>881280.0</v>
      </c>
    </row>
    <row r="27">
      <c r="A27" s="10" t="s">
        <v>214</v>
      </c>
      <c r="B27" s="10" t="s">
        <v>215</v>
      </c>
      <c r="C27" s="10" t="s">
        <v>216</v>
      </c>
      <c r="D27" s="10" t="str">
        <f t="shared" si="1"/>
        <v>TN</v>
      </c>
      <c r="E27" s="10" t="s">
        <v>217</v>
      </c>
      <c r="F27" s="10" t="s">
        <v>218</v>
      </c>
      <c r="G27" s="10" t="s">
        <v>33</v>
      </c>
      <c r="H27" s="10" t="s">
        <v>55</v>
      </c>
      <c r="I27" s="10" t="s">
        <v>4</v>
      </c>
      <c r="J27" s="10" t="s">
        <v>120</v>
      </c>
      <c r="K27" s="10" t="s">
        <v>14</v>
      </c>
      <c r="L27" s="10" t="s">
        <v>166</v>
      </c>
      <c r="M27" s="11">
        <v>6952.0</v>
      </c>
      <c r="N27" s="10">
        <v>881280.0</v>
      </c>
    </row>
    <row r="28">
      <c r="A28" s="10" t="s">
        <v>219</v>
      </c>
      <c r="B28" s="10" t="s">
        <v>220</v>
      </c>
      <c r="C28" s="10" t="s">
        <v>221</v>
      </c>
      <c r="D28" s="10" t="str">
        <f t="shared" si="1"/>
        <v>TN</v>
      </c>
      <c r="E28" s="10" t="s">
        <v>222</v>
      </c>
      <c r="F28" s="10" t="s">
        <v>223</v>
      </c>
      <c r="G28" s="10" t="s">
        <v>12</v>
      </c>
      <c r="H28" s="10" t="s">
        <v>47</v>
      </c>
      <c r="I28" s="10" t="s">
        <v>6</v>
      </c>
      <c r="J28" s="10" t="s">
        <v>224</v>
      </c>
      <c r="K28" s="10" t="s">
        <v>14</v>
      </c>
      <c r="L28" s="10" t="s">
        <v>87</v>
      </c>
      <c r="M28" s="11">
        <v>3931.0</v>
      </c>
      <c r="N28" s="10">
        <v>522000.0</v>
      </c>
    </row>
    <row r="29">
      <c r="A29" s="10" t="s">
        <v>225</v>
      </c>
      <c r="B29" s="10" t="s">
        <v>226</v>
      </c>
      <c r="C29" s="10" t="s">
        <v>227</v>
      </c>
      <c r="D29" s="10" t="str">
        <f t="shared" si="1"/>
        <v>TN</v>
      </c>
      <c r="E29" s="10" t="s">
        <v>228</v>
      </c>
      <c r="F29" s="10" t="s">
        <v>229</v>
      </c>
      <c r="G29" s="10" t="s">
        <v>16</v>
      </c>
      <c r="H29" s="10" t="s">
        <v>48</v>
      </c>
      <c r="I29" s="10" t="s">
        <v>5</v>
      </c>
      <c r="J29" s="10" t="s">
        <v>224</v>
      </c>
      <c r="K29" s="10" t="s">
        <v>14</v>
      </c>
      <c r="L29" s="10" t="s">
        <v>87</v>
      </c>
      <c r="M29" s="11">
        <v>3931.0</v>
      </c>
      <c r="N29" s="10">
        <v>522000.0</v>
      </c>
    </row>
    <row r="30">
      <c r="A30" s="10" t="s">
        <v>230</v>
      </c>
      <c r="B30" s="10" t="s">
        <v>231</v>
      </c>
      <c r="C30" s="10" t="s">
        <v>232</v>
      </c>
      <c r="D30" s="10" t="str">
        <f t="shared" si="1"/>
        <v>WB</v>
      </c>
      <c r="E30" s="10" t="s">
        <v>233</v>
      </c>
      <c r="F30" s="10" t="s">
        <v>234</v>
      </c>
      <c r="G30" s="10" t="s">
        <v>22</v>
      </c>
      <c r="H30" s="10" t="s">
        <v>50</v>
      </c>
      <c r="I30" s="10" t="s">
        <v>4</v>
      </c>
      <c r="J30" s="10" t="s">
        <v>224</v>
      </c>
      <c r="K30" s="10" t="s">
        <v>14</v>
      </c>
      <c r="L30" s="10" t="s">
        <v>87</v>
      </c>
      <c r="M30" s="11">
        <v>3931.0</v>
      </c>
      <c r="N30" s="10">
        <v>522000.0</v>
      </c>
    </row>
    <row r="31">
      <c r="A31" s="10" t="s">
        <v>235</v>
      </c>
      <c r="B31" s="10" t="s">
        <v>236</v>
      </c>
      <c r="C31" s="10" t="s">
        <v>237</v>
      </c>
      <c r="D31" s="10" t="str">
        <f t="shared" si="1"/>
        <v>WB</v>
      </c>
      <c r="E31" s="10" t="s">
        <v>238</v>
      </c>
      <c r="F31" s="10" t="s">
        <v>239</v>
      </c>
      <c r="G31" s="10" t="s">
        <v>33</v>
      </c>
      <c r="H31" s="10" t="s">
        <v>55</v>
      </c>
      <c r="I31" s="10" t="s">
        <v>6</v>
      </c>
      <c r="J31" s="10" t="s">
        <v>120</v>
      </c>
      <c r="K31" s="10" t="s">
        <v>14</v>
      </c>
      <c r="L31" s="10" t="s">
        <v>93</v>
      </c>
      <c r="M31" s="11">
        <v>1811.0</v>
      </c>
      <c r="N31" s="10">
        <v>384848.0</v>
      </c>
    </row>
    <row r="32">
      <c r="A32" s="10" t="s">
        <v>240</v>
      </c>
      <c r="B32" s="10" t="s">
        <v>241</v>
      </c>
      <c r="C32" s="10" t="s">
        <v>242</v>
      </c>
      <c r="D32" s="10" t="str">
        <f t="shared" si="1"/>
        <v>WB</v>
      </c>
      <c r="E32" s="10" t="s">
        <v>243</v>
      </c>
      <c r="F32" s="10" t="s">
        <v>244</v>
      </c>
      <c r="G32" s="10" t="s">
        <v>12</v>
      </c>
      <c r="H32" s="10" t="s">
        <v>47</v>
      </c>
      <c r="I32" s="10" t="s">
        <v>3</v>
      </c>
      <c r="J32" s="10" t="s">
        <v>224</v>
      </c>
      <c r="K32" s="10" t="s">
        <v>14</v>
      </c>
      <c r="L32" s="10" t="s">
        <v>87</v>
      </c>
      <c r="M32" s="11">
        <v>4182.0</v>
      </c>
      <c r="N32" s="10">
        <v>129168.0</v>
      </c>
    </row>
    <row r="33">
      <c r="A33" s="10" t="s">
        <v>245</v>
      </c>
      <c r="B33" s="10" t="s">
        <v>246</v>
      </c>
      <c r="C33" s="10" t="s">
        <v>247</v>
      </c>
      <c r="D33" s="10" t="str">
        <f t="shared" si="1"/>
        <v>WB</v>
      </c>
      <c r="E33" s="10" t="s">
        <v>248</v>
      </c>
      <c r="F33" s="10" t="s">
        <v>249</v>
      </c>
      <c r="G33" s="10" t="s">
        <v>35</v>
      </c>
      <c r="H33" s="10" t="s">
        <v>56</v>
      </c>
      <c r="I33" s="10" t="s">
        <v>3</v>
      </c>
      <c r="J33" s="10" t="s">
        <v>224</v>
      </c>
      <c r="K33" s="10" t="s">
        <v>14</v>
      </c>
      <c r="L33" s="10" t="s">
        <v>93</v>
      </c>
      <c r="M33" s="11">
        <v>14046.0</v>
      </c>
      <c r="N33" s="10">
        <v>527580.0</v>
      </c>
    </row>
    <row r="34">
      <c r="A34" s="10" t="s">
        <v>250</v>
      </c>
      <c r="B34" s="10" t="s">
        <v>251</v>
      </c>
      <c r="C34" s="10" t="s">
        <v>252</v>
      </c>
      <c r="D34" s="10" t="str">
        <f t="shared" si="1"/>
        <v>WB</v>
      </c>
      <c r="E34" s="10" t="s">
        <v>253</v>
      </c>
      <c r="F34" s="10" t="s">
        <v>254</v>
      </c>
      <c r="G34" s="10" t="s">
        <v>16</v>
      </c>
      <c r="H34" s="10" t="s">
        <v>48</v>
      </c>
      <c r="I34" s="10" t="s">
        <v>3</v>
      </c>
      <c r="J34" s="10" t="s">
        <v>224</v>
      </c>
      <c r="K34" s="10" t="s">
        <v>14</v>
      </c>
      <c r="L34" s="10" t="s">
        <v>87</v>
      </c>
      <c r="M34" s="11">
        <v>3801.0</v>
      </c>
      <c r="N34" s="10">
        <v>0.0</v>
      </c>
    </row>
    <row r="35">
      <c r="A35" s="10" t="s">
        <v>255</v>
      </c>
      <c r="B35" s="10" t="s">
        <v>256</v>
      </c>
      <c r="C35" s="10" t="s">
        <v>257</v>
      </c>
      <c r="D35" s="10" t="str">
        <f t="shared" si="1"/>
        <v>WB</v>
      </c>
      <c r="E35" s="10" t="s">
        <v>258</v>
      </c>
      <c r="F35" s="10" t="s">
        <v>259</v>
      </c>
      <c r="G35" s="10" t="s">
        <v>20</v>
      </c>
      <c r="H35" s="10" t="s">
        <v>49</v>
      </c>
      <c r="I35" s="10" t="s">
        <v>5</v>
      </c>
      <c r="J35" s="10" t="s">
        <v>224</v>
      </c>
      <c r="K35" s="10" t="s">
        <v>14</v>
      </c>
      <c r="L35" s="10" t="s">
        <v>87</v>
      </c>
      <c r="M35" s="11">
        <v>3801.0</v>
      </c>
      <c r="N35" s="10">
        <v>0.0</v>
      </c>
    </row>
    <row r="36">
      <c r="A36" s="10" t="s">
        <v>260</v>
      </c>
      <c r="B36" s="10" t="s">
        <v>261</v>
      </c>
      <c r="C36" s="10" t="s">
        <v>262</v>
      </c>
      <c r="D36" s="10" t="str">
        <f t="shared" si="1"/>
        <v>WB</v>
      </c>
      <c r="E36" s="10" t="s">
        <v>263</v>
      </c>
      <c r="F36" s="10" t="s">
        <v>264</v>
      </c>
      <c r="G36" s="10" t="s">
        <v>12</v>
      </c>
      <c r="H36" s="10" t="s">
        <v>47</v>
      </c>
      <c r="I36" s="10" t="s">
        <v>5</v>
      </c>
      <c r="J36" s="10" t="s">
        <v>224</v>
      </c>
      <c r="K36" s="10" t="s">
        <v>14</v>
      </c>
      <c r="L36" s="10" t="s">
        <v>87</v>
      </c>
      <c r="M36" s="11">
        <v>3801.0</v>
      </c>
      <c r="N36" s="10">
        <v>0.0</v>
      </c>
    </row>
    <row r="37">
      <c r="A37" s="10" t="s">
        <v>265</v>
      </c>
      <c r="B37" s="10" t="s">
        <v>266</v>
      </c>
      <c r="C37" s="10" t="s">
        <v>267</v>
      </c>
      <c r="D37" s="10" t="str">
        <f t="shared" si="1"/>
        <v>WB</v>
      </c>
      <c r="E37" s="10" t="s">
        <v>268</v>
      </c>
      <c r="F37" s="10" t="s">
        <v>269</v>
      </c>
      <c r="G37" s="10" t="s">
        <v>35</v>
      </c>
      <c r="H37" s="10" t="s">
        <v>56</v>
      </c>
      <c r="I37" s="10" t="s">
        <v>4</v>
      </c>
      <c r="J37" s="10" t="s">
        <v>224</v>
      </c>
      <c r="K37" s="10" t="s">
        <v>13</v>
      </c>
      <c r="L37" s="10" t="s">
        <v>166</v>
      </c>
      <c r="M37" s="11">
        <v>4182.0</v>
      </c>
      <c r="N37" s="10">
        <v>129168.0</v>
      </c>
    </row>
    <row r="38">
      <c r="A38" s="10" t="s">
        <v>270</v>
      </c>
      <c r="B38" s="10" t="s">
        <v>271</v>
      </c>
      <c r="C38" s="10" t="s">
        <v>272</v>
      </c>
      <c r="D38" s="10" t="str">
        <f t="shared" si="1"/>
        <v>WB</v>
      </c>
      <c r="E38" s="10" t="s">
        <v>273</v>
      </c>
      <c r="F38" s="10" t="s">
        <v>274</v>
      </c>
      <c r="G38" s="10" t="s">
        <v>24</v>
      </c>
      <c r="H38" s="10" t="s">
        <v>51</v>
      </c>
      <c r="I38" s="10" t="s">
        <v>6</v>
      </c>
      <c r="J38" s="10" t="s">
        <v>224</v>
      </c>
      <c r="K38" s="10" t="s">
        <v>14</v>
      </c>
      <c r="L38" s="10" t="s">
        <v>87</v>
      </c>
      <c r="M38" s="11">
        <v>4182.0</v>
      </c>
      <c r="N38" s="10">
        <v>129168.0</v>
      </c>
    </row>
    <row r="39">
      <c r="A39" s="10" t="s">
        <v>275</v>
      </c>
      <c r="B39" s="10" t="s">
        <v>276</v>
      </c>
      <c r="C39" s="10" t="s">
        <v>277</v>
      </c>
      <c r="D39" s="10" t="str">
        <f t="shared" si="1"/>
        <v>WB</v>
      </c>
      <c r="E39" s="10" t="s">
        <v>278</v>
      </c>
      <c r="F39" s="10" t="s">
        <v>279</v>
      </c>
      <c r="G39" s="10" t="s">
        <v>16</v>
      </c>
      <c r="H39" s="10" t="s">
        <v>48</v>
      </c>
      <c r="I39" s="10" t="s">
        <v>5</v>
      </c>
      <c r="J39" s="10" t="s">
        <v>224</v>
      </c>
      <c r="K39" s="10" t="s">
        <v>14</v>
      </c>
      <c r="L39" s="10" t="s">
        <v>87</v>
      </c>
      <c r="M39" s="11">
        <v>4182.0</v>
      </c>
      <c r="N39" s="10">
        <v>129168.0</v>
      </c>
    </row>
    <row r="40">
      <c r="A40" s="10" t="s">
        <v>280</v>
      </c>
      <c r="B40" s="10" t="s">
        <v>281</v>
      </c>
      <c r="C40" s="10" t="s">
        <v>282</v>
      </c>
      <c r="D40" s="10" t="str">
        <f t="shared" si="1"/>
        <v>DL</v>
      </c>
      <c r="E40" s="10" t="s">
        <v>283</v>
      </c>
      <c r="F40" s="10" t="s">
        <v>284</v>
      </c>
      <c r="G40" s="10" t="s">
        <v>12</v>
      </c>
      <c r="H40" s="10" t="s">
        <v>47</v>
      </c>
      <c r="I40" s="10" t="s">
        <v>4</v>
      </c>
      <c r="J40" s="10" t="s">
        <v>224</v>
      </c>
      <c r="K40" s="10" t="s">
        <v>14</v>
      </c>
      <c r="L40" s="10" t="s">
        <v>87</v>
      </c>
      <c r="M40" s="11">
        <v>4182.0</v>
      </c>
      <c r="N40" s="10">
        <v>129168.0</v>
      </c>
    </row>
    <row r="41">
      <c r="A41" s="10" t="s">
        <v>285</v>
      </c>
      <c r="B41" s="10" t="s">
        <v>286</v>
      </c>
      <c r="C41" s="10" t="s">
        <v>287</v>
      </c>
      <c r="D41" s="10" t="str">
        <f t="shared" si="1"/>
        <v>TN</v>
      </c>
      <c r="E41" s="10" t="s">
        <v>288</v>
      </c>
      <c r="F41" s="10" t="s">
        <v>289</v>
      </c>
      <c r="G41" s="10" t="s">
        <v>27</v>
      </c>
      <c r="H41" s="10" t="s">
        <v>52</v>
      </c>
      <c r="I41" s="10" t="s">
        <v>3</v>
      </c>
      <c r="J41" s="10" t="s">
        <v>224</v>
      </c>
      <c r="K41" s="10" t="s">
        <v>14</v>
      </c>
      <c r="L41" s="10" t="s">
        <v>87</v>
      </c>
      <c r="M41" s="11">
        <v>4182.0</v>
      </c>
      <c r="N41" s="10">
        <v>129168.0</v>
      </c>
    </row>
    <row r="42">
      <c r="A42" s="10" t="s">
        <v>290</v>
      </c>
      <c r="B42" s="10" t="s">
        <v>291</v>
      </c>
      <c r="C42" s="10" t="s">
        <v>292</v>
      </c>
      <c r="D42" s="10" t="str">
        <f t="shared" si="1"/>
        <v>TS</v>
      </c>
      <c r="E42" s="10" t="s">
        <v>293</v>
      </c>
      <c r="F42" s="10" t="s">
        <v>294</v>
      </c>
      <c r="G42" s="10" t="s">
        <v>20</v>
      </c>
      <c r="H42" s="10" t="s">
        <v>49</v>
      </c>
      <c r="I42" s="10" t="s">
        <v>3</v>
      </c>
      <c r="J42" s="10" t="s">
        <v>224</v>
      </c>
      <c r="K42" s="10" t="s">
        <v>14</v>
      </c>
      <c r="L42" s="10" t="s">
        <v>87</v>
      </c>
      <c r="M42" s="11">
        <v>4182.0</v>
      </c>
      <c r="N42" s="10">
        <v>129168.0</v>
      </c>
    </row>
    <row r="43">
      <c r="A43" s="10" t="s">
        <v>295</v>
      </c>
      <c r="B43" s="10" t="s">
        <v>296</v>
      </c>
      <c r="C43" s="10" t="s">
        <v>292</v>
      </c>
      <c r="D43" s="10" t="str">
        <f t="shared" si="1"/>
        <v>TS</v>
      </c>
      <c r="E43" s="10" t="s">
        <v>297</v>
      </c>
      <c r="F43" s="10" t="s">
        <v>298</v>
      </c>
      <c r="G43" s="10" t="s">
        <v>35</v>
      </c>
      <c r="H43" s="10" t="s">
        <v>56</v>
      </c>
      <c r="I43" s="10" t="s">
        <v>3</v>
      </c>
      <c r="J43" s="10" t="s">
        <v>224</v>
      </c>
      <c r="K43" s="10" t="s">
        <v>14</v>
      </c>
      <c r="L43" s="10" t="s">
        <v>192</v>
      </c>
      <c r="M43" s="11">
        <v>4182.0</v>
      </c>
      <c r="N43" s="10">
        <v>129168.0</v>
      </c>
    </row>
    <row r="44">
      <c r="A44" s="10" t="s">
        <v>299</v>
      </c>
      <c r="B44" s="10" t="s">
        <v>300</v>
      </c>
      <c r="C44" s="10" t="s">
        <v>301</v>
      </c>
      <c r="D44" s="10" t="str">
        <f t="shared" si="1"/>
        <v>TS</v>
      </c>
      <c r="E44" s="10" t="s">
        <v>302</v>
      </c>
      <c r="F44" s="10" t="s">
        <v>303</v>
      </c>
      <c r="G44" s="10" t="s">
        <v>12</v>
      </c>
      <c r="H44" s="10" t="s">
        <v>47</v>
      </c>
      <c r="I44" s="10" t="s">
        <v>5</v>
      </c>
      <c r="J44" s="10" t="s">
        <v>224</v>
      </c>
      <c r="K44" s="10" t="s">
        <v>14</v>
      </c>
      <c r="L44" s="10" t="s">
        <v>87</v>
      </c>
      <c r="M44" s="11">
        <v>3801.0</v>
      </c>
      <c r="N44" s="10">
        <v>0.0</v>
      </c>
    </row>
    <row r="45">
      <c r="A45" s="10" t="s">
        <v>304</v>
      </c>
      <c r="B45" s="10" t="s">
        <v>305</v>
      </c>
      <c r="C45" s="10" t="s">
        <v>301</v>
      </c>
      <c r="D45" s="10" t="str">
        <f t="shared" si="1"/>
        <v>TS</v>
      </c>
      <c r="E45" s="10" t="s">
        <v>306</v>
      </c>
      <c r="F45" s="10" t="s">
        <v>307</v>
      </c>
      <c r="G45" s="10" t="s">
        <v>35</v>
      </c>
      <c r="H45" s="10" t="s">
        <v>56</v>
      </c>
      <c r="I45" s="10" t="s">
        <v>3</v>
      </c>
      <c r="J45" s="10" t="s">
        <v>224</v>
      </c>
      <c r="K45" s="10" t="s">
        <v>14</v>
      </c>
      <c r="L45" s="10" t="s">
        <v>93</v>
      </c>
      <c r="M45" s="11">
        <v>3801.0</v>
      </c>
      <c r="N45" s="10">
        <v>0.0</v>
      </c>
    </row>
    <row r="46">
      <c r="A46" s="10" t="s">
        <v>308</v>
      </c>
      <c r="B46" s="10" t="s">
        <v>309</v>
      </c>
      <c r="C46" s="10" t="s">
        <v>301</v>
      </c>
      <c r="D46" s="10" t="str">
        <f t="shared" si="1"/>
        <v>TS</v>
      </c>
      <c r="E46" s="10" t="s">
        <v>310</v>
      </c>
      <c r="F46" s="10" t="s">
        <v>311</v>
      </c>
      <c r="G46" s="10" t="s">
        <v>22</v>
      </c>
      <c r="H46" s="10" t="s">
        <v>50</v>
      </c>
      <c r="I46" s="10" t="s">
        <v>3</v>
      </c>
      <c r="J46" s="10" t="s">
        <v>224</v>
      </c>
      <c r="K46" s="10" t="s">
        <v>14</v>
      </c>
      <c r="L46" s="10" t="s">
        <v>87</v>
      </c>
      <c r="M46" s="11">
        <v>3801.0</v>
      </c>
      <c r="N46" s="10">
        <v>0.0</v>
      </c>
    </row>
    <row r="47">
      <c r="A47" s="10" t="s">
        <v>312</v>
      </c>
      <c r="B47" s="10" t="s">
        <v>313</v>
      </c>
      <c r="C47" s="10" t="s">
        <v>314</v>
      </c>
      <c r="D47" s="10" t="str">
        <f t="shared" si="1"/>
        <v>TS</v>
      </c>
      <c r="E47" s="10" t="s">
        <v>315</v>
      </c>
      <c r="F47" s="10" t="s">
        <v>316</v>
      </c>
      <c r="G47" s="10" t="s">
        <v>16</v>
      </c>
      <c r="H47" s="10" t="s">
        <v>48</v>
      </c>
      <c r="I47" s="10" t="s">
        <v>5</v>
      </c>
      <c r="J47" s="10" t="s">
        <v>224</v>
      </c>
      <c r="K47" s="10" t="s">
        <v>14</v>
      </c>
      <c r="L47" s="10" t="s">
        <v>87</v>
      </c>
      <c r="M47" s="11">
        <v>3801.0</v>
      </c>
      <c r="N47" s="10">
        <v>0.0</v>
      </c>
    </row>
    <row r="48">
      <c r="A48" s="10" t="s">
        <v>317</v>
      </c>
      <c r="B48" s="10" t="s">
        <v>318</v>
      </c>
      <c r="C48" s="10" t="s">
        <v>314</v>
      </c>
      <c r="D48" s="10" t="str">
        <f t="shared" si="1"/>
        <v>TS</v>
      </c>
      <c r="E48" s="10" t="s">
        <v>319</v>
      </c>
      <c r="F48" s="10" t="s">
        <v>320</v>
      </c>
      <c r="G48" s="10" t="s">
        <v>20</v>
      </c>
      <c r="H48" s="10" t="s">
        <v>49</v>
      </c>
      <c r="I48" s="10" t="s">
        <v>4</v>
      </c>
      <c r="J48" s="10" t="s">
        <v>224</v>
      </c>
      <c r="K48" s="10" t="s">
        <v>14</v>
      </c>
      <c r="L48" s="10" t="s">
        <v>87</v>
      </c>
      <c r="M48" s="11">
        <v>3801.0</v>
      </c>
      <c r="N48" s="10">
        <v>0.0</v>
      </c>
    </row>
    <row r="49">
      <c r="A49" s="10" t="s">
        <v>321</v>
      </c>
      <c r="B49" s="10" t="s">
        <v>322</v>
      </c>
      <c r="C49" s="10" t="s">
        <v>314</v>
      </c>
      <c r="D49" s="10" t="str">
        <f t="shared" si="1"/>
        <v>TS</v>
      </c>
      <c r="E49" s="10" t="s">
        <v>323</v>
      </c>
      <c r="F49" s="10" t="s">
        <v>324</v>
      </c>
      <c r="G49" s="10" t="s">
        <v>12</v>
      </c>
      <c r="H49" s="10" t="s">
        <v>47</v>
      </c>
      <c r="I49" s="10" t="s">
        <v>5</v>
      </c>
      <c r="J49" s="10" t="s">
        <v>224</v>
      </c>
      <c r="K49" s="10" t="s">
        <v>14</v>
      </c>
      <c r="L49" s="10" t="s">
        <v>87</v>
      </c>
      <c r="M49" s="11">
        <v>3801.0</v>
      </c>
      <c r="N49" s="10">
        <v>0.0</v>
      </c>
    </row>
    <row r="50">
      <c r="A50" s="10" t="s">
        <v>325</v>
      </c>
      <c r="B50" s="10" t="s">
        <v>326</v>
      </c>
      <c r="C50" s="10" t="s">
        <v>314</v>
      </c>
      <c r="D50" s="10" t="str">
        <f t="shared" si="1"/>
        <v>TS</v>
      </c>
      <c r="E50" s="10" t="s">
        <v>327</v>
      </c>
      <c r="F50" s="10" t="s">
        <v>328</v>
      </c>
      <c r="G50" s="10" t="s">
        <v>31</v>
      </c>
      <c r="H50" s="10" t="s">
        <v>54</v>
      </c>
      <c r="I50" s="10" t="s">
        <v>6</v>
      </c>
      <c r="J50" s="10" t="s">
        <v>224</v>
      </c>
      <c r="K50" s="10" t="s">
        <v>14</v>
      </c>
      <c r="L50" s="10" t="s">
        <v>87</v>
      </c>
      <c r="M50" s="11">
        <v>3801.0</v>
      </c>
      <c r="N50" s="10">
        <v>0.0</v>
      </c>
    </row>
    <row r="51">
      <c r="A51" s="10" t="s">
        <v>329</v>
      </c>
      <c r="B51" s="10" t="s">
        <v>330</v>
      </c>
      <c r="C51" s="10" t="s">
        <v>331</v>
      </c>
      <c r="D51" s="10" t="str">
        <f t="shared" si="1"/>
        <v>TS</v>
      </c>
      <c r="E51" s="10" t="s">
        <v>332</v>
      </c>
      <c r="F51" s="10" t="s">
        <v>333</v>
      </c>
      <c r="G51" s="10" t="s">
        <v>16</v>
      </c>
      <c r="H51" s="10" t="s">
        <v>48</v>
      </c>
      <c r="I51" s="10" t="s">
        <v>3</v>
      </c>
      <c r="J51" s="10" t="s">
        <v>224</v>
      </c>
      <c r="K51" s="10" t="s">
        <v>14</v>
      </c>
      <c r="L51" s="10" t="s">
        <v>87</v>
      </c>
      <c r="M51" s="11">
        <v>3801.0</v>
      </c>
      <c r="N51" s="10">
        <v>0.0</v>
      </c>
    </row>
    <row r="52">
      <c r="A52" s="10" t="s">
        <v>334</v>
      </c>
      <c r="B52" s="10" t="s">
        <v>335</v>
      </c>
      <c r="C52" s="10" t="s">
        <v>336</v>
      </c>
      <c r="D52" s="10" t="str">
        <f t="shared" si="1"/>
        <v>TS</v>
      </c>
      <c r="E52" s="10" t="s">
        <v>337</v>
      </c>
      <c r="F52" s="10" t="s">
        <v>338</v>
      </c>
      <c r="G52" s="10" t="s">
        <v>24</v>
      </c>
      <c r="H52" s="10" t="s">
        <v>51</v>
      </c>
      <c r="I52" s="10" t="s">
        <v>6</v>
      </c>
      <c r="J52" s="10" t="s">
        <v>224</v>
      </c>
      <c r="K52" s="10" t="s">
        <v>14</v>
      </c>
      <c r="L52" s="10" t="s">
        <v>87</v>
      </c>
      <c r="M52" s="11">
        <v>3801.0</v>
      </c>
      <c r="N52" s="10">
        <v>0.0</v>
      </c>
    </row>
    <row r="53">
      <c r="A53" s="10" t="s">
        <v>339</v>
      </c>
      <c r="B53" s="10" t="s">
        <v>340</v>
      </c>
      <c r="C53" s="10" t="s">
        <v>341</v>
      </c>
      <c r="D53" s="10" t="str">
        <f t="shared" si="1"/>
        <v>TS</v>
      </c>
      <c r="E53" s="10" t="s">
        <v>342</v>
      </c>
      <c r="F53" s="10" t="s">
        <v>343</v>
      </c>
      <c r="G53" s="10" t="s">
        <v>35</v>
      </c>
      <c r="H53" s="10" t="s">
        <v>56</v>
      </c>
      <c r="I53" s="10" t="s">
        <v>4</v>
      </c>
      <c r="J53" s="10" t="s">
        <v>344</v>
      </c>
      <c r="K53" s="10" t="s">
        <v>13</v>
      </c>
      <c r="L53" s="10" t="s">
        <v>93</v>
      </c>
      <c r="M53" s="11">
        <v>5678.0</v>
      </c>
      <c r="N53" s="10">
        <v>192337.0</v>
      </c>
    </row>
    <row r="54">
      <c r="A54" s="10" t="s">
        <v>345</v>
      </c>
      <c r="B54" s="10" t="s">
        <v>346</v>
      </c>
      <c r="C54" s="10" t="s">
        <v>341</v>
      </c>
      <c r="D54" s="10" t="str">
        <f t="shared" si="1"/>
        <v>TS</v>
      </c>
      <c r="E54" s="10" t="s">
        <v>347</v>
      </c>
      <c r="F54" s="10" t="s">
        <v>348</v>
      </c>
      <c r="G54" s="10" t="s">
        <v>12</v>
      </c>
      <c r="H54" s="10" t="s">
        <v>47</v>
      </c>
      <c r="I54" s="10" t="s">
        <v>4</v>
      </c>
      <c r="J54" s="10" t="s">
        <v>126</v>
      </c>
      <c r="K54" s="10" t="s">
        <v>14</v>
      </c>
      <c r="L54" s="10" t="s">
        <v>87</v>
      </c>
      <c r="M54" s="11">
        <v>6416.0</v>
      </c>
      <c r="N54" s="10">
        <v>321489.0</v>
      </c>
    </row>
    <row r="55">
      <c r="A55" s="10" t="s">
        <v>349</v>
      </c>
      <c r="B55" s="10" t="s">
        <v>350</v>
      </c>
      <c r="C55" s="10" t="s">
        <v>351</v>
      </c>
      <c r="D55" s="10" t="str">
        <f t="shared" si="1"/>
        <v>TN</v>
      </c>
      <c r="E55" s="10" t="s">
        <v>352</v>
      </c>
      <c r="F55" s="10" t="s">
        <v>353</v>
      </c>
      <c r="G55" s="10" t="s">
        <v>35</v>
      </c>
      <c r="H55" s="10" t="s">
        <v>56</v>
      </c>
      <c r="I55" s="10" t="s">
        <v>3</v>
      </c>
      <c r="J55" s="10" t="s">
        <v>354</v>
      </c>
      <c r="K55" s="10" t="s">
        <v>14</v>
      </c>
      <c r="L55" s="10" t="s">
        <v>166</v>
      </c>
      <c r="M55" s="11">
        <v>5465.0</v>
      </c>
      <c r="N55" s="10">
        <v>204592.0</v>
      </c>
    </row>
    <row r="56">
      <c r="A56" s="10" t="s">
        <v>355</v>
      </c>
      <c r="B56" s="10" t="s">
        <v>356</v>
      </c>
      <c r="C56" s="10" t="s">
        <v>357</v>
      </c>
      <c r="D56" s="10" t="str">
        <f t="shared" si="1"/>
        <v>TN</v>
      </c>
      <c r="E56" s="10" t="s">
        <v>358</v>
      </c>
      <c r="F56" s="10" t="s">
        <v>359</v>
      </c>
      <c r="G56" s="10" t="s">
        <v>35</v>
      </c>
      <c r="H56" s="10" t="s">
        <v>56</v>
      </c>
      <c r="I56" s="10" t="s">
        <v>3</v>
      </c>
      <c r="J56" s="10" t="s">
        <v>224</v>
      </c>
      <c r="K56" s="10" t="s">
        <v>14</v>
      </c>
      <c r="L56" s="10" t="s">
        <v>360</v>
      </c>
      <c r="M56" s="11">
        <v>3801.0</v>
      </c>
      <c r="N56" s="10">
        <v>0.0</v>
      </c>
    </row>
    <row r="57">
      <c r="A57" s="10" t="s">
        <v>361</v>
      </c>
      <c r="B57" s="10" t="s">
        <v>362</v>
      </c>
      <c r="C57" s="10" t="s">
        <v>363</v>
      </c>
      <c r="D57" s="10" t="str">
        <f t="shared" si="1"/>
        <v>MH</v>
      </c>
      <c r="E57" s="10" t="s">
        <v>364</v>
      </c>
      <c r="F57" s="10" t="s">
        <v>365</v>
      </c>
      <c r="G57" s="10" t="s">
        <v>16</v>
      </c>
      <c r="H57" s="10" t="s">
        <v>48</v>
      </c>
      <c r="I57" s="10" t="s">
        <v>3</v>
      </c>
      <c r="J57" s="10" t="s">
        <v>120</v>
      </c>
      <c r="K57" s="10" t="s">
        <v>14</v>
      </c>
      <c r="L57" s="10" t="s">
        <v>87</v>
      </c>
      <c r="M57" s="11">
        <v>5023.0</v>
      </c>
      <c r="N57" s="10">
        <v>234918.0</v>
      </c>
    </row>
    <row r="58">
      <c r="A58" s="10" t="s">
        <v>366</v>
      </c>
      <c r="B58" s="10" t="s">
        <v>367</v>
      </c>
      <c r="C58" s="10" t="s">
        <v>368</v>
      </c>
      <c r="D58" s="10" t="str">
        <f t="shared" si="1"/>
        <v>TN</v>
      </c>
      <c r="E58" s="10" t="s">
        <v>369</v>
      </c>
      <c r="F58" s="10" t="s">
        <v>370</v>
      </c>
      <c r="G58" s="10" t="s">
        <v>22</v>
      </c>
      <c r="H58" s="10" t="s">
        <v>50</v>
      </c>
      <c r="I58" s="10" t="s">
        <v>6</v>
      </c>
      <c r="J58" s="10" t="s">
        <v>120</v>
      </c>
      <c r="K58" s="10" t="s">
        <v>14</v>
      </c>
      <c r="L58" s="10" t="s">
        <v>87</v>
      </c>
      <c r="M58" s="11">
        <v>5023.0</v>
      </c>
      <c r="N58" s="10">
        <v>234918.0</v>
      </c>
    </row>
    <row r="59">
      <c r="A59" s="10" t="s">
        <v>371</v>
      </c>
      <c r="B59" s="10" t="s">
        <v>372</v>
      </c>
      <c r="C59" s="10" t="s">
        <v>373</v>
      </c>
      <c r="D59" s="10" t="str">
        <f t="shared" si="1"/>
        <v>KA</v>
      </c>
      <c r="E59" s="10" t="s">
        <v>374</v>
      </c>
      <c r="F59" s="10" t="s">
        <v>375</v>
      </c>
      <c r="G59" s="10" t="s">
        <v>35</v>
      </c>
      <c r="H59" s="10" t="s">
        <v>56</v>
      </c>
      <c r="I59" s="10" t="s">
        <v>6</v>
      </c>
      <c r="J59" s="10" t="s">
        <v>224</v>
      </c>
      <c r="K59" s="10" t="s">
        <v>14</v>
      </c>
      <c r="L59" s="10" t="s">
        <v>360</v>
      </c>
      <c r="M59" s="11">
        <v>3801.0</v>
      </c>
      <c r="N59" s="10">
        <v>0.0</v>
      </c>
    </row>
    <row r="60">
      <c r="A60" s="10" t="s">
        <v>376</v>
      </c>
      <c r="B60" s="10" t="s">
        <v>377</v>
      </c>
      <c r="C60" s="10" t="s">
        <v>378</v>
      </c>
      <c r="D60" s="10" t="str">
        <f t="shared" si="1"/>
        <v>AN</v>
      </c>
      <c r="E60" s="10" t="s">
        <v>379</v>
      </c>
      <c r="F60" s="10" t="s">
        <v>380</v>
      </c>
      <c r="G60" s="10" t="s">
        <v>20</v>
      </c>
      <c r="H60" s="10" t="s">
        <v>49</v>
      </c>
      <c r="I60" s="10" t="s">
        <v>6</v>
      </c>
      <c r="J60" s="10" t="s">
        <v>224</v>
      </c>
      <c r="K60" s="10" t="s">
        <v>14</v>
      </c>
      <c r="L60" s="10" t="s">
        <v>87</v>
      </c>
      <c r="M60" s="11">
        <v>3801.0</v>
      </c>
      <c r="N60" s="10">
        <v>0.0</v>
      </c>
    </row>
    <row r="61">
      <c r="A61" s="10" t="s">
        <v>381</v>
      </c>
      <c r="B61" s="10" t="s">
        <v>382</v>
      </c>
      <c r="C61" s="10" t="s">
        <v>383</v>
      </c>
      <c r="D61" s="10" t="str">
        <f t="shared" si="1"/>
        <v>AN</v>
      </c>
      <c r="E61" s="10" t="s">
        <v>384</v>
      </c>
      <c r="F61" s="10" t="s">
        <v>385</v>
      </c>
      <c r="G61" s="10" t="s">
        <v>12</v>
      </c>
      <c r="H61" s="10" t="s">
        <v>47</v>
      </c>
      <c r="I61" s="10" t="s">
        <v>5</v>
      </c>
      <c r="J61" s="10" t="s">
        <v>224</v>
      </c>
      <c r="K61" s="10" t="s">
        <v>13</v>
      </c>
      <c r="L61" s="10" t="s">
        <v>87</v>
      </c>
      <c r="M61" s="11">
        <v>3801.0</v>
      </c>
      <c r="N61" s="10">
        <v>0.0</v>
      </c>
    </row>
    <row r="62">
      <c r="A62" s="10" t="s">
        <v>386</v>
      </c>
      <c r="B62" s="10" t="s">
        <v>387</v>
      </c>
      <c r="C62" s="10" t="s">
        <v>388</v>
      </c>
      <c r="D62" s="10" t="str">
        <f t="shared" si="1"/>
        <v>AP</v>
      </c>
      <c r="E62" s="10" t="s">
        <v>389</v>
      </c>
      <c r="F62" s="10" t="s">
        <v>390</v>
      </c>
      <c r="G62" s="10" t="s">
        <v>35</v>
      </c>
      <c r="H62" s="10" t="s">
        <v>56</v>
      </c>
      <c r="I62" s="10" t="s">
        <v>6</v>
      </c>
      <c r="J62" s="10" t="s">
        <v>224</v>
      </c>
      <c r="K62" s="10" t="s">
        <v>13</v>
      </c>
      <c r="L62" s="10" t="s">
        <v>192</v>
      </c>
      <c r="M62" s="11">
        <v>3801.0</v>
      </c>
      <c r="N62" s="10">
        <v>0.0</v>
      </c>
    </row>
    <row r="63">
      <c r="A63" s="10" t="s">
        <v>391</v>
      </c>
      <c r="B63" s="10" t="s">
        <v>392</v>
      </c>
      <c r="C63" s="10" t="s">
        <v>393</v>
      </c>
      <c r="D63" s="10" t="str">
        <f t="shared" si="1"/>
        <v>AP</v>
      </c>
      <c r="E63" s="10" t="s">
        <v>394</v>
      </c>
      <c r="F63" s="10" t="s">
        <v>395</v>
      </c>
      <c r="G63" s="10" t="s">
        <v>35</v>
      </c>
      <c r="H63" s="10" t="s">
        <v>56</v>
      </c>
      <c r="I63" s="10" t="s">
        <v>6</v>
      </c>
      <c r="J63" s="10" t="s">
        <v>224</v>
      </c>
      <c r="K63" s="10" t="s">
        <v>14</v>
      </c>
      <c r="L63" s="10" t="s">
        <v>360</v>
      </c>
      <c r="M63" s="11">
        <v>3801.0</v>
      </c>
      <c r="N63" s="10">
        <v>0.0</v>
      </c>
    </row>
    <row r="64">
      <c r="A64" s="10" t="s">
        <v>396</v>
      </c>
      <c r="B64" s="10" t="s">
        <v>397</v>
      </c>
      <c r="C64" s="10" t="s">
        <v>398</v>
      </c>
      <c r="D64" s="10" t="str">
        <f t="shared" si="1"/>
        <v>AP</v>
      </c>
      <c r="E64" s="10" t="s">
        <v>399</v>
      </c>
      <c r="F64" s="10" t="s">
        <v>400</v>
      </c>
      <c r="G64" s="10" t="s">
        <v>35</v>
      </c>
      <c r="H64" s="10" t="s">
        <v>56</v>
      </c>
      <c r="I64" s="10" t="s">
        <v>6</v>
      </c>
      <c r="J64" s="10" t="s">
        <v>224</v>
      </c>
      <c r="K64" s="10" t="s">
        <v>13</v>
      </c>
      <c r="L64" s="10" t="s">
        <v>93</v>
      </c>
      <c r="M64" s="11">
        <v>3801.0</v>
      </c>
      <c r="N64" s="10">
        <v>0.0</v>
      </c>
    </row>
    <row r="65">
      <c r="A65" s="10" t="s">
        <v>401</v>
      </c>
      <c r="B65" s="10" t="s">
        <v>402</v>
      </c>
      <c r="C65" s="10" t="s">
        <v>403</v>
      </c>
      <c r="D65" s="10" t="str">
        <f t="shared" si="1"/>
        <v>AP</v>
      </c>
      <c r="E65" s="10" t="s">
        <v>404</v>
      </c>
      <c r="F65" s="10" t="s">
        <v>405</v>
      </c>
      <c r="G65" s="10" t="s">
        <v>27</v>
      </c>
      <c r="H65" s="10" t="s">
        <v>52</v>
      </c>
      <c r="I65" s="10" t="s">
        <v>4</v>
      </c>
      <c r="J65" s="10" t="s">
        <v>224</v>
      </c>
      <c r="K65" s="10" t="s">
        <v>13</v>
      </c>
      <c r="L65" s="10" t="s">
        <v>87</v>
      </c>
      <c r="M65" s="11">
        <v>3801.0</v>
      </c>
      <c r="N65" s="10">
        <v>0.0</v>
      </c>
    </row>
    <row r="66">
      <c r="A66" s="10" t="s">
        <v>406</v>
      </c>
      <c r="B66" s="10" t="s">
        <v>407</v>
      </c>
      <c r="C66" s="10" t="s">
        <v>408</v>
      </c>
      <c r="D66" s="10" t="str">
        <f t="shared" si="1"/>
        <v>AP</v>
      </c>
      <c r="E66" s="10" t="s">
        <v>409</v>
      </c>
      <c r="F66" s="10" t="s">
        <v>410</v>
      </c>
      <c r="G66" s="10" t="s">
        <v>35</v>
      </c>
      <c r="H66" s="10" t="s">
        <v>56</v>
      </c>
      <c r="I66" s="10" t="s">
        <v>3</v>
      </c>
      <c r="J66" s="10" t="s">
        <v>224</v>
      </c>
      <c r="K66" s="10" t="s">
        <v>13</v>
      </c>
      <c r="L66" s="10" t="s">
        <v>360</v>
      </c>
      <c r="M66" s="11">
        <v>3801.0</v>
      </c>
      <c r="N66" s="10">
        <v>0.0</v>
      </c>
    </row>
    <row r="67">
      <c r="A67" s="10" t="s">
        <v>411</v>
      </c>
      <c r="B67" s="10" t="s">
        <v>412</v>
      </c>
      <c r="C67" s="10" t="s">
        <v>413</v>
      </c>
      <c r="D67" s="10" t="str">
        <f t="shared" si="1"/>
        <v>AP</v>
      </c>
      <c r="E67" s="10" t="s">
        <v>414</v>
      </c>
      <c r="F67" s="10" t="s">
        <v>415</v>
      </c>
      <c r="G67" s="10" t="s">
        <v>16</v>
      </c>
      <c r="H67" s="10" t="s">
        <v>48</v>
      </c>
      <c r="I67" s="10" t="s">
        <v>6</v>
      </c>
      <c r="J67" s="10" t="s">
        <v>224</v>
      </c>
      <c r="K67" s="10" t="s">
        <v>13</v>
      </c>
      <c r="L67" s="10" t="s">
        <v>87</v>
      </c>
      <c r="M67" s="11">
        <v>3801.0</v>
      </c>
      <c r="N67" s="10">
        <v>0.0</v>
      </c>
    </row>
    <row r="68">
      <c r="A68" s="10" t="s">
        <v>416</v>
      </c>
      <c r="B68" s="10" t="s">
        <v>417</v>
      </c>
      <c r="C68" s="10" t="s">
        <v>393</v>
      </c>
      <c r="D68" s="10" t="str">
        <f t="shared" si="1"/>
        <v>AP</v>
      </c>
      <c r="E68" s="10" t="s">
        <v>418</v>
      </c>
      <c r="F68" s="10" t="s">
        <v>419</v>
      </c>
      <c r="G68" s="10" t="s">
        <v>29</v>
      </c>
      <c r="H68" s="10" t="s">
        <v>53</v>
      </c>
      <c r="I68" s="10" t="s">
        <v>6</v>
      </c>
      <c r="J68" s="10" t="s">
        <v>224</v>
      </c>
      <c r="K68" s="10" t="s">
        <v>13</v>
      </c>
      <c r="L68" s="10" t="s">
        <v>87</v>
      </c>
      <c r="M68" s="11">
        <v>3801.0</v>
      </c>
      <c r="N68" s="10">
        <v>0.0</v>
      </c>
    </row>
    <row r="69">
      <c r="A69" s="10" t="s">
        <v>420</v>
      </c>
      <c r="B69" s="10" t="s">
        <v>421</v>
      </c>
      <c r="C69" s="10" t="s">
        <v>422</v>
      </c>
      <c r="D69" s="10" t="str">
        <f t="shared" si="1"/>
        <v>AP</v>
      </c>
      <c r="E69" s="10" t="s">
        <v>423</v>
      </c>
      <c r="F69" s="10" t="s">
        <v>424</v>
      </c>
      <c r="G69" s="10" t="s">
        <v>24</v>
      </c>
      <c r="H69" s="10" t="s">
        <v>51</v>
      </c>
      <c r="I69" s="10" t="s">
        <v>6</v>
      </c>
      <c r="J69" s="10" t="s">
        <v>224</v>
      </c>
      <c r="K69" s="10" t="s">
        <v>13</v>
      </c>
      <c r="L69" s="10" t="s">
        <v>87</v>
      </c>
      <c r="M69" s="11">
        <v>3801.0</v>
      </c>
      <c r="N69" s="10">
        <v>0.0</v>
      </c>
    </row>
    <row r="70">
      <c r="A70" s="10" t="s">
        <v>425</v>
      </c>
      <c r="B70" s="10" t="s">
        <v>426</v>
      </c>
      <c r="C70" s="10" t="s">
        <v>408</v>
      </c>
      <c r="D70" s="10" t="str">
        <f t="shared" si="1"/>
        <v>AP</v>
      </c>
      <c r="E70" s="10" t="s">
        <v>427</v>
      </c>
      <c r="F70" s="10" t="s">
        <v>428</v>
      </c>
      <c r="G70" s="10" t="s">
        <v>38</v>
      </c>
      <c r="H70" s="10" t="s">
        <v>57</v>
      </c>
      <c r="I70" s="10" t="s">
        <v>3</v>
      </c>
      <c r="J70" s="10"/>
      <c r="K70" s="10" t="s">
        <v>14</v>
      </c>
      <c r="L70" s="10" t="s">
        <v>104</v>
      </c>
      <c r="M70" s="11">
        <v>0.0</v>
      </c>
      <c r="N70" s="10"/>
    </row>
    <row r="71">
      <c r="A71" s="10" t="s">
        <v>429</v>
      </c>
      <c r="B71" s="10" t="s">
        <v>430</v>
      </c>
      <c r="C71" s="10" t="s">
        <v>431</v>
      </c>
      <c r="D71" s="10" t="str">
        <f t="shared" si="1"/>
        <v>AP</v>
      </c>
      <c r="E71" s="10" t="s">
        <v>432</v>
      </c>
      <c r="F71" s="10" t="s">
        <v>433</v>
      </c>
      <c r="G71" s="10" t="s">
        <v>38</v>
      </c>
      <c r="H71" s="10" t="s">
        <v>57</v>
      </c>
      <c r="I71" s="10" t="s">
        <v>3</v>
      </c>
      <c r="J71" s="10" t="s">
        <v>45</v>
      </c>
      <c r="K71" s="10" t="s">
        <v>13</v>
      </c>
      <c r="L71" s="10" t="s">
        <v>93</v>
      </c>
      <c r="M71" s="11">
        <v>9019.0</v>
      </c>
      <c r="N71" s="10"/>
    </row>
    <row r="72">
      <c r="A72" s="10" t="s">
        <v>434</v>
      </c>
      <c r="B72" s="10" t="s">
        <v>435</v>
      </c>
      <c r="C72" s="10" t="s">
        <v>436</v>
      </c>
      <c r="D72" s="10" t="str">
        <f t="shared" si="1"/>
        <v>AP</v>
      </c>
      <c r="E72" s="10" t="s">
        <v>437</v>
      </c>
      <c r="F72" s="10" t="s">
        <v>438</v>
      </c>
      <c r="G72" s="10" t="s">
        <v>38</v>
      </c>
      <c r="H72" s="10" t="s">
        <v>57</v>
      </c>
      <c r="I72" s="10" t="s">
        <v>5</v>
      </c>
      <c r="J72" s="10" t="s">
        <v>45</v>
      </c>
      <c r="K72" s="10" t="s">
        <v>13</v>
      </c>
      <c r="L72" s="10" t="s">
        <v>360</v>
      </c>
      <c r="M72" s="11">
        <v>3801.0</v>
      </c>
      <c r="N72" s="10">
        <v>0.0</v>
      </c>
    </row>
    <row r="73">
      <c r="A73" s="10" t="s">
        <v>439</v>
      </c>
      <c r="B73" s="10" t="s">
        <v>440</v>
      </c>
      <c r="C73" s="10" t="s">
        <v>393</v>
      </c>
      <c r="D73" s="10" t="str">
        <f t="shared" si="1"/>
        <v>AP</v>
      </c>
      <c r="E73" s="10" t="s">
        <v>441</v>
      </c>
      <c r="F73" s="10" t="s">
        <v>442</v>
      </c>
      <c r="G73" s="10" t="s">
        <v>16</v>
      </c>
      <c r="H73" s="10" t="s">
        <v>48</v>
      </c>
      <c r="I73" s="10" t="s">
        <v>4</v>
      </c>
      <c r="J73" s="10" t="s">
        <v>45</v>
      </c>
      <c r="K73" s="10" t="s">
        <v>13</v>
      </c>
      <c r="L73" s="10" t="s">
        <v>87</v>
      </c>
      <c r="M73" s="11">
        <v>3801.0</v>
      </c>
      <c r="N73" s="10">
        <v>0.0</v>
      </c>
    </row>
    <row r="74">
      <c r="A74" s="10" t="s">
        <v>443</v>
      </c>
      <c r="B74" s="10" t="s">
        <v>444</v>
      </c>
      <c r="C74" s="10" t="s">
        <v>403</v>
      </c>
      <c r="D74" s="10" t="str">
        <f t="shared" si="1"/>
        <v>AP</v>
      </c>
      <c r="E74" s="10" t="s">
        <v>445</v>
      </c>
      <c r="F74" s="10" t="s">
        <v>446</v>
      </c>
      <c r="G74" s="10" t="s">
        <v>38</v>
      </c>
      <c r="H74" s="10" t="s">
        <v>57</v>
      </c>
      <c r="I74" s="10" t="s">
        <v>6</v>
      </c>
      <c r="J74" s="10" t="s">
        <v>43</v>
      </c>
      <c r="K74" s="10" t="s">
        <v>14</v>
      </c>
      <c r="L74" s="10" t="s">
        <v>166</v>
      </c>
      <c r="M74" s="11">
        <v>3801.0</v>
      </c>
      <c r="N74" s="10">
        <v>0.0</v>
      </c>
    </row>
    <row r="75">
      <c r="A75" s="10" t="s">
        <v>447</v>
      </c>
      <c r="B75" s="10" t="s">
        <v>448</v>
      </c>
      <c r="C75" s="10" t="s">
        <v>403</v>
      </c>
      <c r="D75" s="10" t="str">
        <f t="shared" si="1"/>
        <v>AP</v>
      </c>
      <c r="E75" s="10" t="s">
        <v>449</v>
      </c>
      <c r="F75" s="10" t="s">
        <v>450</v>
      </c>
      <c r="G75" s="10" t="s">
        <v>22</v>
      </c>
      <c r="H75" s="10" t="s">
        <v>50</v>
      </c>
      <c r="I75" s="10" t="s">
        <v>3</v>
      </c>
      <c r="J75" s="10" t="s">
        <v>224</v>
      </c>
      <c r="K75" s="10" t="s">
        <v>13</v>
      </c>
      <c r="L75" s="10" t="s">
        <v>87</v>
      </c>
      <c r="M75" s="11">
        <v>3801.0</v>
      </c>
      <c r="N75" s="10">
        <v>0.0</v>
      </c>
    </row>
    <row r="76">
      <c r="A76" s="10" t="s">
        <v>451</v>
      </c>
      <c r="B76" s="10" t="s">
        <v>452</v>
      </c>
      <c r="C76" s="10" t="s">
        <v>453</v>
      </c>
      <c r="D76" s="10" t="str">
        <f t="shared" si="1"/>
        <v>AP</v>
      </c>
      <c r="E76" s="10" t="s">
        <v>454</v>
      </c>
      <c r="F76" s="10" t="s">
        <v>455</v>
      </c>
      <c r="G76" s="10" t="s">
        <v>38</v>
      </c>
      <c r="H76" s="10" t="s">
        <v>57</v>
      </c>
      <c r="I76" s="10" t="s">
        <v>3</v>
      </c>
      <c r="J76" s="10" t="s">
        <v>43</v>
      </c>
      <c r="K76" s="10" t="s">
        <v>14</v>
      </c>
      <c r="L76" s="10" t="s">
        <v>360</v>
      </c>
      <c r="M76" s="11">
        <v>456345.0</v>
      </c>
      <c r="N76" s="10"/>
    </row>
    <row r="77">
      <c r="A77" s="10" t="s">
        <v>456</v>
      </c>
      <c r="B77" s="10" t="s">
        <v>457</v>
      </c>
      <c r="C77" s="10" t="s">
        <v>458</v>
      </c>
      <c r="D77" s="10" t="str">
        <f t="shared" si="1"/>
        <v>AP</v>
      </c>
      <c r="E77" s="10" t="s">
        <v>459</v>
      </c>
      <c r="F77" s="10" t="s">
        <v>460</v>
      </c>
      <c r="G77" s="10" t="s">
        <v>12</v>
      </c>
      <c r="H77" s="10" t="s">
        <v>47</v>
      </c>
      <c r="I77" s="10" t="s">
        <v>6</v>
      </c>
      <c r="J77" s="10" t="s">
        <v>43</v>
      </c>
      <c r="K77" s="10" t="s">
        <v>13</v>
      </c>
      <c r="L77" s="10" t="s">
        <v>87</v>
      </c>
      <c r="M77" s="11">
        <v>7650.0</v>
      </c>
      <c r="N77" s="10">
        <v>1083600.0</v>
      </c>
    </row>
    <row r="78">
      <c r="A78" s="10" t="s">
        <v>461</v>
      </c>
      <c r="B78" s="10" t="s">
        <v>462</v>
      </c>
      <c r="C78" s="10" t="s">
        <v>398</v>
      </c>
      <c r="D78" s="10" t="str">
        <f t="shared" si="1"/>
        <v>AP</v>
      </c>
      <c r="E78" s="10" t="s">
        <v>463</v>
      </c>
      <c r="F78" s="10" t="s">
        <v>464</v>
      </c>
      <c r="G78" s="10" t="s">
        <v>27</v>
      </c>
      <c r="H78" s="10" t="s">
        <v>52</v>
      </c>
      <c r="I78" s="10" t="s">
        <v>5</v>
      </c>
      <c r="J78" s="10" t="s">
        <v>43</v>
      </c>
      <c r="K78" s="10" t="s">
        <v>13</v>
      </c>
      <c r="L78" s="10" t="s">
        <v>87</v>
      </c>
      <c r="M78" s="11">
        <v>7650.0</v>
      </c>
      <c r="N78" s="10">
        <v>1083600.0</v>
      </c>
    </row>
    <row r="79">
      <c r="A79" s="10" t="s">
        <v>465</v>
      </c>
      <c r="B79" s="10" t="s">
        <v>466</v>
      </c>
      <c r="C79" s="10" t="s">
        <v>467</v>
      </c>
      <c r="D79" s="10" t="str">
        <f t="shared" si="1"/>
        <v>AP</v>
      </c>
      <c r="E79" s="10" t="s">
        <v>468</v>
      </c>
      <c r="F79" s="10" t="s">
        <v>469</v>
      </c>
      <c r="G79" s="10" t="s">
        <v>38</v>
      </c>
      <c r="H79" s="10" t="s">
        <v>57</v>
      </c>
      <c r="I79" s="10" t="s">
        <v>4</v>
      </c>
      <c r="J79" s="10" t="s">
        <v>470</v>
      </c>
      <c r="K79" s="10" t="s">
        <v>13</v>
      </c>
      <c r="L79" s="10" t="s">
        <v>192</v>
      </c>
      <c r="M79" s="11">
        <v>8704.0</v>
      </c>
      <c r="N79" s="10">
        <v>307444.0</v>
      </c>
    </row>
    <row r="80">
      <c r="A80" s="10" t="s">
        <v>471</v>
      </c>
      <c r="B80" s="10" t="s">
        <v>472</v>
      </c>
      <c r="C80" s="10" t="s">
        <v>388</v>
      </c>
      <c r="D80" s="10" t="str">
        <f t="shared" si="1"/>
        <v>AP</v>
      </c>
      <c r="E80" s="10" t="s">
        <v>473</v>
      </c>
      <c r="F80" s="10" t="s">
        <v>474</v>
      </c>
      <c r="G80" s="10" t="s">
        <v>31</v>
      </c>
      <c r="H80" s="10" t="s">
        <v>54</v>
      </c>
      <c r="I80" s="10" t="s">
        <v>5</v>
      </c>
      <c r="J80" s="10" t="s">
        <v>43</v>
      </c>
      <c r="K80" s="10" t="s">
        <v>13</v>
      </c>
      <c r="L80" s="10" t="s">
        <v>87</v>
      </c>
      <c r="M80" s="11">
        <v>2272.0</v>
      </c>
      <c r="N80" s="10">
        <v>168920.0</v>
      </c>
    </row>
    <row r="81">
      <c r="A81" s="10" t="s">
        <v>475</v>
      </c>
      <c r="B81" s="10" t="s">
        <v>476</v>
      </c>
      <c r="C81" s="10" t="s">
        <v>477</v>
      </c>
      <c r="D81" s="10" t="str">
        <f t="shared" si="1"/>
        <v>AP</v>
      </c>
      <c r="E81" s="10" t="s">
        <v>478</v>
      </c>
      <c r="F81" s="10" t="s">
        <v>479</v>
      </c>
      <c r="G81" s="10" t="s">
        <v>22</v>
      </c>
      <c r="H81" s="10" t="s">
        <v>50</v>
      </c>
      <c r="I81" s="10" t="s">
        <v>3</v>
      </c>
      <c r="J81" s="10" t="s">
        <v>120</v>
      </c>
      <c r="K81" s="10" t="s">
        <v>13</v>
      </c>
      <c r="L81" s="10" t="s">
        <v>87</v>
      </c>
      <c r="M81" s="11">
        <v>3539.0</v>
      </c>
      <c r="N81" s="10">
        <v>89775.0</v>
      </c>
    </row>
    <row r="82">
      <c r="A82" s="10" t="s">
        <v>480</v>
      </c>
      <c r="B82" s="10" t="s">
        <v>481</v>
      </c>
      <c r="C82" s="10" t="s">
        <v>458</v>
      </c>
      <c r="D82" s="10" t="str">
        <f t="shared" si="1"/>
        <v>AP</v>
      </c>
      <c r="E82" s="10" t="s">
        <v>482</v>
      </c>
      <c r="F82" s="10" t="s">
        <v>483</v>
      </c>
      <c r="G82" s="10" t="s">
        <v>38</v>
      </c>
      <c r="H82" s="10" t="s">
        <v>57</v>
      </c>
      <c r="I82" s="10" t="s">
        <v>4</v>
      </c>
      <c r="J82" s="10" t="s">
        <v>120</v>
      </c>
      <c r="K82" s="10" t="s">
        <v>14</v>
      </c>
      <c r="L82" s="10" t="s">
        <v>360</v>
      </c>
      <c r="M82" s="11">
        <v>11219.0</v>
      </c>
      <c r="N82" s="10">
        <v>519120.0</v>
      </c>
    </row>
    <row r="83">
      <c r="A83" s="10" t="s">
        <v>484</v>
      </c>
      <c r="B83" s="10" t="s">
        <v>485</v>
      </c>
      <c r="C83" s="10" t="s">
        <v>486</v>
      </c>
      <c r="D83" s="10" t="str">
        <f t="shared" si="1"/>
        <v>AP</v>
      </c>
      <c r="E83" s="10" t="s">
        <v>487</v>
      </c>
      <c r="F83" s="10" t="s">
        <v>488</v>
      </c>
      <c r="G83" s="10" t="s">
        <v>38</v>
      </c>
      <c r="H83" s="10" t="s">
        <v>57</v>
      </c>
      <c r="I83" s="10" t="s">
        <v>5</v>
      </c>
      <c r="J83" s="10" t="s">
        <v>120</v>
      </c>
      <c r="K83" s="10" t="s">
        <v>13</v>
      </c>
      <c r="L83" s="10" t="s">
        <v>93</v>
      </c>
      <c r="M83" s="11">
        <v>1811.0</v>
      </c>
      <c r="N83" s="10">
        <v>384848.0</v>
      </c>
    </row>
    <row r="84">
      <c r="A84" s="10" t="s">
        <v>489</v>
      </c>
      <c r="B84" s="10" t="s">
        <v>490</v>
      </c>
      <c r="C84" s="10" t="s">
        <v>403</v>
      </c>
      <c r="D84" s="10" t="str">
        <f t="shared" si="1"/>
        <v>AP</v>
      </c>
      <c r="E84" s="10" t="s">
        <v>491</v>
      </c>
      <c r="F84" s="10" t="s">
        <v>492</v>
      </c>
      <c r="G84" s="10" t="s">
        <v>24</v>
      </c>
      <c r="H84" s="10" t="s">
        <v>51</v>
      </c>
      <c r="I84" s="10" t="s">
        <v>6</v>
      </c>
      <c r="J84" s="10" t="s">
        <v>120</v>
      </c>
      <c r="K84" s="10" t="s">
        <v>13</v>
      </c>
      <c r="L84" s="10" t="s">
        <v>87</v>
      </c>
      <c r="M84" s="11">
        <v>13299.0</v>
      </c>
      <c r="N84" s="10">
        <v>524070.0</v>
      </c>
    </row>
    <row r="85">
      <c r="A85" s="10" t="s">
        <v>493</v>
      </c>
      <c r="B85" s="10" t="s">
        <v>494</v>
      </c>
      <c r="C85" s="10" t="s">
        <v>495</v>
      </c>
      <c r="D85" s="10" t="str">
        <f t="shared" si="1"/>
        <v>AP</v>
      </c>
      <c r="E85" s="10" t="s">
        <v>496</v>
      </c>
      <c r="F85" s="10" t="s">
        <v>497</v>
      </c>
      <c r="G85" s="10" t="s">
        <v>38</v>
      </c>
      <c r="H85" s="10" t="s">
        <v>57</v>
      </c>
      <c r="I85" s="10" t="s">
        <v>4</v>
      </c>
      <c r="J85" s="10"/>
      <c r="K85" s="10" t="s">
        <v>14</v>
      </c>
      <c r="L85" s="10" t="s">
        <v>104</v>
      </c>
      <c r="M85" s="11">
        <v>0.0</v>
      </c>
      <c r="N85" s="10"/>
    </row>
    <row r="86">
      <c r="A86" s="10" t="s">
        <v>498</v>
      </c>
      <c r="B86" s="10" t="s">
        <v>499</v>
      </c>
      <c r="C86" s="10" t="s">
        <v>422</v>
      </c>
      <c r="D86" s="10" t="str">
        <f t="shared" si="1"/>
        <v>AP</v>
      </c>
      <c r="E86" s="10" t="s">
        <v>500</v>
      </c>
      <c r="F86" s="10" t="s">
        <v>501</v>
      </c>
      <c r="G86" s="10" t="s">
        <v>27</v>
      </c>
      <c r="H86" s="10" t="s">
        <v>52</v>
      </c>
      <c r="I86" s="10" t="s">
        <v>5</v>
      </c>
      <c r="J86" s="10" t="s">
        <v>43</v>
      </c>
      <c r="K86" s="10" t="s">
        <v>13</v>
      </c>
      <c r="L86" s="10" t="s">
        <v>87</v>
      </c>
      <c r="M86" s="11">
        <v>0.0</v>
      </c>
      <c r="N86" s="10"/>
    </row>
    <row r="87">
      <c r="A87" s="10" t="s">
        <v>502</v>
      </c>
      <c r="B87" s="10" t="s">
        <v>503</v>
      </c>
      <c r="C87" s="10" t="s">
        <v>398</v>
      </c>
      <c r="D87" s="10" t="str">
        <f t="shared" si="1"/>
        <v>AP</v>
      </c>
      <c r="E87" s="10" t="s">
        <v>504</v>
      </c>
      <c r="F87" s="10" t="s">
        <v>505</v>
      </c>
      <c r="G87" s="10" t="s">
        <v>12</v>
      </c>
      <c r="H87" s="10" t="s">
        <v>47</v>
      </c>
      <c r="I87" s="10" t="s">
        <v>6</v>
      </c>
      <c r="J87" s="10" t="s">
        <v>506</v>
      </c>
      <c r="K87" s="10" t="s">
        <v>13</v>
      </c>
      <c r="L87" s="10" t="s">
        <v>87</v>
      </c>
      <c r="M87" s="11">
        <v>8782.0</v>
      </c>
      <c r="N87" s="10"/>
    </row>
    <row r="88">
      <c r="A88" s="10" t="s">
        <v>507</v>
      </c>
      <c r="B88" s="10" t="s">
        <v>508</v>
      </c>
      <c r="C88" s="10" t="s">
        <v>509</v>
      </c>
      <c r="D88" s="10" t="str">
        <f t="shared" si="1"/>
        <v>AP</v>
      </c>
      <c r="E88" s="10" t="s">
        <v>510</v>
      </c>
      <c r="F88" s="10" t="s">
        <v>511</v>
      </c>
      <c r="G88" s="10" t="s">
        <v>39</v>
      </c>
      <c r="H88" s="10" t="s">
        <v>58</v>
      </c>
      <c r="I88" s="10" t="s">
        <v>5</v>
      </c>
      <c r="J88" s="10" t="s">
        <v>40</v>
      </c>
      <c r="K88" s="10" t="s">
        <v>13</v>
      </c>
      <c r="L88" s="10" t="s">
        <v>360</v>
      </c>
      <c r="M88" s="11">
        <v>111111.0</v>
      </c>
      <c r="N88" s="10"/>
    </row>
    <row r="89">
      <c r="A89" s="10" t="s">
        <v>512</v>
      </c>
      <c r="B89" s="10" t="s">
        <v>513</v>
      </c>
      <c r="C89" s="10" t="s">
        <v>514</v>
      </c>
      <c r="D89" s="10" t="str">
        <f t="shared" si="1"/>
        <v>AP</v>
      </c>
      <c r="E89" s="10" t="s">
        <v>515</v>
      </c>
      <c r="F89" s="10" t="s">
        <v>516</v>
      </c>
      <c r="G89" s="10" t="s">
        <v>39</v>
      </c>
      <c r="H89" s="10" t="s">
        <v>58</v>
      </c>
      <c r="I89" s="10" t="s">
        <v>5</v>
      </c>
      <c r="J89" s="10" t="s">
        <v>517</v>
      </c>
      <c r="K89" s="10" t="s">
        <v>14</v>
      </c>
      <c r="L89" s="10" t="s">
        <v>166</v>
      </c>
      <c r="M89" s="11">
        <v>877768.0</v>
      </c>
      <c r="N89" s="10"/>
    </row>
    <row r="90">
      <c r="A90" s="10" t="s">
        <v>518</v>
      </c>
      <c r="B90" s="10" t="s">
        <v>519</v>
      </c>
      <c r="C90" s="10" t="s">
        <v>520</v>
      </c>
      <c r="D90" s="10" t="str">
        <f t="shared" si="1"/>
        <v>AP</v>
      </c>
      <c r="E90" s="10" t="s">
        <v>521</v>
      </c>
      <c r="F90" s="10" t="s">
        <v>522</v>
      </c>
      <c r="G90" s="10" t="s">
        <v>22</v>
      </c>
      <c r="H90" s="10" t="s">
        <v>50</v>
      </c>
      <c r="I90" s="10" t="s">
        <v>4</v>
      </c>
      <c r="J90" s="10" t="s">
        <v>517</v>
      </c>
      <c r="K90" s="10" t="s">
        <v>13</v>
      </c>
      <c r="L90" s="10" t="s">
        <v>87</v>
      </c>
      <c r="M90" s="11">
        <v>88797.0</v>
      </c>
      <c r="N90" s="10"/>
    </row>
    <row r="91">
      <c r="A91" s="10" t="s">
        <v>523</v>
      </c>
      <c r="B91" s="10" t="s">
        <v>524</v>
      </c>
      <c r="C91" s="10" t="s">
        <v>436</v>
      </c>
      <c r="D91" s="10" t="str">
        <f t="shared" si="1"/>
        <v>AP</v>
      </c>
      <c r="E91" s="10" t="s">
        <v>525</v>
      </c>
      <c r="F91" s="10" t="s">
        <v>526</v>
      </c>
      <c r="G91" s="10" t="s">
        <v>27</v>
      </c>
      <c r="H91" s="10" t="s">
        <v>52</v>
      </c>
      <c r="I91" s="10" t="s">
        <v>6</v>
      </c>
      <c r="J91" s="10" t="s">
        <v>160</v>
      </c>
      <c r="K91" s="10" t="s">
        <v>13</v>
      </c>
      <c r="L91" s="10" t="s">
        <v>87</v>
      </c>
      <c r="M91" s="11">
        <v>4165.0</v>
      </c>
      <c r="N91" s="10">
        <v>402250.0</v>
      </c>
    </row>
    <row r="92">
      <c r="A92" s="10" t="s">
        <v>527</v>
      </c>
      <c r="B92" s="10" t="s">
        <v>528</v>
      </c>
      <c r="C92" s="10" t="s">
        <v>520</v>
      </c>
      <c r="D92" s="10" t="str">
        <f t="shared" si="1"/>
        <v>AP</v>
      </c>
      <c r="E92" s="10" t="s">
        <v>529</v>
      </c>
      <c r="F92" s="10" t="s">
        <v>530</v>
      </c>
      <c r="G92" s="10" t="s">
        <v>39</v>
      </c>
      <c r="H92" s="10" t="s">
        <v>58</v>
      </c>
      <c r="I92" s="10" t="s">
        <v>5</v>
      </c>
      <c r="J92" s="10" t="s">
        <v>40</v>
      </c>
      <c r="K92" s="10" t="s">
        <v>14</v>
      </c>
      <c r="L92" s="10" t="s">
        <v>192</v>
      </c>
      <c r="M92" s="11">
        <v>6002.0</v>
      </c>
      <c r="N92" s="10">
        <v>305450.0</v>
      </c>
    </row>
    <row r="93">
      <c r="A93" s="10" t="s">
        <v>531</v>
      </c>
      <c r="B93" s="10" t="s">
        <v>532</v>
      </c>
      <c r="C93" s="10" t="s">
        <v>467</v>
      </c>
      <c r="D93" s="10" t="str">
        <f t="shared" si="1"/>
        <v>AP</v>
      </c>
      <c r="E93" s="10" t="s">
        <v>533</v>
      </c>
      <c r="F93" s="10" t="s">
        <v>534</v>
      </c>
      <c r="G93" s="10" t="s">
        <v>39</v>
      </c>
      <c r="H93" s="10" t="s">
        <v>58</v>
      </c>
      <c r="I93" s="10" t="s">
        <v>6</v>
      </c>
      <c r="J93" s="10" t="s">
        <v>44</v>
      </c>
      <c r="K93" s="10" t="s">
        <v>14</v>
      </c>
      <c r="L93" s="10" t="s">
        <v>360</v>
      </c>
      <c r="M93" s="11">
        <v>5757.0</v>
      </c>
      <c r="N93" s="10">
        <v>234918.0</v>
      </c>
    </row>
    <row r="94">
      <c r="A94" s="10" t="s">
        <v>535</v>
      </c>
      <c r="B94" s="10" t="s">
        <v>536</v>
      </c>
      <c r="C94" s="10" t="s">
        <v>393</v>
      </c>
      <c r="D94" s="10" t="str">
        <f t="shared" si="1"/>
        <v>AP</v>
      </c>
      <c r="E94" s="10" t="s">
        <v>537</v>
      </c>
      <c r="F94" s="10" t="s">
        <v>538</v>
      </c>
      <c r="G94" s="10" t="s">
        <v>24</v>
      </c>
      <c r="H94" s="10" t="s">
        <v>51</v>
      </c>
      <c r="I94" s="10" t="s">
        <v>5</v>
      </c>
      <c r="J94" s="10" t="s">
        <v>203</v>
      </c>
      <c r="K94" s="10" t="s">
        <v>13</v>
      </c>
      <c r="L94" s="10" t="s">
        <v>87</v>
      </c>
      <c r="M94" s="11">
        <v>8084.0</v>
      </c>
      <c r="N94" s="10">
        <v>266679.0</v>
      </c>
    </row>
    <row r="95">
      <c r="A95" s="10" t="s">
        <v>539</v>
      </c>
      <c r="B95" s="10" t="s">
        <v>540</v>
      </c>
      <c r="C95" s="10" t="s">
        <v>393</v>
      </c>
      <c r="D95" s="10" t="str">
        <f t="shared" si="1"/>
        <v>AP</v>
      </c>
      <c r="E95" s="10" t="s">
        <v>541</v>
      </c>
      <c r="F95" s="10" t="s">
        <v>542</v>
      </c>
      <c r="G95" s="10" t="s">
        <v>29</v>
      </c>
      <c r="H95" s="10" t="s">
        <v>53</v>
      </c>
      <c r="I95" s="10" t="s">
        <v>4</v>
      </c>
      <c r="J95" s="10" t="s">
        <v>40</v>
      </c>
      <c r="K95" s="10" t="s">
        <v>13</v>
      </c>
      <c r="L95" s="10" t="s">
        <v>87</v>
      </c>
      <c r="M95" s="11">
        <v>8295.0</v>
      </c>
      <c r="N95" s="10">
        <v>519120.0</v>
      </c>
    </row>
    <row r="96">
      <c r="A96" s="10" t="s">
        <v>543</v>
      </c>
      <c r="B96" s="10" t="s">
        <v>544</v>
      </c>
      <c r="C96" s="10" t="s">
        <v>477</v>
      </c>
      <c r="D96" s="10" t="str">
        <f t="shared" si="1"/>
        <v>AP</v>
      </c>
      <c r="E96" s="10" t="s">
        <v>545</v>
      </c>
      <c r="F96" s="10" t="s">
        <v>546</v>
      </c>
      <c r="G96" s="10" t="s">
        <v>39</v>
      </c>
      <c r="H96" s="10" t="s">
        <v>58</v>
      </c>
      <c r="I96" s="10" t="s">
        <v>5</v>
      </c>
      <c r="J96" s="10"/>
      <c r="K96" s="10" t="s">
        <v>14</v>
      </c>
      <c r="L96" s="10" t="s">
        <v>104</v>
      </c>
      <c r="M96" s="11">
        <v>0.0</v>
      </c>
      <c r="N96" s="10"/>
    </row>
    <row r="97">
      <c r="A97" s="10" t="s">
        <v>547</v>
      </c>
      <c r="B97" s="10" t="s">
        <v>548</v>
      </c>
      <c r="C97" s="10" t="s">
        <v>453</v>
      </c>
      <c r="D97" s="10" t="str">
        <f t="shared" si="1"/>
        <v>AP</v>
      </c>
      <c r="E97" s="10" t="s">
        <v>549</v>
      </c>
      <c r="F97" s="10" t="s">
        <v>550</v>
      </c>
      <c r="G97" s="10" t="s">
        <v>12</v>
      </c>
      <c r="H97" s="10" t="s">
        <v>47</v>
      </c>
      <c r="I97" s="10" t="s">
        <v>3</v>
      </c>
      <c r="J97" s="10" t="s">
        <v>43</v>
      </c>
      <c r="K97" s="10" t="s">
        <v>13</v>
      </c>
      <c r="L97" s="10" t="s">
        <v>87</v>
      </c>
      <c r="M97" s="11">
        <v>8295.0</v>
      </c>
      <c r="N97" s="10">
        <v>519120.0</v>
      </c>
    </row>
    <row r="98">
      <c r="A98" s="10" t="s">
        <v>551</v>
      </c>
      <c r="B98" s="10" t="s">
        <v>552</v>
      </c>
      <c r="C98" s="10" t="s">
        <v>553</v>
      </c>
      <c r="D98" s="10" t="str">
        <f t="shared" si="1"/>
        <v>AP</v>
      </c>
      <c r="E98" s="10" t="s">
        <v>554</v>
      </c>
      <c r="F98" s="10" t="s">
        <v>555</v>
      </c>
      <c r="G98" s="10" t="s">
        <v>24</v>
      </c>
      <c r="H98" s="10" t="s">
        <v>51</v>
      </c>
      <c r="I98" s="10" t="s">
        <v>6</v>
      </c>
      <c r="J98" s="10" t="s">
        <v>120</v>
      </c>
      <c r="K98" s="10" t="s">
        <v>13</v>
      </c>
      <c r="L98" s="10" t="s">
        <v>87</v>
      </c>
      <c r="M98" s="11">
        <v>7231.0</v>
      </c>
      <c r="N98" s="10">
        <v>421727.0</v>
      </c>
    </row>
    <row r="99">
      <c r="A99" s="10" t="s">
        <v>556</v>
      </c>
      <c r="B99" s="10" t="s">
        <v>557</v>
      </c>
      <c r="C99" s="10" t="s">
        <v>436</v>
      </c>
      <c r="D99" s="10" t="str">
        <f t="shared" si="1"/>
        <v>AP</v>
      </c>
      <c r="E99" s="10" t="s">
        <v>558</v>
      </c>
      <c r="F99" s="10" t="s">
        <v>559</v>
      </c>
      <c r="G99" s="10" t="s">
        <v>39</v>
      </c>
      <c r="H99" s="10" t="s">
        <v>58</v>
      </c>
      <c r="I99" s="10" t="s">
        <v>4</v>
      </c>
      <c r="J99" s="10" t="s">
        <v>560</v>
      </c>
      <c r="K99" s="10" t="s">
        <v>13</v>
      </c>
      <c r="L99" s="10" t="s">
        <v>360</v>
      </c>
      <c r="M99" s="11">
        <v>8429.0</v>
      </c>
      <c r="N99" s="10">
        <v>647595.0</v>
      </c>
    </row>
    <row r="100">
      <c r="A100" s="10" t="s">
        <v>561</v>
      </c>
      <c r="B100" s="10" t="s">
        <v>562</v>
      </c>
      <c r="C100" s="10" t="s">
        <v>563</v>
      </c>
      <c r="D100" s="10" t="str">
        <f t="shared" si="1"/>
        <v>AR</v>
      </c>
      <c r="E100" s="10" t="s">
        <v>564</v>
      </c>
      <c r="F100" s="10" t="s">
        <v>565</v>
      </c>
      <c r="G100" s="10" t="s">
        <v>39</v>
      </c>
      <c r="H100" s="10" t="s">
        <v>58</v>
      </c>
      <c r="I100" s="10" t="s">
        <v>6</v>
      </c>
      <c r="J100" s="10" t="s">
        <v>42</v>
      </c>
      <c r="K100" s="10" t="s">
        <v>13</v>
      </c>
      <c r="L100" s="10" t="s">
        <v>93</v>
      </c>
      <c r="M100" s="11">
        <v>8429.0</v>
      </c>
      <c r="N100" s="10">
        <v>647595.0</v>
      </c>
    </row>
    <row r="101">
      <c r="A101" s="10" t="s">
        <v>566</v>
      </c>
      <c r="B101" s="10" t="s">
        <v>567</v>
      </c>
      <c r="C101" s="10" t="s">
        <v>568</v>
      </c>
      <c r="D101" s="10" t="str">
        <f t="shared" si="1"/>
        <v>AR</v>
      </c>
      <c r="E101" s="10" t="s">
        <v>569</v>
      </c>
      <c r="F101" s="10" t="s">
        <v>570</v>
      </c>
      <c r="G101" s="10" t="s">
        <v>31</v>
      </c>
      <c r="H101" s="10" t="s">
        <v>54</v>
      </c>
      <c r="I101" s="10" t="s">
        <v>6</v>
      </c>
      <c r="J101" s="10" t="s">
        <v>43</v>
      </c>
      <c r="K101" s="10" t="s">
        <v>13</v>
      </c>
      <c r="L101" s="10" t="s">
        <v>87</v>
      </c>
      <c r="M101" s="11">
        <v>5635.0</v>
      </c>
      <c r="N101" s="10">
        <v>234918.0</v>
      </c>
    </row>
    <row r="102">
      <c r="A102" s="10" t="s">
        <v>571</v>
      </c>
      <c r="B102" s="10" t="s">
        <v>572</v>
      </c>
      <c r="C102" s="10" t="s">
        <v>573</v>
      </c>
      <c r="D102" s="10" t="str">
        <f t="shared" si="1"/>
        <v>AR</v>
      </c>
      <c r="E102" s="10" t="s">
        <v>574</v>
      </c>
      <c r="F102" s="10" t="s">
        <v>575</v>
      </c>
      <c r="G102" s="10" t="s">
        <v>39</v>
      </c>
      <c r="H102" s="10" t="s">
        <v>58</v>
      </c>
      <c r="I102" s="10" t="s">
        <v>3</v>
      </c>
      <c r="J102" s="10" t="s">
        <v>576</v>
      </c>
      <c r="K102" s="10" t="s">
        <v>14</v>
      </c>
      <c r="L102" s="10" t="s">
        <v>166</v>
      </c>
      <c r="M102" s="11">
        <v>6983.0</v>
      </c>
      <c r="N102" s="10">
        <v>325875.0</v>
      </c>
    </row>
    <row r="103">
      <c r="A103" s="10" t="s">
        <v>577</v>
      </c>
      <c r="B103" s="10" t="s">
        <v>578</v>
      </c>
      <c r="C103" s="10" t="s">
        <v>579</v>
      </c>
      <c r="D103" s="10" t="str">
        <f t="shared" si="1"/>
        <v>AS</v>
      </c>
      <c r="E103" s="10" t="s">
        <v>580</v>
      </c>
      <c r="F103" s="10" t="s">
        <v>581</v>
      </c>
      <c r="G103" s="10" t="s">
        <v>39</v>
      </c>
      <c r="H103" s="10" t="s">
        <v>58</v>
      </c>
      <c r="I103" s="10" t="s">
        <v>6</v>
      </c>
      <c r="J103" s="10" t="s">
        <v>120</v>
      </c>
      <c r="K103" s="10" t="s">
        <v>14</v>
      </c>
      <c r="L103" s="10" t="s">
        <v>360</v>
      </c>
      <c r="M103" s="11">
        <v>1993.0</v>
      </c>
      <c r="N103" s="10">
        <v>384848.0</v>
      </c>
    </row>
    <row r="104">
      <c r="A104" s="10" t="s">
        <v>582</v>
      </c>
      <c r="B104" s="10" t="s">
        <v>583</v>
      </c>
      <c r="C104" s="10" t="s">
        <v>584</v>
      </c>
      <c r="D104" s="10" t="str">
        <f t="shared" si="1"/>
        <v>AS</v>
      </c>
      <c r="E104" s="10" t="s">
        <v>585</v>
      </c>
      <c r="F104" s="10" t="s">
        <v>586</v>
      </c>
      <c r="G104" s="10" t="s">
        <v>27</v>
      </c>
      <c r="H104" s="10" t="s">
        <v>52</v>
      </c>
      <c r="I104" s="10" t="s">
        <v>6</v>
      </c>
      <c r="J104" s="10" t="s">
        <v>224</v>
      </c>
      <c r="K104" s="10" t="s">
        <v>13</v>
      </c>
      <c r="L104" s="10" t="s">
        <v>87</v>
      </c>
      <c r="M104" s="11">
        <v>5597.0</v>
      </c>
      <c r="N104" s="10">
        <v>134820.0</v>
      </c>
    </row>
    <row r="105">
      <c r="A105" s="10" t="s">
        <v>587</v>
      </c>
      <c r="B105" s="10" t="s">
        <v>588</v>
      </c>
      <c r="C105" s="10" t="s">
        <v>584</v>
      </c>
      <c r="D105" s="10" t="str">
        <f t="shared" si="1"/>
        <v>AS</v>
      </c>
      <c r="E105" s="10" t="s">
        <v>589</v>
      </c>
      <c r="F105" s="10" t="s">
        <v>590</v>
      </c>
      <c r="G105" s="10" t="s">
        <v>12</v>
      </c>
      <c r="H105" s="10" t="s">
        <v>47</v>
      </c>
      <c r="I105" s="10" t="s">
        <v>6</v>
      </c>
      <c r="J105" s="10" t="s">
        <v>591</v>
      </c>
      <c r="K105" s="10" t="s">
        <v>13</v>
      </c>
      <c r="L105" s="10" t="s">
        <v>87</v>
      </c>
      <c r="M105" s="11">
        <v>76777.0</v>
      </c>
      <c r="N105" s="10"/>
    </row>
    <row r="106">
      <c r="A106" s="10" t="s">
        <v>592</v>
      </c>
      <c r="B106" s="10" t="s">
        <v>593</v>
      </c>
      <c r="C106" s="10" t="s">
        <v>594</v>
      </c>
      <c r="D106" s="10" t="str">
        <f t="shared" si="1"/>
        <v>AS</v>
      </c>
      <c r="E106" s="10" t="s">
        <v>595</v>
      </c>
      <c r="F106" s="10" t="s">
        <v>596</v>
      </c>
      <c r="G106" s="10" t="s">
        <v>41</v>
      </c>
      <c r="H106" s="10" t="s">
        <v>59</v>
      </c>
      <c r="I106" s="10" t="s">
        <v>5</v>
      </c>
      <c r="J106" s="10" t="s">
        <v>591</v>
      </c>
      <c r="K106" s="10" t="s">
        <v>14</v>
      </c>
      <c r="L106" s="10" t="s">
        <v>192</v>
      </c>
      <c r="M106" s="11">
        <v>76777.0</v>
      </c>
      <c r="N106" s="10"/>
    </row>
    <row r="107">
      <c r="A107" s="10" t="s">
        <v>597</v>
      </c>
      <c r="B107" s="10" t="s">
        <v>598</v>
      </c>
      <c r="C107" s="10" t="s">
        <v>599</v>
      </c>
      <c r="D107" s="10" t="str">
        <f t="shared" si="1"/>
        <v>BR</v>
      </c>
      <c r="E107" s="10" t="s">
        <v>600</v>
      </c>
      <c r="F107" s="10" t="s">
        <v>601</v>
      </c>
      <c r="G107" s="10" t="s">
        <v>41</v>
      </c>
      <c r="H107" s="10" t="s">
        <v>59</v>
      </c>
      <c r="I107" s="10" t="s">
        <v>4</v>
      </c>
      <c r="J107" s="10" t="s">
        <v>591</v>
      </c>
      <c r="K107" s="10" t="s">
        <v>13</v>
      </c>
      <c r="L107" s="10" t="s">
        <v>360</v>
      </c>
      <c r="M107" s="11">
        <v>76777.0</v>
      </c>
      <c r="N107" s="10"/>
    </row>
    <row r="108">
      <c r="A108" s="10" t="s">
        <v>597</v>
      </c>
      <c r="B108" s="10" t="s">
        <v>602</v>
      </c>
      <c r="C108" s="10" t="s">
        <v>603</v>
      </c>
      <c r="D108" s="10" t="str">
        <f t="shared" si="1"/>
        <v>BR</v>
      </c>
      <c r="E108" s="10" t="s">
        <v>604</v>
      </c>
      <c r="F108" s="10" t="s">
        <v>605</v>
      </c>
      <c r="G108" s="10" t="s">
        <v>24</v>
      </c>
      <c r="H108" s="10" t="s">
        <v>51</v>
      </c>
      <c r="I108" s="10" t="s">
        <v>3</v>
      </c>
      <c r="J108" s="10" t="s">
        <v>591</v>
      </c>
      <c r="K108" s="10" t="s">
        <v>13</v>
      </c>
      <c r="L108" s="10" t="s">
        <v>87</v>
      </c>
      <c r="M108" s="11">
        <v>76777.0</v>
      </c>
      <c r="N108" s="10"/>
    </row>
    <row r="109">
      <c r="A109" s="10" t="s">
        <v>606</v>
      </c>
      <c r="B109" s="10" t="s">
        <v>607</v>
      </c>
      <c r="C109" s="10" t="s">
        <v>608</v>
      </c>
      <c r="D109" s="10" t="str">
        <f t="shared" si="1"/>
        <v>BR</v>
      </c>
      <c r="E109" s="10" t="s">
        <v>609</v>
      </c>
      <c r="F109" s="10" t="s">
        <v>610</v>
      </c>
      <c r="G109" s="10" t="s">
        <v>29</v>
      </c>
      <c r="H109" s="10" t="s">
        <v>53</v>
      </c>
      <c r="I109" s="10" t="s">
        <v>3</v>
      </c>
      <c r="J109" s="10" t="s">
        <v>591</v>
      </c>
      <c r="K109" s="10" t="s">
        <v>13</v>
      </c>
      <c r="L109" s="10" t="s">
        <v>87</v>
      </c>
      <c r="M109" s="11">
        <v>76777.0</v>
      </c>
      <c r="N109" s="10"/>
    </row>
    <row r="110">
      <c r="A110" s="10" t="s">
        <v>611</v>
      </c>
      <c r="B110" s="10" t="s">
        <v>612</v>
      </c>
      <c r="C110" s="10" t="s">
        <v>613</v>
      </c>
      <c r="D110" s="10" t="str">
        <f t="shared" si="1"/>
        <v>BR</v>
      </c>
      <c r="E110" s="10" t="s">
        <v>614</v>
      </c>
      <c r="F110" s="10" t="s">
        <v>615</v>
      </c>
      <c r="G110" s="10" t="s">
        <v>41</v>
      </c>
      <c r="H110" s="10" t="s">
        <v>59</v>
      </c>
      <c r="I110" s="10" t="s">
        <v>3</v>
      </c>
      <c r="J110" s="10" t="s">
        <v>120</v>
      </c>
      <c r="K110" s="10" t="s">
        <v>13</v>
      </c>
      <c r="L110" s="10" t="s">
        <v>93</v>
      </c>
      <c r="M110" s="11">
        <v>5023.0</v>
      </c>
      <c r="N110" s="10">
        <v>234918.0</v>
      </c>
    </row>
    <row r="111">
      <c r="A111" s="10" t="s">
        <v>616</v>
      </c>
      <c r="B111" s="10" t="s">
        <v>617</v>
      </c>
      <c r="C111" s="10" t="s">
        <v>618</v>
      </c>
      <c r="D111" s="10" t="str">
        <f t="shared" si="1"/>
        <v>BR</v>
      </c>
      <c r="E111" s="10" t="s">
        <v>619</v>
      </c>
      <c r="F111" s="10" t="s">
        <v>620</v>
      </c>
      <c r="G111" s="10" t="s">
        <v>41</v>
      </c>
      <c r="H111" s="10" t="s">
        <v>59</v>
      </c>
      <c r="I111" s="10" t="s">
        <v>4</v>
      </c>
      <c r="J111" s="10" t="s">
        <v>224</v>
      </c>
      <c r="K111" s="10" t="s">
        <v>13</v>
      </c>
      <c r="L111" s="10" t="s">
        <v>360</v>
      </c>
      <c r="M111" s="11">
        <v>5597.0</v>
      </c>
      <c r="N111" s="10">
        <v>134820.0</v>
      </c>
    </row>
    <row r="112">
      <c r="A112" s="10" t="s">
        <v>621</v>
      </c>
      <c r="B112" s="10" t="s">
        <v>622</v>
      </c>
      <c r="C112" s="10" t="s">
        <v>623</v>
      </c>
      <c r="D112" s="10" t="str">
        <f t="shared" si="1"/>
        <v>BR</v>
      </c>
      <c r="E112" s="10" t="s">
        <v>624</v>
      </c>
      <c r="F112" s="10" t="s">
        <v>625</v>
      </c>
      <c r="G112" s="10" t="s">
        <v>27</v>
      </c>
      <c r="H112" s="10" t="s">
        <v>52</v>
      </c>
      <c r="I112" s="10" t="s">
        <v>4</v>
      </c>
      <c r="J112" s="10" t="s">
        <v>224</v>
      </c>
      <c r="K112" s="10" t="s">
        <v>13</v>
      </c>
      <c r="L112" s="10" t="s">
        <v>87</v>
      </c>
      <c r="M112" s="11">
        <v>5597.0</v>
      </c>
      <c r="N112" s="10">
        <v>134820.0</v>
      </c>
    </row>
    <row r="113">
      <c r="A113" s="10" t="s">
        <v>626</v>
      </c>
      <c r="B113" s="10" t="s">
        <v>627</v>
      </c>
      <c r="C113" s="10" t="s">
        <v>628</v>
      </c>
      <c r="D113" s="10" t="str">
        <f t="shared" si="1"/>
        <v>BR</v>
      </c>
      <c r="E113" s="10" t="s">
        <v>629</v>
      </c>
      <c r="F113" s="10" t="s">
        <v>630</v>
      </c>
      <c r="G113" s="10" t="s">
        <v>24</v>
      </c>
      <c r="H113" s="10" t="s">
        <v>51</v>
      </c>
      <c r="I113" s="10" t="s">
        <v>6</v>
      </c>
      <c r="J113" s="10" t="s">
        <v>42</v>
      </c>
      <c r="K113" s="10" t="s">
        <v>13</v>
      </c>
      <c r="L113" s="10" t="s">
        <v>87</v>
      </c>
      <c r="M113" s="11">
        <v>0.0</v>
      </c>
      <c r="N113" s="10"/>
    </row>
    <row r="114">
      <c r="A114" s="10" t="s">
        <v>631</v>
      </c>
      <c r="B114" s="10" t="s">
        <v>632</v>
      </c>
      <c r="C114" s="10" t="s">
        <v>633</v>
      </c>
      <c r="D114" s="10" t="str">
        <f t="shared" si="1"/>
        <v>BR</v>
      </c>
      <c r="E114" s="10" t="s">
        <v>634</v>
      </c>
      <c r="F114" s="10" t="s">
        <v>635</v>
      </c>
      <c r="G114" s="10" t="s">
        <v>41</v>
      </c>
      <c r="H114" s="10" t="s">
        <v>59</v>
      </c>
      <c r="I114" s="10" t="s">
        <v>5</v>
      </c>
      <c r="J114" s="10" t="s">
        <v>517</v>
      </c>
      <c r="K114" s="10" t="s">
        <v>13</v>
      </c>
      <c r="L114" s="10" t="s">
        <v>192</v>
      </c>
      <c r="M114" s="11">
        <v>0.0</v>
      </c>
      <c r="N114" s="10"/>
    </row>
  </sheetData>
  <customSheetViews>
    <customSheetView guid="{7680A2ED-1A12-4595-9CBB-1B62FF473EA1}" filter="1" showAutoFilter="1">
      <autoFilter ref="$A$1:$N$114"/>
      <extLst>
        <ext uri="GoogleSheetsCustomDataVersion1">
          <go:sheetsCustomData xmlns:go="http://customooxmlschemas.google.com/" filterViewId="1001467929"/>
        </ext>
      </extLst>
    </customSheetView>
  </customSheetView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11.14"/>
    <col customWidth="1" min="3" max="6" width="20.71"/>
  </cols>
  <sheetData>
    <row r="1" ht="4.5" customHeight="1"/>
    <row r="2">
      <c r="A2" s="13" t="s">
        <v>636</v>
      </c>
      <c r="B2" s="13" t="s">
        <v>9</v>
      </c>
      <c r="C2" s="13" t="s">
        <v>637</v>
      </c>
    </row>
    <row r="3">
      <c r="A3" s="10">
        <v>1.0</v>
      </c>
      <c r="B3" s="10" t="s">
        <v>12</v>
      </c>
      <c r="C3" s="11">
        <f>Sumif('Raw Data'!$F$2:$F$114,$B3,'Raw Data'!M2:M114)</f>
        <v>3094007</v>
      </c>
    </row>
    <row r="4">
      <c r="A4" s="10">
        <f t="shared" ref="A4:A10" si="1">A3+1</f>
        <v>2</v>
      </c>
      <c r="B4" s="10" t="s">
        <v>16</v>
      </c>
      <c r="C4" s="11">
        <f>Sumif('Raw Data'!$F$2:$F$114,$B4,'Raw Data'!$M$2:$M$114)</f>
        <v>1670353</v>
      </c>
    </row>
    <row r="5">
      <c r="A5" s="10">
        <f t="shared" si="1"/>
        <v>3</v>
      </c>
      <c r="B5" s="10" t="s">
        <v>20</v>
      </c>
      <c r="C5" s="11">
        <f>Sumif('Raw Data'!$F$2:$F$114,$B5,'Raw Data'!$M$2:$M$114)</f>
        <v>2483301</v>
      </c>
    </row>
    <row r="6">
      <c r="A6" s="10">
        <f t="shared" si="1"/>
        <v>4</v>
      </c>
      <c r="B6" s="10" t="s">
        <v>22</v>
      </c>
      <c r="C6" s="11">
        <f>Sumif('Raw Data'!$F$2:$F$114,$B6,'Raw Data'!$M$2:$M$114)</f>
        <v>1342668</v>
      </c>
    </row>
    <row r="7">
      <c r="A7" s="10">
        <f t="shared" si="1"/>
        <v>5</v>
      </c>
      <c r="B7" s="10" t="s">
        <v>24</v>
      </c>
      <c r="C7" s="11">
        <f>Sumif('Raw Data'!$F$2:$F$114,$B7,'Raw Data'!$M$2:$M$114)</f>
        <v>1837619</v>
      </c>
    </row>
    <row r="8">
      <c r="A8" s="10">
        <f t="shared" si="1"/>
        <v>6</v>
      </c>
      <c r="B8" s="10" t="s">
        <v>27</v>
      </c>
      <c r="C8" s="11">
        <f>Sumif('Raw Data'!$F$2:$F$114,$B8,'Raw Data'!$M$2:$M$114)</f>
        <v>1987287</v>
      </c>
    </row>
    <row r="9">
      <c r="A9" s="10">
        <f t="shared" si="1"/>
        <v>7</v>
      </c>
      <c r="B9" s="10" t="s">
        <v>29</v>
      </c>
      <c r="C9" s="11">
        <f>Sumif('Raw Data'!$F$2:$F$114,$B9,'Raw Data'!$M$2:$M$114)</f>
        <v>714114</v>
      </c>
    </row>
    <row r="10">
      <c r="A10" s="10">
        <f t="shared" si="1"/>
        <v>8</v>
      </c>
      <c r="B10" s="10" t="s">
        <v>31</v>
      </c>
      <c r="C10" s="11">
        <f>Sumif('Raw Data'!$F$2:$F$114,$B10,'Raw Data'!$M$2:$M$114)</f>
        <v>487538</v>
      </c>
    </row>
    <row r="11">
      <c r="A11" s="14" t="s">
        <v>638</v>
      </c>
      <c r="B11" s="15"/>
      <c r="C11" s="11">
        <f>Sum(C3:C10)</f>
        <v>13616887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B1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57"/>
    <col customWidth="1" min="2" max="2" width="31.71"/>
    <col customWidth="1" min="3" max="3" width="12.43"/>
    <col customWidth="1" min="4" max="4" width="62.0"/>
    <col customWidth="1" min="5" max="5" width="25.29"/>
    <col customWidth="1" min="6" max="6" width="16.57"/>
  </cols>
  <sheetData>
    <row r="1">
      <c r="A1" s="9" t="s">
        <v>74</v>
      </c>
      <c r="B1" s="9" t="s">
        <v>9</v>
      </c>
      <c r="C1" s="9" t="s">
        <v>1</v>
      </c>
      <c r="D1" s="9" t="s">
        <v>36</v>
      </c>
      <c r="E1" s="9" t="s">
        <v>78</v>
      </c>
      <c r="F1" s="9" t="s">
        <v>79</v>
      </c>
    </row>
    <row r="2">
      <c r="A2" s="10" t="s">
        <v>82</v>
      </c>
      <c r="B2" s="16" t="str">
        <f>VLOOKUP($A2, 'Raw Data'!$B$2:$M$114, 4, FALSE)</f>
        <v>NEMI3717541TPK312749</v>
      </c>
      <c r="C2" s="16" t="str">
        <f>VLOOKUP(A2,'Raw Data'!$B$1:$M$114,7,0)</f>
        <v>CV</v>
      </c>
      <c r="D2" s="16" t="str">
        <f>VLOOKUP($A2,'Raw Data'!$B$1:$M$114,8,0)</f>
        <v>New India Assurance</v>
      </c>
      <c r="E2" s="16" t="str">
        <f>VLOOKUP($A2,'Raw Data'!$B$1:$M$114,10,0)</f>
        <v>Soft Copy Received</v>
      </c>
      <c r="F2" s="17">
        <f>VLOOKUP($A2,'Raw Data'!$B$1:$M$114,11,0)</f>
        <v>4305</v>
      </c>
    </row>
    <row r="3">
      <c r="A3" s="10" t="s">
        <v>89</v>
      </c>
      <c r="B3" s="16" t="str">
        <f>VLOOKUP($A3, 'Raw Data'!$B$2:$M$114, 4, FALSE)</f>
        <v>PECC4717827CPI764782</v>
      </c>
      <c r="C3" s="16" t="str">
        <f>VLOOKUP(A3,'Raw Data'!$B$1:$M$114,7,0)</f>
        <v>Two Wheeler</v>
      </c>
      <c r="D3" s="16" t="str">
        <f>VLOOKUP($A3,'Raw Data'!$B$1:$M$114,8,0)</f>
        <v>New India Assurance</v>
      </c>
      <c r="E3" s="16" t="str">
        <f>VLOOKUP($A3,'Raw Data'!$B$1:$M$114,10,0)</f>
        <v>Policy Issued</v>
      </c>
      <c r="F3" s="17">
        <f>VLOOKUP($A3,'Raw Data'!$B$1:$M$114,11,0)</f>
        <v>4305</v>
      </c>
    </row>
    <row r="4">
      <c r="A4" s="10" t="s">
        <v>95</v>
      </c>
      <c r="B4" s="16" t="str">
        <f>VLOOKUP($A4, 'Raw Data'!$B$2:$M$114, 4, FALSE)</f>
        <v>AVEX6413879ONH595784</v>
      </c>
      <c r="C4" s="16" t="str">
        <f>VLOOKUP(A4,'Raw Data'!$B$1:$M$114,7,0)</f>
        <v>Two Wheeler</v>
      </c>
      <c r="D4" s="16" t="str">
        <f>VLOOKUP($A4,'Raw Data'!$B$1:$M$114,8,0)</f>
        <v>New India Assurance</v>
      </c>
      <c r="E4" s="16" t="str">
        <f>VLOOKUP($A4,'Raw Data'!$B$1:$M$114,10,0)</f>
        <v>Soft Copy Received</v>
      </c>
      <c r="F4" s="17">
        <f>VLOOKUP($A4,'Raw Data'!$B$1:$M$114,11,0)</f>
        <v>4305</v>
      </c>
    </row>
    <row r="5">
      <c r="A5" s="10" t="s">
        <v>173</v>
      </c>
      <c r="B5" s="16" t="str">
        <f>VLOOKUP($A5, 'Raw Data'!$B$2:$M$114, 4, FALSE)</f>
        <v>QXGZ6975963OFI756494</v>
      </c>
      <c r="C5" s="16" t="str">
        <f>VLOOKUP(A5,'Raw Data'!$B$1:$M$114,7,0)</f>
        <v>CV</v>
      </c>
      <c r="D5" s="16" t="str">
        <f>VLOOKUP($A5,'Raw Data'!$B$1:$M$114,8,0)</f>
        <v>Universal Sompo</v>
      </c>
      <c r="E5" s="16" t="str">
        <f>VLOOKUP($A5,'Raw Data'!$B$1:$M$114,10,0)</f>
        <v>Soft Copy Received</v>
      </c>
      <c r="F5" s="17">
        <f>VLOOKUP($A5,'Raw Data'!$B$1:$M$114,11,0)</f>
        <v>4725</v>
      </c>
    </row>
    <row r="6">
      <c r="A6" s="10" t="s">
        <v>178</v>
      </c>
      <c r="B6" s="16" t="str">
        <f>VLOOKUP($A6, 'Raw Data'!$B$2:$M$114, 4, FALSE)</f>
        <v>ISDB7391184BWH354884</v>
      </c>
      <c r="C6" s="16" t="str">
        <f>VLOOKUP(A6,'Raw Data'!$B$1:$M$114,7,0)</f>
        <v>Two Wheeler</v>
      </c>
      <c r="D6" s="16" t="str">
        <f>VLOOKUP($A6,'Raw Data'!$B$1:$M$114,8,0)</f>
        <v>Bharti AXA</v>
      </c>
      <c r="E6" s="16" t="str">
        <f>VLOOKUP($A6,'Raw Data'!$B$1:$M$114,10,0)</f>
        <v>Soft Copy Received</v>
      </c>
      <c r="F6" s="17">
        <f>VLOOKUP($A6,'Raw Data'!$B$1:$M$114,11,0)</f>
        <v>19158</v>
      </c>
    </row>
    <row r="7">
      <c r="A7" s="10" t="s">
        <v>183</v>
      </c>
      <c r="B7" s="16" t="str">
        <f>VLOOKUP($A7, 'Raw Data'!$B$2:$M$114, 4, FALSE)</f>
        <v>ZWLP7211378MRC349893</v>
      </c>
      <c r="C7" s="16" t="str">
        <f>VLOOKUP(A7,'Raw Data'!$B$1:$M$114,7,0)</f>
        <v>CV</v>
      </c>
      <c r="D7" s="16" t="str">
        <f>VLOOKUP($A7,'Raw Data'!$B$1:$M$114,8,0)</f>
        <v>United India</v>
      </c>
      <c r="E7" s="16" t="str">
        <f>VLOOKUP($A7,'Raw Data'!$B$1:$M$114,10,0)</f>
        <v>Soft Copy Received</v>
      </c>
      <c r="F7" s="17">
        <f>VLOOKUP($A7,'Raw Data'!$B$1:$M$114,11,0)</f>
        <v>5757</v>
      </c>
    </row>
    <row r="8">
      <c r="A8" s="10" t="s">
        <v>188</v>
      </c>
      <c r="B8" s="16" t="str">
        <f>VLOOKUP($A8, 'Raw Data'!$B$2:$M$114, 4, FALSE)</f>
        <v>JXBZ2451226TNG194454</v>
      </c>
      <c r="C8" s="16" t="str">
        <f>VLOOKUP(A8,'Raw Data'!$B$1:$M$114,7,0)</f>
        <v>CV</v>
      </c>
      <c r="D8" s="16" t="str">
        <f>VLOOKUP($A8,'Raw Data'!$B$1:$M$114,8,0)</f>
        <v>United India</v>
      </c>
      <c r="E8" s="16" t="str">
        <f>VLOOKUP($A8,'Raw Data'!$B$1:$M$114,10,0)</f>
        <v>Caselogin</v>
      </c>
      <c r="F8" s="17">
        <f>VLOOKUP($A8,'Raw Data'!$B$1:$M$114,11,0)</f>
        <v>5757</v>
      </c>
    </row>
    <row r="9">
      <c r="A9" s="10" t="s">
        <v>194</v>
      </c>
      <c r="B9" s="16" t="str">
        <f>VLOOKUP($A9, 'Raw Data'!$B$2:$M$114, 4, FALSE)</f>
        <v>ZNGM3178189TME232977</v>
      </c>
      <c r="C9" s="16" t="str">
        <f>VLOOKUP(A9,'Raw Data'!$B$1:$M$114,7,0)</f>
        <v>Health</v>
      </c>
      <c r="D9" s="16" t="str">
        <f>VLOOKUP($A9,'Raw Data'!$B$1:$M$114,8,0)</f>
        <v>United India</v>
      </c>
      <c r="E9" s="16" t="str">
        <f>VLOOKUP($A9,'Raw Data'!$B$1:$M$114,10,0)</f>
        <v>Soft Copy Received</v>
      </c>
      <c r="F9" s="17">
        <f>VLOOKUP($A9,'Raw Data'!$B$1:$M$114,11,0)</f>
        <v>3400</v>
      </c>
    </row>
    <row r="10">
      <c r="A10" s="10" t="s">
        <v>199</v>
      </c>
      <c r="B10" s="16" t="str">
        <f>VLOOKUP($A10, 'Raw Data'!$B$2:$M$114, 4, FALSE)</f>
        <v>VCVI3961422ECR781837</v>
      </c>
      <c r="C10" s="16" t="str">
        <f>VLOOKUP(A10,'Raw Data'!$B$1:$M$114,7,0)</f>
        <v>Two Wheeler</v>
      </c>
      <c r="D10" s="16" t="str">
        <f>VLOOKUP($A10,'Raw Data'!$B$1:$M$114,8,0)</f>
        <v>Kotak Mahindra</v>
      </c>
      <c r="E10" s="16" t="str">
        <f>VLOOKUP($A10,'Raw Data'!$B$1:$M$114,10,0)</f>
        <v>Soft Copy Received</v>
      </c>
      <c r="F10" s="17">
        <f>VLOOKUP($A10,'Raw Data'!$B$1:$M$114,11,0)</f>
        <v>7063</v>
      </c>
    </row>
    <row r="11">
      <c r="A11" s="10" t="s">
        <v>205</v>
      </c>
      <c r="B11" s="16" t="str">
        <f>VLOOKUP($A11, 'Raw Data'!$B$2:$M$114, 4, FALSE)</f>
        <v>BUEH5526225XDR642278</v>
      </c>
      <c r="C11" s="16" t="str">
        <f>VLOOKUP(A11,'Raw Data'!$B$1:$M$114,7,0)</f>
        <v>CV</v>
      </c>
      <c r="D11" s="16" t="str">
        <f>VLOOKUP($A11,'Raw Data'!$B$1:$M$114,8,0)</f>
        <v>United India</v>
      </c>
      <c r="E11" s="16" t="str">
        <f>VLOOKUP($A11,'Raw Data'!$B$1:$M$114,10,0)</f>
        <v>Soft Copy Received</v>
      </c>
      <c r="F11" s="17">
        <f>VLOOKUP($A11,'Raw Data'!$B$1:$M$114,11,0)</f>
        <v>5465</v>
      </c>
    </row>
    <row r="12">
      <c r="A12" s="10" t="s">
        <v>210</v>
      </c>
      <c r="B12" s="16" t="str">
        <f>VLOOKUP($A12, 'Raw Data'!$B$2:$M$114, 4, FALSE)</f>
        <v>YUZE3492672NPJ152751</v>
      </c>
      <c r="C12" s="16" t="str">
        <f>VLOOKUP(A12,'Raw Data'!$B$1:$M$114,7,0)</f>
        <v>Two Wheeler</v>
      </c>
      <c r="D12" s="16" t="str">
        <f>VLOOKUP($A12,'Raw Data'!$B$1:$M$114,8,0)</f>
        <v>United India</v>
      </c>
      <c r="E12" s="16" t="str">
        <f>VLOOKUP($A12,'Raw Data'!$B$1:$M$114,10,0)</f>
        <v>Soft Copy Received</v>
      </c>
      <c r="F12" s="17">
        <f>VLOOKUP($A12,'Raw Data'!$B$1:$M$114,11,0)</f>
        <v>6952</v>
      </c>
    </row>
    <row r="13">
      <c r="A13" s="10" t="s">
        <v>215</v>
      </c>
      <c r="B13" s="16" t="str">
        <f>VLOOKUP($A13, 'Raw Data'!$B$2:$M$114, 4, FALSE)</f>
        <v>WQQH2825692MBU126173</v>
      </c>
      <c r="C13" s="16" t="str">
        <f>VLOOKUP(A13,'Raw Data'!$B$1:$M$114,7,0)</f>
        <v>CV</v>
      </c>
      <c r="D13" s="16" t="str">
        <f>VLOOKUP($A13,'Raw Data'!$B$1:$M$114,8,0)</f>
        <v>United India</v>
      </c>
      <c r="E13" s="16" t="str">
        <f>VLOOKUP($A13,'Raw Data'!$B$1:$M$114,10,0)</f>
        <v>Docs And Inspection Pending</v>
      </c>
      <c r="F13" s="17">
        <f>VLOOKUP($A13,'Raw Data'!$B$1:$M$114,11,0)</f>
        <v>6952</v>
      </c>
    </row>
    <row r="14">
      <c r="A14" s="10" t="s">
        <v>220</v>
      </c>
      <c r="B14" s="16" t="str">
        <f>VLOOKUP($A14, 'Raw Data'!$B$2:$M$114, 4, FALSE)</f>
        <v>PKEC5118923PAS634651</v>
      </c>
      <c r="C14" s="16" t="str">
        <f>VLOOKUP(A14,'Raw Data'!$B$1:$M$114,7,0)</f>
        <v>Two Wheeler</v>
      </c>
      <c r="D14" s="16" t="str">
        <f>VLOOKUP($A14,'Raw Data'!$B$1:$M$114,8,0)</f>
        <v>National Insurance</v>
      </c>
      <c r="E14" s="16" t="str">
        <f>VLOOKUP($A14,'Raw Data'!$B$1:$M$114,10,0)</f>
        <v>Soft Copy Received</v>
      </c>
      <c r="F14" s="17">
        <f>VLOOKUP($A14,'Raw Data'!$B$1:$M$114,11,0)</f>
        <v>3931</v>
      </c>
    </row>
    <row r="15">
      <c r="A15" s="10" t="s">
        <v>226</v>
      </c>
      <c r="B15" s="16" t="str">
        <f>VLOOKUP($A15, 'Raw Data'!$B$2:$M$114, 4, FALSE)</f>
        <v>JRBR1873953WZT735265</v>
      </c>
      <c r="C15" s="16" t="str">
        <f>VLOOKUP(A15,'Raw Data'!$B$1:$M$114,7,0)</f>
        <v>Health</v>
      </c>
      <c r="D15" s="16" t="str">
        <f>VLOOKUP($A15,'Raw Data'!$B$1:$M$114,8,0)</f>
        <v>National Insurance</v>
      </c>
      <c r="E15" s="16" t="str">
        <f>VLOOKUP($A15,'Raw Data'!$B$1:$M$114,10,0)</f>
        <v>Soft Copy Received</v>
      </c>
      <c r="F15" s="17">
        <f>VLOOKUP($A15,'Raw Data'!$B$1:$M$114,11,0)</f>
        <v>3931</v>
      </c>
    </row>
    <row r="16">
      <c r="A16" s="10" t="s">
        <v>231</v>
      </c>
      <c r="B16" s="16" t="str">
        <f>VLOOKUP($A16, 'Raw Data'!$B$2:$M$114, 4, FALSE)</f>
        <v>MIYT6384653JOX449376</v>
      </c>
      <c r="C16" s="16" t="str">
        <f>VLOOKUP(A16,'Raw Data'!$B$1:$M$114,7,0)</f>
        <v>CV</v>
      </c>
      <c r="D16" s="16" t="str">
        <f>VLOOKUP($A16,'Raw Data'!$B$1:$M$114,8,0)</f>
        <v>National Insurance</v>
      </c>
      <c r="E16" s="16" t="str">
        <f>VLOOKUP($A16,'Raw Data'!$B$1:$M$114,10,0)</f>
        <v>Soft Copy Received</v>
      </c>
      <c r="F16" s="17">
        <f>VLOOKUP($A16,'Raw Data'!$B$1:$M$114,11,0)</f>
        <v>3931</v>
      </c>
    </row>
    <row r="17">
      <c r="A17" s="10" t="s">
        <v>236</v>
      </c>
      <c r="B17" s="16" t="str">
        <f>VLOOKUP($A17, 'Raw Data'!$B$2:$M$114, 4, FALSE)</f>
        <v>MGQN3267934OIF397548</v>
      </c>
      <c r="C17" s="16" t="str">
        <f>VLOOKUP(A17,'Raw Data'!$B$1:$M$114,7,0)</f>
        <v>Two Wheeler</v>
      </c>
      <c r="D17" s="16" t="str">
        <f>VLOOKUP($A17,'Raw Data'!$B$1:$M$114,8,0)</f>
        <v>United India</v>
      </c>
      <c r="E17" s="16" t="str">
        <f>VLOOKUP($A17,'Raw Data'!$B$1:$M$114,10,0)</f>
        <v>Policy Issued</v>
      </c>
      <c r="F17" s="17">
        <f>VLOOKUP($A17,'Raw Data'!$B$1:$M$114,11,0)</f>
        <v>1811</v>
      </c>
    </row>
    <row r="18">
      <c r="A18" s="10" t="s">
        <v>241</v>
      </c>
      <c r="B18" s="16" t="str">
        <f>VLOOKUP($A18, 'Raw Data'!$B$2:$M$114, 4, FALSE)</f>
        <v>XAPH9574481NTG617523</v>
      </c>
      <c r="C18" s="16" t="str">
        <f>VLOOKUP(A18,'Raw Data'!$B$1:$M$114,7,0)</f>
        <v>Car</v>
      </c>
      <c r="D18" s="16" t="str">
        <f>VLOOKUP($A18,'Raw Data'!$B$1:$M$114,8,0)</f>
        <v>National Insurance</v>
      </c>
      <c r="E18" s="16" t="str">
        <f>VLOOKUP($A18,'Raw Data'!$B$1:$M$114,10,0)</f>
        <v>Soft Copy Received</v>
      </c>
      <c r="F18" s="17">
        <f>VLOOKUP($A18,'Raw Data'!$B$1:$M$114,11,0)</f>
        <v>4182</v>
      </c>
    </row>
    <row r="19">
      <c r="A19" s="10" t="s">
        <v>246</v>
      </c>
      <c r="B19" s="16" t="str">
        <f>VLOOKUP($A19, 'Raw Data'!$B$2:$M$114, 4, FALSE)</f>
        <v>OXLL6492352WAF896731</v>
      </c>
      <c r="C19" s="16" t="str">
        <f>VLOOKUP(A19,'Raw Data'!$B$1:$M$114,7,0)</f>
        <v>Car</v>
      </c>
      <c r="D19" s="16" t="str">
        <f>VLOOKUP($A19,'Raw Data'!$B$1:$M$114,8,0)</f>
        <v>National Insurance</v>
      </c>
      <c r="E19" s="16" t="str">
        <f>VLOOKUP($A19,'Raw Data'!$B$1:$M$114,10,0)</f>
        <v>Policy Issued</v>
      </c>
      <c r="F19" s="17">
        <f>VLOOKUP($A19,'Raw Data'!$B$1:$M$114,11,0)</f>
        <v>14046</v>
      </c>
    </row>
    <row r="20">
      <c r="A20" s="10" t="s">
        <v>485</v>
      </c>
      <c r="B20" s="16" t="str">
        <f>VLOOKUP($A20, 'Raw Data'!$B$2:$M$114, 4, FALSE)</f>
        <v>XZHE5243373OTZ995982</v>
      </c>
      <c r="C20" s="16" t="str">
        <f>VLOOKUP(A20,'Raw Data'!$B$1:$M$114,7,0)</f>
        <v>Health</v>
      </c>
      <c r="D20" s="16" t="str">
        <f>VLOOKUP($A20,'Raw Data'!$B$1:$M$114,8,0)</f>
        <v>United India</v>
      </c>
      <c r="E20" s="16" t="str">
        <f>VLOOKUP($A20,'Raw Data'!$B$1:$M$114,10,0)</f>
        <v>Policy Issued</v>
      </c>
      <c r="F20" s="17">
        <f>VLOOKUP($A20,'Raw Data'!$B$1:$M$114,11,0)</f>
        <v>1811</v>
      </c>
    </row>
    <row r="21" ht="15.75" customHeight="1">
      <c r="A21" s="10" t="s">
        <v>490</v>
      </c>
      <c r="B21" s="16" t="str">
        <f>VLOOKUP($A21, 'Raw Data'!$B$2:$M$114, 4, FALSE)</f>
        <v>KORT2458776RLO479497</v>
      </c>
      <c r="C21" s="16" t="str">
        <f>VLOOKUP(A21,'Raw Data'!$B$1:$M$114,7,0)</f>
        <v>Two Wheeler</v>
      </c>
      <c r="D21" s="16" t="str">
        <f>VLOOKUP($A21,'Raw Data'!$B$1:$M$114,8,0)</f>
        <v>United India</v>
      </c>
      <c r="E21" s="16" t="str">
        <f>VLOOKUP($A21,'Raw Data'!$B$1:$M$114,10,0)</f>
        <v>Soft Copy Received</v>
      </c>
      <c r="F21" s="17">
        <f>VLOOKUP($A21,'Raw Data'!$B$1:$M$114,11,0)</f>
        <v>13299</v>
      </c>
    </row>
    <row r="22" ht="15.75" customHeight="1">
      <c r="A22" s="10" t="s">
        <v>494</v>
      </c>
      <c r="B22" s="16" t="str">
        <f>VLOOKUP($A22, 'Raw Data'!$B$2:$M$114, 4, FALSE)</f>
        <v>KORT2458776RLO479437</v>
      </c>
      <c r="C22" s="16" t="str">
        <f>VLOOKUP(A22,'Raw Data'!$B$1:$M$114,7,0)</f>
        <v>CV</v>
      </c>
      <c r="D22" s="16" t="str">
        <f>VLOOKUP($A22,'Raw Data'!$B$1:$M$114,8,0)</f>
        <v/>
      </c>
      <c r="E22" s="16" t="str">
        <f>VLOOKUP($A22,'Raw Data'!$B$1:$M$114,10,0)</f>
        <v>Lead</v>
      </c>
      <c r="F22" s="17">
        <f>VLOOKUP($A22,'Raw Data'!$B$1:$M$114,11,0)</f>
        <v>0</v>
      </c>
    </row>
    <row r="23" ht="15.75" customHeight="1">
      <c r="A23" s="10" t="s">
        <v>499</v>
      </c>
      <c r="B23" s="16" t="str">
        <f>VLOOKUP($A23, 'Raw Data'!$B$2:$M$114, 4, FALSE)</f>
        <v>EAFX7822534REA482917</v>
      </c>
      <c r="C23" s="16" t="str">
        <f>VLOOKUP(A23,'Raw Data'!$B$1:$M$114,7,0)</f>
        <v>Health</v>
      </c>
      <c r="D23" s="16" t="str">
        <f>VLOOKUP($A23,'Raw Data'!$B$1:$M$114,8,0)</f>
        <v>Bharti AXA</v>
      </c>
      <c r="E23" s="16" t="str">
        <f>VLOOKUP($A23,'Raw Data'!$B$1:$M$114,10,0)</f>
        <v>Soft Copy Received</v>
      </c>
      <c r="F23" s="17">
        <f>VLOOKUP($A23,'Raw Data'!$B$1:$M$114,11,0)</f>
        <v>0</v>
      </c>
    </row>
    <row r="24" ht="15.75" customHeight="1">
      <c r="A24" s="10" t="s">
        <v>503</v>
      </c>
      <c r="B24" s="16" t="str">
        <f>VLOOKUP($A24, 'Raw Data'!$B$2:$M$114, 4, FALSE)</f>
        <v>UDFC5598611XEI114712</v>
      </c>
      <c r="C24" s="16" t="str">
        <f>VLOOKUP(A24,'Raw Data'!$B$1:$M$114,7,0)</f>
        <v>Two Wheeler</v>
      </c>
      <c r="D24" s="16" t="str">
        <f>VLOOKUP($A24,'Raw Data'!$B$1:$M$114,8,0)</f>
        <v>Select Insurer</v>
      </c>
      <c r="E24" s="16" t="str">
        <f>VLOOKUP($A24,'Raw Data'!$B$1:$M$114,10,0)</f>
        <v>Soft Copy Received</v>
      </c>
      <c r="F24" s="17">
        <f>VLOOKUP($A24,'Raw Data'!$B$1:$M$114,11,0)</f>
        <v>8782</v>
      </c>
    </row>
    <row r="25" ht="15.75" customHeight="1">
      <c r="A25" s="10" t="s">
        <v>508</v>
      </c>
      <c r="B25" s="16" t="str">
        <f>VLOOKUP($A25, 'Raw Data'!$B$2:$M$114, 4, FALSE)</f>
        <v>OPDD5778384UUJ657543</v>
      </c>
      <c r="C25" s="16" t="str">
        <f>VLOOKUP(A25,'Raw Data'!$B$1:$M$114,7,0)</f>
        <v>Health</v>
      </c>
      <c r="D25" s="16" t="str">
        <f>VLOOKUP($A25,'Raw Data'!$B$1:$M$114,8,0)</f>
        <v>Bajaj Allianz</v>
      </c>
      <c r="E25" s="16" t="str">
        <f>VLOOKUP($A25,'Raw Data'!$B$1:$M$114,10,0)</f>
        <v>Booked</v>
      </c>
      <c r="F25" s="17">
        <f>VLOOKUP($A25,'Raw Data'!$B$1:$M$114,11,0)</f>
        <v>111111</v>
      </c>
    </row>
    <row r="26" ht="15.75" customHeight="1">
      <c r="A26" s="10" t="s">
        <v>513</v>
      </c>
      <c r="B26" s="16" t="str">
        <f>VLOOKUP($A26, 'Raw Data'!$B$2:$M$114, 4, FALSE)</f>
        <v>QIQS6551569HEP612542</v>
      </c>
      <c r="C26" s="16" t="str">
        <f>VLOOKUP(A26,'Raw Data'!$B$1:$M$114,7,0)</f>
        <v>Health</v>
      </c>
      <c r="D26" s="16" t="str">
        <f>VLOOKUP($A26,'Raw Data'!$B$1:$M$114,8,0)</f>
        <v>HDFC Ergo General Insurance Company Ltd</v>
      </c>
      <c r="E26" s="16" t="str">
        <f>VLOOKUP($A26,'Raw Data'!$B$1:$M$114,10,0)</f>
        <v>Docs And Inspection Pending</v>
      </c>
      <c r="F26" s="17">
        <f>VLOOKUP($A26,'Raw Data'!$B$1:$M$114,11,0)</f>
        <v>877768</v>
      </c>
    </row>
    <row r="27" ht="15.75" customHeight="1">
      <c r="A27" s="10" t="s">
        <v>519</v>
      </c>
      <c r="B27" s="16" t="str">
        <f>VLOOKUP($A27, 'Raw Data'!$B$2:$M$114, 4, FALSE)</f>
        <v>NJRW8219116RAF412753</v>
      </c>
      <c r="C27" s="16" t="str">
        <f>VLOOKUP(A27,'Raw Data'!$B$1:$M$114,7,0)</f>
        <v>CV</v>
      </c>
      <c r="D27" s="16" t="str">
        <f>VLOOKUP($A27,'Raw Data'!$B$1:$M$114,8,0)</f>
        <v>HDFC Ergo General Insurance Company Ltd</v>
      </c>
      <c r="E27" s="16" t="str">
        <f>VLOOKUP($A27,'Raw Data'!$B$1:$M$114,10,0)</f>
        <v>Soft Copy Received</v>
      </c>
      <c r="F27" s="17">
        <f>VLOOKUP($A27,'Raw Data'!$B$1:$M$114,11,0)</f>
        <v>88797</v>
      </c>
    </row>
    <row r="28" ht="15.75" customHeight="1">
      <c r="A28" s="10" t="s">
        <v>524</v>
      </c>
      <c r="B28" s="16" t="str">
        <f>VLOOKUP($A28, 'Raw Data'!$B$2:$M$114, 4, FALSE)</f>
        <v>WDKB2382424BXH788159</v>
      </c>
      <c r="C28" s="16" t="str">
        <f>VLOOKUP(A28,'Raw Data'!$B$1:$M$114,7,0)</f>
        <v>Two Wheeler</v>
      </c>
      <c r="D28" s="16" t="str">
        <f>VLOOKUP($A28,'Raw Data'!$B$1:$M$114,8,0)</f>
        <v>Universal Sompo</v>
      </c>
      <c r="E28" s="16" t="str">
        <f>VLOOKUP($A28,'Raw Data'!$B$1:$M$114,10,0)</f>
        <v>Soft Copy Received</v>
      </c>
      <c r="F28" s="17">
        <f>VLOOKUP($A28,'Raw Data'!$B$1:$M$114,11,0)</f>
        <v>4165</v>
      </c>
    </row>
    <row r="29" ht="15.75" customHeight="1">
      <c r="A29" s="10" t="s">
        <v>528</v>
      </c>
      <c r="B29" s="16" t="str">
        <f>VLOOKUP($A29, 'Raw Data'!$B$2:$M$114, 4, FALSE)</f>
        <v>TBGG6564767BOX159211</v>
      </c>
      <c r="C29" s="16" t="str">
        <f>VLOOKUP(A29,'Raw Data'!$B$1:$M$114,7,0)</f>
        <v>Health</v>
      </c>
      <c r="D29" s="16" t="str">
        <f>VLOOKUP($A29,'Raw Data'!$B$1:$M$114,8,0)</f>
        <v>Bajaj Allianz</v>
      </c>
      <c r="E29" s="16" t="str">
        <f>VLOOKUP($A29,'Raw Data'!$B$1:$M$114,10,0)</f>
        <v>Caselogin</v>
      </c>
      <c r="F29" s="17">
        <f>VLOOKUP($A29,'Raw Data'!$B$1:$M$114,11,0)</f>
        <v>6002</v>
      </c>
    </row>
    <row r="30" ht="15.75" customHeight="1">
      <c r="A30" s="10" t="s">
        <v>532</v>
      </c>
      <c r="B30" s="16" t="str">
        <f>VLOOKUP($A30, 'Raw Data'!$B$2:$M$114, 4, FALSE)</f>
        <v>VHWW7673787XFF575464</v>
      </c>
      <c r="C30" s="16" t="str">
        <f>VLOOKUP(A30,'Raw Data'!$B$1:$M$114,7,0)</f>
        <v>Two Wheeler</v>
      </c>
      <c r="D30" s="16" t="str">
        <f>VLOOKUP($A30,'Raw Data'!$B$1:$M$114,8,0)</f>
        <v>Cholamandalam MS General Insurance Company Ltd</v>
      </c>
      <c r="E30" s="16" t="str">
        <f>VLOOKUP($A30,'Raw Data'!$B$1:$M$114,10,0)</f>
        <v>Booked</v>
      </c>
      <c r="F30" s="17">
        <f>VLOOKUP($A30,'Raw Data'!$B$1:$M$114,11,0)</f>
        <v>5757</v>
      </c>
    </row>
    <row r="31" ht="15.75" customHeight="1">
      <c r="A31" s="10" t="s">
        <v>536</v>
      </c>
      <c r="B31" s="16" t="str">
        <f>VLOOKUP($A31, 'Raw Data'!$B$2:$M$114, 4, FALSE)</f>
        <v>NZFM9363647FCT161636</v>
      </c>
      <c r="C31" s="16" t="str">
        <f>VLOOKUP(A31,'Raw Data'!$B$1:$M$114,7,0)</f>
        <v>Health</v>
      </c>
      <c r="D31" s="16" t="str">
        <f>VLOOKUP($A31,'Raw Data'!$B$1:$M$114,8,0)</f>
        <v>Kotak Mahindra</v>
      </c>
      <c r="E31" s="16" t="str">
        <f>VLOOKUP($A31,'Raw Data'!$B$1:$M$114,10,0)</f>
        <v>Soft Copy Received</v>
      </c>
      <c r="F31" s="17">
        <f>VLOOKUP($A31,'Raw Data'!$B$1:$M$114,11,0)</f>
        <v>8084</v>
      </c>
    </row>
    <row r="32" ht="15.75" customHeight="1">
      <c r="A32" s="10" t="s">
        <v>540</v>
      </c>
      <c r="B32" s="16" t="str">
        <f>VLOOKUP($A32, 'Raw Data'!$B$2:$M$114, 4, FALSE)</f>
        <v>COCM6284897YFE442559</v>
      </c>
      <c r="C32" s="16" t="str">
        <f>VLOOKUP(A32,'Raw Data'!$B$1:$M$114,7,0)</f>
        <v>CV</v>
      </c>
      <c r="D32" s="16" t="str">
        <f>VLOOKUP($A32,'Raw Data'!$B$1:$M$114,8,0)</f>
        <v>Bajaj Allianz</v>
      </c>
      <c r="E32" s="16" t="str">
        <f>VLOOKUP($A32,'Raw Data'!$B$1:$M$114,10,0)</f>
        <v>Soft Copy Received</v>
      </c>
      <c r="F32" s="17">
        <f>VLOOKUP($A32,'Raw Data'!$B$1:$M$114,11,0)</f>
        <v>8295</v>
      </c>
    </row>
    <row r="33" ht="15.75" customHeight="1">
      <c r="A33" s="10" t="s">
        <v>544</v>
      </c>
      <c r="B33" s="16" t="str">
        <f>VLOOKUP($A33, 'Raw Data'!$B$2:$M$114, 4, FALSE)</f>
        <v>COCM6284897YFE442551</v>
      </c>
      <c r="C33" s="16" t="str">
        <f>VLOOKUP(A33,'Raw Data'!$B$1:$M$114,7,0)</f>
        <v>Health</v>
      </c>
      <c r="D33" s="16" t="str">
        <f>VLOOKUP($A33,'Raw Data'!$B$1:$M$114,8,0)</f>
        <v/>
      </c>
      <c r="E33" s="16" t="str">
        <f>VLOOKUP($A33,'Raw Data'!$B$1:$M$114,10,0)</f>
        <v>Lead</v>
      </c>
      <c r="F33" s="17">
        <f>VLOOKUP($A33,'Raw Data'!$B$1:$M$114,11,0)</f>
        <v>0</v>
      </c>
    </row>
    <row r="34" ht="15.75" customHeight="1">
      <c r="A34" s="10" t="s">
        <v>548</v>
      </c>
      <c r="B34" s="16" t="str">
        <f>VLOOKUP($A34, 'Raw Data'!$B$2:$M$114, 4, FALSE)</f>
        <v>CJJY3484362TBB516629</v>
      </c>
      <c r="C34" s="16" t="str">
        <f>VLOOKUP(A34,'Raw Data'!$B$1:$M$114,7,0)</f>
        <v>Car</v>
      </c>
      <c r="D34" s="16" t="str">
        <f>VLOOKUP($A34,'Raw Data'!$B$1:$M$114,8,0)</f>
        <v>Bharti AXA</v>
      </c>
      <c r="E34" s="16" t="str">
        <f>VLOOKUP($A34,'Raw Data'!$B$1:$M$114,10,0)</f>
        <v>Soft Copy Received</v>
      </c>
      <c r="F34" s="17">
        <f>VLOOKUP($A34,'Raw Data'!$B$1:$M$114,11,0)</f>
        <v>8295</v>
      </c>
    </row>
    <row r="35" ht="15.75" customHeight="1">
      <c r="A35" s="10" t="s">
        <v>552</v>
      </c>
      <c r="B35" s="16" t="str">
        <f>VLOOKUP($A35, 'Raw Data'!$B$2:$M$114, 4, FALSE)</f>
        <v>PHTK2582343UVI194514</v>
      </c>
      <c r="C35" s="16" t="str">
        <f>VLOOKUP(A35,'Raw Data'!$B$1:$M$114,7,0)</f>
        <v>Two Wheeler</v>
      </c>
      <c r="D35" s="16" t="str">
        <f>VLOOKUP($A35,'Raw Data'!$B$1:$M$114,8,0)</f>
        <v>United India</v>
      </c>
      <c r="E35" s="16" t="str">
        <f>VLOOKUP($A35,'Raw Data'!$B$1:$M$114,10,0)</f>
        <v>Soft Copy Received</v>
      </c>
      <c r="F35" s="17">
        <f>VLOOKUP($A35,'Raw Data'!$B$1:$M$114,11,0)</f>
        <v>7231</v>
      </c>
    </row>
    <row r="36" ht="15.75" customHeight="1">
      <c r="A36" s="10" t="s">
        <v>557</v>
      </c>
      <c r="B36" s="16" t="str">
        <f>VLOOKUP($A36, 'Raw Data'!$B$2:$M$114, 4, FALSE)</f>
        <v>JQOY8264668JVY852154</v>
      </c>
      <c r="C36" s="16" t="str">
        <f>VLOOKUP(A36,'Raw Data'!$B$1:$M$114,7,0)</f>
        <v>CV</v>
      </c>
      <c r="D36" s="16" t="str">
        <f>VLOOKUP($A36,'Raw Data'!$B$1:$M$114,8,0)</f>
        <v>Iffco Tokio General Insurance Company Ltd</v>
      </c>
      <c r="E36" s="16" t="str">
        <f>VLOOKUP($A36,'Raw Data'!$B$1:$M$114,10,0)</f>
        <v>Booked</v>
      </c>
      <c r="F36" s="17">
        <f>VLOOKUP($A36,'Raw Data'!$B$1:$M$114,11,0)</f>
        <v>8429</v>
      </c>
    </row>
    <row r="37" ht="15.75" customHeight="1">
      <c r="A37" s="10" t="s">
        <v>562</v>
      </c>
      <c r="B37" s="16" t="str">
        <f>VLOOKUP($A37, 'Raw Data'!$B$2:$M$114, 4, FALSE)</f>
        <v>OAYV1389223WDV493219</v>
      </c>
      <c r="C37" s="16" t="str">
        <f>VLOOKUP(A37,'Raw Data'!$B$1:$M$114,7,0)</f>
        <v>Two Wheeler</v>
      </c>
      <c r="D37" s="16" t="str">
        <f>VLOOKUP($A37,'Raw Data'!$B$1:$M$114,8,0)</f>
        <v>Berkshire Best</v>
      </c>
      <c r="E37" s="16" t="str">
        <f>VLOOKUP($A37,'Raw Data'!$B$1:$M$114,10,0)</f>
        <v>Policy Issued</v>
      </c>
      <c r="F37" s="17">
        <f>VLOOKUP($A37,'Raw Data'!$B$1:$M$114,11,0)</f>
        <v>8429</v>
      </c>
    </row>
    <row r="38" ht="15.75" customHeight="1">
      <c r="A38" s="10" t="s">
        <v>567</v>
      </c>
      <c r="B38" s="16" t="str">
        <f>VLOOKUP($A38, 'Raw Data'!$B$2:$M$114, 4, FALSE)</f>
        <v>DOYO4884899JMB569521</v>
      </c>
      <c r="C38" s="16" t="str">
        <f>VLOOKUP(A38,'Raw Data'!$B$1:$M$114,7,0)</f>
        <v>Two Wheeler</v>
      </c>
      <c r="D38" s="16" t="str">
        <f>VLOOKUP($A38,'Raw Data'!$B$1:$M$114,8,0)</f>
        <v>Bharti AXA</v>
      </c>
      <c r="E38" s="16" t="str">
        <f>VLOOKUP($A38,'Raw Data'!$B$1:$M$114,10,0)</f>
        <v>Soft Copy Received</v>
      </c>
      <c r="F38" s="17">
        <f>VLOOKUP($A38,'Raw Data'!$B$1:$M$114,11,0)</f>
        <v>5635</v>
      </c>
    </row>
    <row r="39" ht="15.75" customHeight="1">
      <c r="A39" s="10" t="s">
        <v>572</v>
      </c>
      <c r="B39" s="16" t="str">
        <f>VLOOKUP($A39, 'Raw Data'!$B$2:$M$114, 4, FALSE)</f>
        <v>GDTF8522446QTA976992</v>
      </c>
      <c r="C39" s="16" t="str">
        <f>VLOOKUP(A39,'Raw Data'!$B$1:$M$114,7,0)</f>
        <v>Car</v>
      </c>
      <c r="D39" s="16" t="str">
        <f>VLOOKUP($A39,'Raw Data'!$B$1:$M$114,8,0)</f>
        <v>The Oriental Insurance Company Ltd</v>
      </c>
      <c r="E39" s="16" t="str">
        <f>VLOOKUP($A39,'Raw Data'!$B$1:$M$114,10,0)</f>
        <v>Docs And Inspection Pending</v>
      </c>
      <c r="F39" s="17">
        <f>VLOOKUP($A39,'Raw Data'!$B$1:$M$114,11,0)</f>
        <v>6983</v>
      </c>
    </row>
    <row r="40" ht="15.75" customHeight="1">
      <c r="A40" s="10" t="s">
        <v>578</v>
      </c>
      <c r="B40" s="16" t="str">
        <f>VLOOKUP($A40, 'Raw Data'!$B$2:$M$114, 4, FALSE)</f>
        <v>VELK9355839VAW523387</v>
      </c>
      <c r="C40" s="16" t="str">
        <f>VLOOKUP(A40,'Raw Data'!$B$1:$M$114,7,0)</f>
        <v>Two Wheeler</v>
      </c>
      <c r="D40" s="16" t="str">
        <f>VLOOKUP($A40,'Raw Data'!$B$1:$M$114,8,0)</f>
        <v>United India</v>
      </c>
      <c r="E40" s="16" t="str">
        <f>VLOOKUP($A40,'Raw Data'!$B$1:$M$114,10,0)</f>
        <v>Booked</v>
      </c>
      <c r="F40" s="17">
        <f>VLOOKUP($A40,'Raw Data'!$B$1:$M$114,11,0)</f>
        <v>1993</v>
      </c>
    </row>
    <row r="41" ht="15.75" customHeight="1">
      <c r="A41" s="10" t="s">
        <v>583</v>
      </c>
      <c r="B41" s="16" t="str">
        <f>VLOOKUP($A41, 'Raw Data'!$B$2:$M$114, 4, FALSE)</f>
        <v>CMHG5873376ICL293618</v>
      </c>
      <c r="C41" s="16" t="str">
        <f>VLOOKUP(A41,'Raw Data'!$B$1:$M$114,7,0)</f>
        <v>Two Wheeler</v>
      </c>
      <c r="D41" s="16" t="str">
        <f>VLOOKUP($A41,'Raw Data'!$B$1:$M$114,8,0)</f>
        <v>National Insurance</v>
      </c>
      <c r="E41" s="16" t="str">
        <f>VLOOKUP($A41,'Raw Data'!$B$1:$M$114,10,0)</f>
        <v>Soft Copy Received</v>
      </c>
      <c r="F41" s="17">
        <f>VLOOKUP($A41,'Raw Data'!$B$1:$M$114,11,0)</f>
        <v>5597</v>
      </c>
    </row>
    <row r="42" ht="15.75" customHeight="1">
      <c r="A42" s="10" t="s">
        <v>588</v>
      </c>
      <c r="B42" s="16" t="str">
        <f>VLOOKUP($A42, 'Raw Data'!$B$2:$M$114, 4, FALSE)</f>
        <v>MCPO8272979SJF273771</v>
      </c>
      <c r="C42" s="16" t="str">
        <f>VLOOKUP(A42,'Raw Data'!$B$1:$M$114,7,0)</f>
        <v>Two Wheeler</v>
      </c>
      <c r="D42" s="16" t="str">
        <f>VLOOKUP($A42,'Raw Data'!$B$1:$M$114,8,0)</f>
        <v>Reliance General Insurance Company Ltd</v>
      </c>
      <c r="E42" s="16" t="str">
        <f>VLOOKUP($A42,'Raw Data'!$B$1:$M$114,10,0)</f>
        <v>Soft Copy Received</v>
      </c>
      <c r="F42" s="17">
        <f>VLOOKUP($A42,'Raw Data'!$B$1:$M$114,11,0)</f>
        <v>76777</v>
      </c>
    </row>
    <row r="43" ht="15.75" customHeight="1">
      <c r="A43" s="10" t="s">
        <v>593</v>
      </c>
      <c r="B43" s="16" t="str">
        <f>VLOOKUP($A43, 'Raw Data'!$B$2:$M$114, 4, FALSE)</f>
        <v>BRXB5722584YPA454488</v>
      </c>
      <c r="C43" s="16" t="str">
        <f>VLOOKUP(A43,'Raw Data'!$B$1:$M$114,7,0)</f>
        <v>Health</v>
      </c>
      <c r="D43" s="16" t="str">
        <f>VLOOKUP($A43,'Raw Data'!$B$1:$M$114,8,0)</f>
        <v>Reliance General Insurance Company Ltd</v>
      </c>
      <c r="E43" s="16" t="str">
        <f>VLOOKUP($A43,'Raw Data'!$B$1:$M$114,10,0)</f>
        <v>Caselogin</v>
      </c>
      <c r="F43" s="17">
        <f>VLOOKUP($A43,'Raw Data'!$B$1:$M$114,11,0)</f>
        <v>76777</v>
      </c>
    </row>
    <row r="44" ht="15.75" customHeight="1">
      <c r="A44" s="10" t="s">
        <v>598</v>
      </c>
      <c r="B44" s="16" t="str">
        <f>VLOOKUP($A44, 'Raw Data'!$B$2:$M$114, 4, FALSE)</f>
        <v>YIRL2188225DHQ587233</v>
      </c>
      <c r="C44" s="16" t="str">
        <f>VLOOKUP(A44,'Raw Data'!$B$1:$M$114,7,0)</f>
        <v>CV</v>
      </c>
      <c r="D44" s="16" t="str">
        <f>VLOOKUP($A44,'Raw Data'!$B$1:$M$114,8,0)</f>
        <v>Reliance General Insurance Company Ltd</v>
      </c>
      <c r="E44" s="16" t="str">
        <f>VLOOKUP($A44,'Raw Data'!$B$1:$M$114,10,0)</f>
        <v>Booked</v>
      </c>
      <c r="F44" s="17">
        <f>VLOOKUP($A44,'Raw Data'!$B$1:$M$114,11,0)</f>
        <v>76777</v>
      </c>
    </row>
    <row r="45" ht="15.75" customHeight="1">
      <c r="A45" s="10" t="s">
        <v>602</v>
      </c>
      <c r="B45" s="16" t="str">
        <f>VLOOKUP($A45, 'Raw Data'!$B$2:$M$114, 4, FALSE)</f>
        <v>VLDF8425691MHI643643</v>
      </c>
      <c r="C45" s="16" t="str">
        <f>VLOOKUP(A45,'Raw Data'!$B$1:$M$114,7,0)</f>
        <v>Car</v>
      </c>
      <c r="D45" s="16" t="str">
        <f>VLOOKUP($A45,'Raw Data'!$B$1:$M$114,8,0)</f>
        <v>Reliance General Insurance Company Ltd</v>
      </c>
      <c r="E45" s="16" t="str">
        <f>VLOOKUP($A45,'Raw Data'!$B$1:$M$114,10,0)</f>
        <v>Soft Copy Received</v>
      </c>
      <c r="F45" s="17">
        <f>VLOOKUP($A45,'Raw Data'!$B$1:$M$114,11,0)</f>
        <v>76777</v>
      </c>
    </row>
    <row r="46" ht="15.75" customHeight="1">
      <c r="A46" s="10" t="s">
        <v>607</v>
      </c>
      <c r="B46" s="16" t="str">
        <f>VLOOKUP($A46, 'Raw Data'!$B$2:$M$114, 4, FALSE)</f>
        <v>TLAY1645439UCB413738</v>
      </c>
      <c r="C46" s="16" t="str">
        <f>VLOOKUP(A46,'Raw Data'!$B$1:$M$114,7,0)</f>
        <v>Car</v>
      </c>
      <c r="D46" s="16" t="str">
        <f>VLOOKUP($A46,'Raw Data'!$B$1:$M$114,8,0)</f>
        <v>Reliance General Insurance Company Ltd</v>
      </c>
      <c r="E46" s="16" t="str">
        <f>VLOOKUP($A46,'Raw Data'!$B$1:$M$114,10,0)</f>
        <v>Soft Copy Received</v>
      </c>
      <c r="F46" s="17">
        <f>VLOOKUP($A46,'Raw Data'!$B$1:$M$114,11,0)</f>
        <v>76777</v>
      </c>
    </row>
    <row r="47" ht="15.75" customHeight="1">
      <c r="A47" s="10" t="s">
        <v>612</v>
      </c>
      <c r="B47" s="16" t="str">
        <f>VLOOKUP($A47, 'Raw Data'!$B$2:$M$114, 4, FALSE)</f>
        <v>CIVK4419586LAV767983</v>
      </c>
      <c r="C47" s="16" t="str">
        <f>VLOOKUP(A47,'Raw Data'!$B$1:$M$114,7,0)</f>
        <v>Car</v>
      </c>
      <c r="D47" s="16" t="str">
        <f>VLOOKUP($A47,'Raw Data'!$B$1:$M$114,8,0)</f>
        <v>United India</v>
      </c>
      <c r="E47" s="16" t="str">
        <f>VLOOKUP($A47,'Raw Data'!$B$1:$M$114,10,0)</f>
        <v>Policy Issued</v>
      </c>
      <c r="F47" s="17">
        <f>VLOOKUP($A47,'Raw Data'!$B$1:$M$114,11,0)</f>
        <v>5023</v>
      </c>
    </row>
    <row r="48" ht="15.75" customHeight="1">
      <c r="A48" s="10" t="s">
        <v>617</v>
      </c>
      <c r="B48" s="16" t="str">
        <f>VLOOKUP($A48, 'Raw Data'!$B$2:$M$114, 4, FALSE)</f>
        <v>KOQV9122179VCM846537</v>
      </c>
      <c r="C48" s="16" t="str">
        <f>VLOOKUP(A48,'Raw Data'!$B$1:$M$114,7,0)</f>
        <v>CV</v>
      </c>
      <c r="D48" s="16" t="str">
        <f>VLOOKUP($A48,'Raw Data'!$B$1:$M$114,8,0)</f>
        <v>National Insurance</v>
      </c>
      <c r="E48" s="16" t="str">
        <f>VLOOKUP($A48,'Raw Data'!$B$1:$M$114,10,0)</f>
        <v>Booked</v>
      </c>
      <c r="F48" s="17">
        <f>VLOOKUP($A48,'Raw Data'!$B$1:$M$114,11,0)</f>
        <v>5597</v>
      </c>
    </row>
    <row r="49" ht="15.75" customHeight="1">
      <c r="A49" s="10" t="s">
        <v>622</v>
      </c>
      <c r="B49" s="16" t="str">
        <f>VLOOKUP($A49, 'Raw Data'!$B$2:$M$114, 4, FALSE)</f>
        <v>HJNB7185271GFE495861</v>
      </c>
      <c r="C49" s="16" t="str">
        <f>VLOOKUP(A49,'Raw Data'!$B$1:$M$114,7,0)</f>
        <v>CV</v>
      </c>
      <c r="D49" s="16" t="str">
        <f>VLOOKUP($A49,'Raw Data'!$B$1:$M$114,8,0)</f>
        <v>National Insurance</v>
      </c>
      <c r="E49" s="16" t="str">
        <f>VLOOKUP($A49,'Raw Data'!$B$1:$M$114,10,0)</f>
        <v>Soft Copy Received</v>
      </c>
      <c r="F49" s="17">
        <f>VLOOKUP($A49,'Raw Data'!$B$1:$M$114,11,0)</f>
        <v>5597</v>
      </c>
    </row>
    <row r="50" ht="15.75" customHeight="1">
      <c r="A50" s="10" t="s">
        <v>627</v>
      </c>
      <c r="B50" s="16" t="str">
        <f>VLOOKUP($A50, 'Raw Data'!$B$2:$M$114, 4, FALSE)</f>
        <v>NTYS9239697HGL682321</v>
      </c>
      <c r="C50" s="16" t="str">
        <f>VLOOKUP(A50,'Raw Data'!$B$1:$M$114,7,0)</f>
        <v>Two Wheeler</v>
      </c>
      <c r="D50" s="16" t="str">
        <f>VLOOKUP($A50,'Raw Data'!$B$1:$M$114,8,0)</f>
        <v>Berkshire Best</v>
      </c>
      <c r="E50" s="16" t="str">
        <f>VLOOKUP($A50,'Raw Data'!$B$1:$M$114,10,0)</f>
        <v>Soft Copy Received</v>
      </c>
      <c r="F50" s="17">
        <f>VLOOKUP($A50,'Raw Data'!$B$1:$M$114,11,0)</f>
        <v>0</v>
      </c>
    </row>
    <row r="51" ht="15.75" customHeight="1">
      <c r="A51" s="10" t="s">
        <v>632</v>
      </c>
      <c r="B51" s="16" t="str">
        <f>VLOOKUP($A51, 'Raw Data'!$B$2:$M$114, 4, FALSE)</f>
        <v>ETQR5856189EDD278426</v>
      </c>
      <c r="C51" s="16" t="str">
        <f>VLOOKUP(A51,'Raw Data'!$B$1:$M$114,7,0)</f>
        <v>Health</v>
      </c>
      <c r="D51" s="16" t="str">
        <f>VLOOKUP($A51,'Raw Data'!$B$1:$M$114,8,0)</f>
        <v>HDFC Ergo General Insurance Company Ltd</v>
      </c>
      <c r="E51" s="16" t="str">
        <f>VLOOKUP($A51,'Raw Data'!$B$1:$M$114,10,0)</f>
        <v>Caselogin</v>
      </c>
      <c r="F51" s="17">
        <f>VLOOKUP($A51,'Raw Data'!$B$1:$M$114,11,0)</f>
        <v>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6.29"/>
    <col customWidth="1" min="3" max="5" width="8.71"/>
    <col customWidth="1" min="6" max="6" width="12.86"/>
    <col customWidth="1" min="7" max="7" width="7.0"/>
    <col customWidth="1" min="8" max="8" width="7.29"/>
    <col customWidth="1" min="9" max="9" width="8.71"/>
    <col customWidth="1" min="10" max="10" width="9.14"/>
  </cols>
  <sheetData>
    <row r="1">
      <c r="A1" s="18" t="s">
        <v>639</v>
      </c>
      <c r="B1" s="19"/>
      <c r="F1" s="18" t="s">
        <v>640</v>
      </c>
      <c r="G1" s="19"/>
      <c r="H1" s="19"/>
      <c r="J1" s="20"/>
    </row>
    <row r="2">
      <c r="A2" s="9" t="s">
        <v>1</v>
      </c>
      <c r="B2" s="9" t="s">
        <v>641</v>
      </c>
      <c r="F2" s="9" t="s">
        <v>1</v>
      </c>
      <c r="G2" s="9" t="s">
        <v>14</v>
      </c>
      <c r="H2" s="9" t="s">
        <v>13</v>
      </c>
      <c r="J2" s="21"/>
    </row>
    <row r="3">
      <c r="A3" s="10" t="s">
        <v>4</v>
      </c>
      <c r="B3" s="10">
        <f>COUNTIF('Raw Data'!$H$2:$H$114,$A3)</f>
        <v>24</v>
      </c>
      <c r="F3" s="10" t="s">
        <v>4</v>
      </c>
      <c r="G3" s="10">
        <f>COUNTIFS('Raw Data'!$H$2:$H$114,$F3,'Raw Data'!$J$2:$J$114,G$2)</f>
        <v>13</v>
      </c>
      <c r="H3" s="10">
        <f>COUNTIFS('Raw Data'!$H$2:$H$114,$F3,'Raw Data'!$J$2:$J$114,H$2)</f>
        <v>11</v>
      </c>
      <c r="J3" s="20"/>
    </row>
    <row r="4">
      <c r="A4" s="10" t="s">
        <v>6</v>
      </c>
      <c r="B4" s="10">
        <f>COUNTIF('Raw Data'!$H$2:$H$114,$A4)</f>
        <v>37</v>
      </c>
      <c r="F4" s="10" t="s">
        <v>6</v>
      </c>
      <c r="G4" s="10">
        <f>COUNTIFS('Raw Data'!$H$2:$H$114,$F4,'Raw Data'!$J$2:$J$114,G$2)</f>
        <v>21</v>
      </c>
      <c r="H4" s="10">
        <f>COUNTIFS('Raw Data'!$H$2:$H$114,$F4,'Raw Data'!$J$2:$J$114,H$2)</f>
        <v>16</v>
      </c>
      <c r="J4" s="20"/>
    </row>
    <row r="5">
      <c r="A5" s="10" t="s">
        <v>5</v>
      </c>
      <c r="B5" s="10">
        <f>COUNTIF('Raw Data'!$H$2:$H$114,$A5)</f>
        <v>27</v>
      </c>
      <c r="F5" s="10" t="s">
        <v>5</v>
      </c>
      <c r="G5" s="10">
        <f>COUNTIFS('Raw Data'!$H$2:$H$114,$F5,'Raw Data'!$J$2:$J$114,G$2)</f>
        <v>17</v>
      </c>
      <c r="H5" s="10">
        <f>COUNTIFS('Raw Data'!$H$2:$H$114,$F5,'Raw Data'!$J$2:$J$114,H$2)</f>
        <v>10</v>
      </c>
      <c r="J5" s="20"/>
    </row>
    <row r="6">
      <c r="A6" s="10" t="s">
        <v>3</v>
      </c>
      <c r="B6" s="10">
        <f>COUNTIF('Raw Data'!$H$2:$H$114,$A6)</f>
        <v>25</v>
      </c>
      <c r="F6" s="10" t="s">
        <v>3</v>
      </c>
      <c r="G6" s="10">
        <f>COUNTIFS('Raw Data'!$H$2:$H$114,$F6,'Raw Data'!$J$2:$J$114,G$2)</f>
        <v>17</v>
      </c>
      <c r="H6" s="10">
        <f>COUNTIFS('Raw Data'!$H$2:$H$114,$F6,'Raw Data'!$J$2:$J$114,H$2)</f>
        <v>8</v>
      </c>
      <c r="J6" s="20"/>
    </row>
    <row r="7">
      <c r="J7" s="20"/>
    </row>
    <row r="8">
      <c r="J8" s="20"/>
    </row>
    <row r="9">
      <c r="J9" s="20"/>
    </row>
    <row r="10">
      <c r="J10" s="20"/>
    </row>
    <row r="11">
      <c r="J11" s="20"/>
    </row>
    <row r="12">
      <c r="J12" s="20"/>
    </row>
    <row r="13">
      <c r="J13" s="20"/>
    </row>
    <row r="14">
      <c r="J14" s="20"/>
    </row>
    <row r="15">
      <c r="J15" s="20"/>
    </row>
    <row r="16">
      <c r="J16" s="20"/>
    </row>
    <row r="17">
      <c r="J17" s="20"/>
    </row>
    <row r="18">
      <c r="J18" s="20"/>
    </row>
    <row r="19">
      <c r="J19" s="20"/>
    </row>
    <row r="20">
      <c r="J20" s="20"/>
    </row>
    <row r="21" ht="15.75" customHeight="1">
      <c r="J21" s="20"/>
    </row>
    <row r="22" ht="15.75" customHeight="1">
      <c r="J22" s="20"/>
    </row>
    <row r="23" ht="15.75" customHeight="1">
      <c r="J23" s="20"/>
    </row>
    <row r="24" ht="15.75" customHeight="1">
      <c r="J24" s="20"/>
    </row>
    <row r="25" ht="15.75" customHeight="1">
      <c r="J25" s="20"/>
    </row>
    <row r="26" ht="15.75" customHeight="1">
      <c r="J26" s="20"/>
    </row>
    <row r="27" ht="15.75" customHeight="1">
      <c r="J27" s="20"/>
    </row>
    <row r="28" ht="15.75" customHeight="1">
      <c r="J28" s="20"/>
    </row>
    <row r="29" ht="15.75" customHeight="1">
      <c r="J29" s="20"/>
    </row>
    <row r="30" ht="15.75" customHeight="1">
      <c r="J30" s="20"/>
    </row>
    <row r="31" ht="15.75" customHeight="1">
      <c r="J31" s="20"/>
    </row>
    <row r="32" ht="15.75" customHeight="1">
      <c r="J32" s="20"/>
    </row>
    <row r="33" ht="15.75" customHeight="1">
      <c r="J33" s="20"/>
    </row>
    <row r="34" ht="15.75" customHeight="1">
      <c r="J34" s="20"/>
    </row>
    <row r="35" ht="15.75" customHeight="1">
      <c r="J35" s="20"/>
    </row>
    <row r="36" ht="15.75" customHeight="1">
      <c r="J36" s="20"/>
    </row>
    <row r="37" ht="15.75" customHeight="1">
      <c r="J37" s="20"/>
    </row>
    <row r="38" ht="15.75" customHeight="1">
      <c r="J38" s="20"/>
    </row>
    <row r="39" ht="15.75" customHeight="1">
      <c r="J39" s="20"/>
    </row>
    <row r="40" ht="15.75" customHeight="1">
      <c r="J40" s="20"/>
    </row>
    <row r="41" ht="15.75" customHeight="1">
      <c r="J41" s="20"/>
    </row>
    <row r="42" ht="15.75" customHeight="1">
      <c r="J42" s="20"/>
    </row>
    <row r="43" ht="15.75" customHeight="1">
      <c r="J43" s="20"/>
    </row>
    <row r="44" ht="15.75" customHeight="1">
      <c r="J44" s="20"/>
    </row>
    <row r="45" ht="15.75" customHeight="1">
      <c r="J45" s="20"/>
    </row>
    <row r="46" ht="15.75" customHeight="1">
      <c r="J46" s="20"/>
    </row>
    <row r="47" ht="15.75" customHeight="1">
      <c r="J47" s="20"/>
    </row>
    <row r="48" ht="15.75" customHeight="1">
      <c r="J48" s="20"/>
    </row>
    <row r="49" ht="15.75" customHeight="1">
      <c r="J49" s="20"/>
    </row>
    <row r="50" ht="15.75" customHeight="1">
      <c r="J50" s="20"/>
    </row>
    <row r="51" ht="15.75" customHeight="1">
      <c r="J51" s="20"/>
    </row>
    <row r="52" ht="15.75" customHeight="1">
      <c r="J52" s="20"/>
    </row>
    <row r="53" ht="15.75" customHeight="1">
      <c r="J53" s="20"/>
    </row>
    <row r="54" ht="15.75" customHeight="1">
      <c r="J54" s="20"/>
    </row>
    <row r="55" ht="15.75" customHeight="1">
      <c r="J55" s="20"/>
    </row>
    <row r="56" ht="15.75" customHeight="1">
      <c r="J56" s="20"/>
    </row>
    <row r="57" ht="15.75" customHeight="1">
      <c r="J57" s="20"/>
    </row>
    <row r="58" ht="15.75" customHeight="1">
      <c r="J58" s="20"/>
    </row>
    <row r="59" ht="15.75" customHeight="1">
      <c r="J59" s="20"/>
    </row>
    <row r="60" ht="15.75" customHeight="1">
      <c r="J60" s="20"/>
    </row>
    <row r="61" ht="15.75" customHeight="1">
      <c r="J61" s="20"/>
    </row>
    <row r="62" ht="15.75" customHeight="1">
      <c r="J62" s="20"/>
    </row>
    <row r="63" ht="15.75" customHeight="1">
      <c r="J63" s="20"/>
    </row>
    <row r="64" ht="15.75" customHeight="1">
      <c r="J64" s="20"/>
    </row>
    <row r="65" ht="15.75" customHeight="1">
      <c r="J65" s="20"/>
    </row>
    <row r="66" ht="15.75" customHeight="1">
      <c r="J66" s="20"/>
    </row>
    <row r="67" ht="15.75" customHeight="1">
      <c r="J67" s="20"/>
    </row>
    <row r="68" ht="15.75" customHeight="1">
      <c r="J68" s="20"/>
    </row>
    <row r="69" ht="15.75" customHeight="1">
      <c r="J69" s="20"/>
    </row>
    <row r="70" ht="15.75" customHeight="1">
      <c r="J70" s="20"/>
    </row>
    <row r="71" ht="15.75" customHeight="1">
      <c r="J71" s="20"/>
    </row>
    <row r="72" ht="15.75" customHeight="1">
      <c r="J72" s="20"/>
    </row>
    <row r="73" ht="15.75" customHeight="1">
      <c r="J73" s="20"/>
    </row>
    <row r="74" ht="15.75" customHeight="1">
      <c r="J74" s="20"/>
    </row>
    <row r="75" ht="15.75" customHeight="1">
      <c r="J75" s="20"/>
    </row>
    <row r="76" ht="15.75" customHeight="1">
      <c r="J76" s="20"/>
    </row>
    <row r="77" ht="15.75" customHeight="1">
      <c r="J77" s="20"/>
    </row>
    <row r="78" ht="15.75" customHeight="1">
      <c r="J78" s="20"/>
    </row>
    <row r="79" ht="15.75" customHeight="1">
      <c r="J79" s="20"/>
    </row>
    <row r="80" ht="15.75" customHeight="1">
      <c r="J80" s="20"/>
    </row>
    <row r="81" ht="15.75" customHeight="1">
      <c r="J81" s="20"/>
    </row>
    <row r="82" ht="15.75" customHeight="1">
      <c r="J82" s="20"/>
    </row>
    <row r="83" ht="15.75" customHeight="1">
      <c r="J83" s="20"/>
    </row>
    <row r="84" ht="15.75" customHeight="1">
      <c r="J84" s="20"/>
    </row>
    <row r="85" ht="15.75" customHeight="1">
      <c r="J85" s="20"/>
    </row>
    <row r="86" ht="15.75" customHeight="1">
      <c r="J86" s="20"/>
    </row>
    <row r="87" ht="15.75" customHeight="1">
      <c r="J87" s="20"/>
    </row>
    <row r="88" ht="15.75" customHeight="1">
      <c r="J88" s="20"/>
    </row>
    <row r="89" ht="15.75" customHeight="1">
      <c r="J89" s="20"/>
    </row>
    <row r="90" ht="15.75" customHeight="1">
      <c r="J90" s="20"/>
    </row>
    <row r="91" ht="15.75" customHeight="1">
      <c r="J91" s="20"/>
    </row>
    <row r="92" ht="15.75" customHeight="1">
      <c r="J92" s="20"/>
    </row>
    <row r="93" ht="15.75" customHeight="1">
      <c r="J93" s="20"/>
    </row>
    <row r="94" ht="15.75" customHeight="1">
      <c r="J94" s="20"/>
    </row>
    <row r="95" ht="15.75" customHeight="1">
      <c r="J95" s="20"/>
    </row>
    <row r="96" ht="15.75" customHeight="1">
      <c r="J96" s="20"/>
    </row>
    <row r="97" ht="15.75" customHeight="1">
      <c r="J97" s="20"/>
    </row>
    <row r="98" ht="15.75" customHeight="1">
      <c r="J98" s="20"/>
    </row>
    <row r="99" ht="15.75" customHeight="1">
      <c r="J99" s="20"/>
    </row>
    <row r="100" ht="15.75" customHeight="1">
      <c r="J100" s="20"/>
    </row>
    <row r="101" ht="15.75" customHeight="1">
      <c r="J101" s="20"/>
    </row>
    <row r="102" ht="15.75" customHeight="1">
      <c r="J102" s="20"/>
    </row>
    <row r="103" ht="15.75" customHeight="1">
      <c r="J103" s="20"/>
    </row>
    <row r="104" ht="15.75" customHeight="1">
      <c r="J104" s="20"/>
    </row>
    <row r="105" ht="15.75" customHeight="1">
      <c r="J105" s="20"/>
    </row>
    <row r="106" ht="15.75" customHeight="1">
      <c r="J106" s="20"/>
    </row>
    <row r="107" ht="15.75" customHeight="1">
      <c r="J107" s="20"/>
    </row>
    <row r="108" ht="15.75" customHeight="1">
      <c r="J108" s="20"/>
    </row>
    <row r="109" ht="15.75" customHeight="1">
      <c r="J109" s="20"/>
    </row>
    <row r="110" ht="15.75" customHeight="1">
      <c r="J110" s="20"/>
    </row>
    <row r="111" ht="15.75" customHeight="1">
      <c r="J111" s="20"/>
    </row>
    <row r="112" ht="15.75" customHeight="1">
      <c r="J112" s="20"/>
    </row>
    <row r="113" ht="15.75" customHeight="1">
      <c r="J113" s="20"/>
    </row>
    <row r="114" ht="15.75" customHeight="1">
      <c r="J114" s="20"/>
    </row>
    <row r="115" ht="15.75" customHeight="1">
      <c r="J115" s="20"/>
    </row>
    <row r="116" ht="15.75" customHeight="1">
      <c r="J116" s="20"/>
    </row>
    <row r="117" ht="15.75" customHeight="1">
      <c r="J117" s="20"/>
    </row>
    <row r="118" ht="15.75" customHeight="1">
      <c r="J118" s="20"/>
    </row>
    <row r="119" ht="15.75" customHeight="1">
      <c r="J119" s="20"/>
    </row>
    <row r="120" ht="15.75" customHeight="1">
      <c r="J120" s="20"/>
    </row>
    <row r="121" ht="15.75" customHeight="1">
      <c r="J121" s="20"/>
    </row>
    <row r="122" ht="15.75" customHeight="1">
      <c r="J122" s="20"/>
    </row>
    <row r="123" ht="15.75" customHeight="1">
      <c r="J123" s="20"/>
    </row>
    <row r="124" ht="15.75" customHeight="1">
      <c r="J124" s="20"/>
    </row>
    <row r="125" ht="15.75" customHeight="1">
      <c r="J125" s="20"/>
    </row>
    <row r="126" ht="15.75" customHeight="1">
      <c r="J126" s="20"/>
    </row>
    <row r="127" ht="15.75" customHeight="1">
      <c r="J127" s="20"/>
    </row>
    <row r="128" ht="15.75" customHeight="1">
      <c r="J128" s="20"/>
    </row>
    <row r="129" ht="15.75" customHeight="1">
      <c r="J129" s="20"/>
    </row>
    <row r="130" ht="15.75" customHeight="1">
      <c r="J130" s="20"/>
    </row>
    <row r="131" ht="15.75" customHeight="1">
      <c r="J131" s="20"/>
    </row>
    <row r="132" ht="15.75" customHeight="1">
      <c r="J132" s="20"/>
    </row>
    <row r="133" ht="15.75" customHeight="1">
      <c r="J133" s="20"/>
    </row>
    <row r="134" ht="15.75" customHeight="1">
      <c r="J134" s="20"/>
    </row>
    <row r="135" ht="15.75" customHeight="1">
      <c r="J135" s="20"/>
    </row>
    <row r="136" ht="15.75" customHeight="1">
      <c r="J136" s="20"/>
    </row>
    <row r="137" ht="15.75" customHeight="1">
      <c r="J137" s="20"/>
    </row>
    <row r="138" ht="15.75" customHeight="1">
      <c r="J138" s="20"/>
    </row>
    <row r="139" ht="15.75" customHeight="1">
      <c r="J139" s="20"/>
    </row>
    <row r="140" ht="15.75" customHeight="1">
      <c r="J140" s="20"/>
    </row>
    <row r="141" ht="15.75" customHeight="1">
      <c r="J141" s="20"/>
    </row>
    <row r="142" ht="15.75" customHeight="1">
      <c r="J142" s="20"/>
    </row>
    <row r="143" ht="15.75" customHeight="1">
      <c r="J143" s="20"/>
    </row>
    <row r="144" ht="15.75" customHeight="1">
      <c r="J144" s="20"/>
    </row>
    <row r="145" ht="15.75" customHeight="1">
      <c r="J145" s="20"/>
    </row>
    <row r="146" ht="15.75" customHeight="1">
      <c r="J146" s="20"/>
    </row>
    <row r="147" ht="15.75" customHeight="1">
      <c r="J147" s="20"/>
    </row>
    <row r="148" ht="15.75" customHeight="1">
      <c r="J148" s="20"/>
    </row>
    <row r="149" ht="15.75" customHeight="1">
      <c r="J149" s="20"/>
    </row>
    <row r="150" ht="15.75" customHeight="1">
      <c r="J150" s="20"/>
    </row>
    <row r="151" ht="15.75" customHeight="1">
      <c r="J151" s="20"/>
    </row>
    <row r="152" ht="15.75" customHeight="1">
      <c r="J152" s="20"/>
    </row>
    <row r="153" ht="15.75" customHeight="1">
      <c r="J153" s="20"/>
    </row>
    <row r="154" ht="15.75" customHeight="1">
      <c r="J154" s="20"/>
    </row>
    <row r="155" ht="15.75" customHeight="1">
      <c r="J155" s="20"/>
    </row>
    <row r="156" ht="15.75" customHeight="1">
      <c r="J156" s="20"/>
    </row>
    <row r="157" ht="15.75" customHeight="1">
      <c r="J157" s="20"/>
    </row>
    <row r="158" ht="15.75" customHeight="1">
      <c r="J158" s="20"/>
    </row>
    <row r="159" ht="15.75" customHeight="1">
      <c r="J159" s="20"/>
    </row>
    <row r="160" ht="15.75" customHeight="1">
      <c r="J160" s="20"/>
    </row>
    <row r="161" ht="15.75" customHeight="1">
      <c r="J161" s="20"/>
    </row>
    <row r="162" ht="15.75" customHeight="1">
      <c r="J162" s="20"/>
    </row>
    <row r="163" ht="15.75" customHeight="1">
      <c r="J163" s="20"/>
    </row>
    <row r="164" ht="15.75" customHeight="1">
      <c r="J164" s="20"/>
    </row>
    <row r="165" ht="15.75" customHeight="1">
      <c r="J165" s="20"/>
    </row>
    <row r="166" ht="15.75" customHeight="1">
      <c r="J166" s="20"/>
    </row>
    <row r="167" ht="15.75" customHeight="1">
      <c r="J167" s="20"/>
    </row>
    <row r="168" ht="15.75" customHeight="1">
      <c r="J168" s="20"/>
    </row>
    <row r="169" ht="15.75" customHeight="1">
      <c r="J169" s="20"/>
    </row>
    <row r="170" ht="15.75" customHeight="1">
      <c r="J170" s="20"/>
    </row>
    <row r="171" ht="15.75" customHeight="1">
      <c r="J171" s="20"/>
    </row>
    <row r="172" ht="15.75" customHeight="1">
      <c r="J172" s="20"/>
    </row>
    <row r="173" ht="15.75" customHeight="1">
      <c r="J173" s="20"/>
    </row>
    <row r="174" ht="15.75" customHeight="1">
      <c r="J174" s="20"/>
    </row>
    <row r="175" ht="15.75" customHeight="1">
      <c r="J175" s="20"/>
    </row>
    <row r="176" ht="15.75" customHeight="1">
      <c r="J176" s="20"/>
    </row>
    <row r="177" ht="15.75" customHeight="1">
      <c r="J177" s="20"/>
    </row>
    <row r="178" ht="15.75" customHeight="1">
      <c r="J178" s="20"/>
    </row>
    <row r="179" ht="15.75" customHeight="1">
      <c r="J179" s="20"/>
    </row>
    <row r="180" ht="15.75" customHeight="1">
      <c r="J180" s="20"/>
    </row>
    <row r="181" ht="15.75" customHeight="1">
      <c r="J181" s="20"/>
    </row>
    <row r="182" ht="15.75" customHeight="1">
      <c r="J182" s="20"/>
    </row>
    <row r="183" ht="15.75" customHeight="1">
      <c r="J183" s="20"/>
    </row>
    <row r="184" ht="15.75" customHeight="1">
      <c r="J184" s="20"/>
    </row>
    <row r="185" ht="15.75" customHeight="1">
      <c r="J185" s="20"/>
    </row>
    <row r="186" ht="15.75" customHeight="1">
      <c r="J186" s="20"/>
    </row>
    <row r="187" ht="15.75" customHeight="1">
      <c r="J187" s="20"/>
    </row>
    <row r="188" ht="15.75" customHeight="1">
      <c r="J188" s="20"/>
    </row>
    <row r="189" ht="15.75" customHeight="1">
      <c r="J189" s="20"/>
    </row>
    <row r="190" ht="15.75" customHeight="1">
      <c r="J190" s="20"/>
    </row>
    <row r="191" ht="15.75" customHeight="1">
      <c r="J191" s="20"/>
    </row>
    <row r="192" ht="15.75" customHeight="1">
      <c r="J192" s="20"/>
    </row>
    <row r="193" ht="15.75" customHeight="1">
      <c r="J193" s="20"/>
    </row>
    <row r="194" ht="15.75" customHeight="1">
      <c r="J194" s="20"/>
    </row>
    <row r="195" ht="15.75" customHeight="1">
      <c r="J195" s="20"/>
    </row>
    <row r="196" ht="15.75" customHeight="1">
      <c r="J196" s="20"/>
    </row>
    <row r="197" ht="15.75" customHeight="1">
      <c r="J197" s="20"/>
    </row>
    <row r="198" ht="15.75" customHeight="1">
      <c r="J198" s="20"/>
    </row>
    <row r="199" ht="15.75" customHeight="1">
      <c r="J199" s="20"/>
    </row>
    <row r="200" ht="15.75" customHeight="1">
      <c r="J200" s="20"/>
    </row>
    <row r="201" ht="15.75" customHeight="1">
      <c r="J201" s="20"/>
    </row>
    <row r="202" ht="15.75" customHeight="1">
      <c r="J202" s="20"/>
    </row>
    <row r="203" ht="15.75" customHeight="1">
      <c r="J203" s="20"/>
    </row>
    <row r="204" ht="15.75" customHeight="1">
      <c r="J204" s="20"/>
    </row>
    <row r="205" ht="15.75" customHeight="1">
      <c r="J205" s="20"/>
    </row>
    <row r="206" ht="15.75" customHeight="1">
      <c r="J206" s="20"/>
    </row>
    <row r="207" ht="15.75" customHeight="1">
      <c r="J207" s="20"/>
    </row>
    <row r="208" ht="15.75" customHeight="1">
      <c r="J208" s="20"/>
    </row>
    <row r="209" ht="15.75" customHeight="1">
      <c r="J209" s="20"/>
    </row>
    <row r="210" ht="15.75" customHeight="1">
      <c r="J210" s="20"/>
    </row>
    <row r="211" ht="15.75" customHeight="1">
      <c r="J211" s="20"/>
    </row>
    <row r="212" ht="15.75" customHeight="1">
      <c r="J212" s="20"/>
    </row>
    <row r="213" ht="15.75" customHeight="1">
      <c r="J213" s="20"/>
    </row>
    <row r="214" ht="15.75" customHeight="1">
      <c r="J214" s="20"/>
    </row>
    <row r="215" ht="15.75" customHeight="1">
      <c r="J215" s="20"/>
    </row>
    <row r="216" ht="15.75" customHeight="1">
      <c r="J216" s="20"/>
    </row>
    <row r="217" ht="15.75" customHeight="1">
      <c r="J217" s="20"/>
    </row>
    <row r="218" ht="15.75" customHeight="1">
      <c r="J218" s="20"/>
    </row>
    <row r="219" ht="15.75" customHeight="1">
      <c r="J219" s="20"/>
    </row>
    <row r="220" ht="15.75" customHeight="1">
      <c r="J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F1:H1"/>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14"/>
    <col customWidth="1" min="2" max="2" width="18.86"/>
    <col customWidth="1" min="3" max="3" width="9.71"/>
    <col customWidth="1" min="4" max="4" width="12.0"/>
    <col customWidth="1" min="5" max="5" width="17.43"/>
    <col customWidth="1" min="6" max="13" width="8.71"/>
    <col customWidth="1" min="14" max="14" width="9.14"/>
    <col customWidth="1" min="15" max="16" width="6.71"/>
    <col customWidth="1" min="17" max="17" width="6.29"/>
    <col customWidth="1" min="18" max="18" width="8.86"/>
  </cols>
  <sheetData>
    <row r="1">
      <c r="A1" s="22" t="s">
        <v>77</v>
      </c>
      <c r="B1" s="22" t="s">
        <v>73</v>
      </c>
      <c r="C1" s="22" t="s">
        <v>74</v>
      </c>
      <c r="D1" s="22" t="s">
        <v>75</v>
      </c>
      <c r="E1" s="22" t="s">
        <v>76</v>
      </c>
      <c r="N1" s="23" t="s">
        <v>642</v>
      </c>
    </row>
    <row r="2">
      <c r="A2" s="24" t="str">
        <f>IFERROR(__xludf.DUMMYFUNCTION("UNIQUE('Raw Data'!E2:E114)"),"NEMI3717541TPK312749")</f>
        <v>NEMI3717541TPK312749</v>
      </c>
      <c r="B2" s="25" t="str">
        <f t="array" ref="B2">INDEX('Raw Data'!$A$2:$A$114,MATCH($A2,'Raw Data'!$E$2:$E$114,0))</f>
        <v>2021-05-11 14:40:10</v>
      </c>
      <c r="C2" s="25" t="str">
        <f>VLOOKUP($B2,'Raw Data'!$A$2:$M$114,2,0)</f>
        <v>PB466649</v>
      </c>
      <c r="D2" s="25" t="str">
        <f>VLOOKUP($B2,'Raw Data'!$A$2:$M$114,3,0)</f>
        <v>DL6</v>
      </c>
      <c r="E2" s="25" t="str">
        <f>VLOOKUP($B2,'Raw Data'!$A$2:$M$114,4,0)</f>
        <v>ICUB3239389</v>
      </c>
      <c r="N2" s="26" t="s">
        <v>643</v>
      </c>
      <c r="O2" s="26" t="s">
        <v>644</v>
      </c>
      <c r="P2" s="26" t="s">
        <v>645</v>
      </c>
      <c r="Q2" s="26" t="s">
        <v>646</v>
      </c>
      <c r="R2" s="26" t="s">
        <v>647</v>
      </c>
    </row>
    <row r="3">
      <c r="A3" s="24" t="str">
        <f>IFERROR(__xludf.DUMMYFUNCTION("""COMPUTED_VALUE"""),"PECC4717827CPI764782")</f>
        <v>PECC4717827CPI764782</v>
      </c>
      <c r="B3" s="25" t="str">
        <f t="array" ref="B3">INDEX('Raw Data'!$A$2:$A$114,MATCH($A3,'Raw Data'!$E$2:$E$114,0))</f>
        <v>2021-05-11 14:25:05</v>
      </c>
      <c r="C3" s="25" t="str">
        <f>VLOOKUP($B3,'Raw Data'!$A$2:$M$114,2,0)</f>
        <v>PB298193</v>
      </c>
      <c r="D3" s="25" t="str">
        <f>VLOOKUP($B3,'Raw Data'!$A$2:$M$114,3,0)</f>
        <v>DL7</v>
      </c>
      <c r="E3" s="25" t="str">
        <f>VLOOKUP($B3,'Raw Data'!$A$2:$M$114,4,0)</f>
        <v>MGHD1821386</v>
      </c>
      <c r="N3" s="27">
        <v>5.0</v>
      </c>
      <c r="O3" s="27">
        <v>50.0</v>
      </c>
      <c r="P3" s="27">
        <v>25.0</v>
      </c>
      <c r="Q3" s="27">
        <v>20.0</v>
      </c>
      <c r="R3" s="27">
        <v>30.0</v>
      </c>
    </row>
    <row r="4">
      <c r="A4" s="24" t="str">
        <f>IFERROR(__xludf.DUMMYFUNCTION("""COMPUTED_VALUE"""),"AVEX6413879ONH595784")</f>
        <v>AVEX6413879ONH595784</v>
      </c>
      <c r="B4" s="25" t="str">
        <f t="array" ref="B4">INDEX('Raw Data'!$A$2:$A$114,MATCH($A4,'Raw Data'!$E$2:$E$114,0))</f>
        <v>2021-05-11 14:16:02</v>
      </c>
      <c r="C4" s="25" t="str">
        <f>VLOOKUP($B4,'Raw Data'!$A$2:$M$114,2,0)</f>
        <v>PB268693</v>
      </c>
      <c r="D4" s="25" t="str">
        <f>VLOOKUP($B4,'Raw Data'!$A$2:$M$114,3,0)</f>
        <v>DL13</v>
      </c>
      <c r="E4" s="25" t="str">
        <f>VLOOKUP($B4,'Raw Data'!$A$2:$M$114,4,0)</f>
        <v>HBRJ9671677</v>
      </c>
      <c r="N4" s="27">
        <v>4.0</v>
      </c>
      <c r="O4" s="27">
        <v>40.0</v>
      </c>
      <c r="P4" s="27">
        <v>20.0</v>
      </c>
      <c r="Q4" s="27">
        <v>15.0</v>
      </c>
      <c r="R4" s="27">
        <v>25.0</v>
      </c>
    </row>
    <row r="5">
      <c r="A5" s="24" t="str">
        <f>IFERROR(__xludf.DUMMYFUNCTION("""COMPUTED_VALUE"""),"AVEX6413879ONH59573")</f>
        <v>AVEX6413879ONH59573</v>
      </c>
      <c r="B5" s="25" t="str">
        <f t="array" ref="B5">INDEX('Raw Data'!$A$2:$A$114,MATCH($A5,'Raw Data'!$E$2:$E$114,0))</f>
        <v>2021-05-08 17:24:25</v>
      </c>
      <c r="C5" s="25" t="str">
        <f>VLOOKUP($B5,'Raw Data'!$A$2:$M$114,2,0)</f>
        <v>PB547425</v>
      </c>
      <c r="D5" s="25" t="str">
        <f>VLOOKUP($B5,'Raw Data'!$A$2:$M$114,3,0)</f>
        <v>DL5</v>
      </c>
      <c r="E5" s="25" t="str">
        <f>VLOOKUP($B5,'Raw Data'!$A$2:$M$114,4,0)</f>
        <v>WVPZ3963994</v>
      </c>
      <c r="N5" s="27">
        <v>3.0</v>
      </c>
      <c r="O5" s="27">
        <v>35.0</v>
      </c>
      <c r="P5" s="27">
        <v>18.0</v>
      </c>
      <c r="Q5" s="27">
        <v>12.0</v>
      </c>
      <c r="R5" s="27">
        <v>20.0</v>
      </c>
    </row>
    <row r="6">
      <c r="A6" s="24" t="str">
        <f>IFERROR(__xludf.DUMMYFUNCTION("""COMPUTED_VALUE"""),"AVEX6413879ONH594784")</f>
        <v>AVEX6413879ONH594784</v>
      </c>
      <c r="B6" s="25" t="str">
        <f t="array" ref="B6">INDEX('Raw Data'!$A$2:$A$114,MATCH($A6,'Raw Data'!$E$2:$E$114,0))</f>
        <v>2021-05-08 17:23:46</v>
      </c>
      <c r="C6" s="25" t="str">
        <f>VLOOKUP($B6,'Raw Data'!$A$2:$M$114,2,0)</f>
        <v>PB876345</v>
      </c>
      <c r="D6" s="25" t="str">
        <f>VLOOKUP($B6,'Raw Data'!$A$2:$M$114,3,0)</f>
        <v>DL1</v>
      </c>
      <c r="E6" s="25" t="str">
        <f>VLOOKUP($B6,'Raw Data'!$A$2:$M$114,4,0)</f>
        <v>XYKL2836284</v>
      </c>
      <c r="N6" s="27">
        <v>2.0</v>
      </c>
      <c r="O6" s="27">
        <v>30.0</v>
      </c>
      <c r="P6" s="27">
        <v>15.0</v>
      </c>
      <c r="Q6" s="27">
        <v>10.0</v>
      </c>
      <c r="R6" s="27">
        <v>15.0</v>
      </c>
    </row>
    <row r="7">
      <c r="A7" s="24" t="str">
        <f>IFERROR(__xludf.DUMMYFUNCTION("""COMPUTED_VALUE"""),"AVEX6413879ONH595754")</f>
        <v>AVEX6413879ONH595754</v>
      </c>
      <c r="B7" s="25" t="str">
        <f t="array" ref="B7">INDEX('Raw Data'!$A$2:$A$114,MATCH($A7,'Raw Data'!$E$2:$E$114,0))</f>
        <v>2021-05-08 17:23:34</v>
      </c>
      <c r="C7" s="25" t="str">
        <f>VLOOKUP($B7,'Raw Data'!$A$2:$M$114,2,0)</f>
        <v>PB276751</v>
      </c>
      <c r="D7" s="25" t="str">
        <f>VLOOKUP($B7,'Raw Data'!$A$2:$M$114,3,0)</f>
        <v>DL10</v>
      </c>
      <c r="E7" s="25" t="str">
        <f>VLOOKUP($B7,'Raw Data'!$A$2:$M$114,4,0)</f>
        <v>UOVW2473564</v>
      </c>
      <c r="N7" s="27">
        <v>1.0</v>
      </c>
      <c r="O7" s="27">
        <v>25.0</v>
      </c>
      <c r="P7" s="27">
        <v>12.0</v>
      </c>
      <c r="Q7" s="27">
        <v>8.0</v>
      </c>
      <c r="R7" s="27">
        <v>10.0</v>
      </c>
    </row>
    <row r="8">
      <c r="A8" s="24" t="str">
        <f>IFERROR(__xludf.DUMMYFUNCTION("""COMPUTED_VALUE"""),"OHCT1827999MNC781238")</f>
        <v>OHCT1827999MNC781238</v>
      </c>
      <c r="B8" s="25" t="str">
        <f t="array" ref="B8">INDEX('Raw Data'!$A$2:$A$114,MATCH($A8,'Raw Data'!$E$2:$E$114,0))</f>
        <v>2021-05-07 17:03:15</v>
      </c>
      <c r="C8" s="25" t="str">
        <f>VLOOKUP($B8,'Raw Data'!$A$2:$M$114,2,0)</f>
        <v>PB186691</v>
      </c>
      <c r="D8" s="25" t="str">
        <f>VLOOKUP($B8,'Raw Data'!$A$2:$M$114,3,0)</f>
        <v>DL11</v>
      </c>
      <c r="E8" s="25" t="str">
        <f>VLOOKUP($B8,'Raw Data'!$A$2:$M$114,4,0)</f>
        <v>FSKU1147319</v>
      </c>
    </row>
    <row r="9">
      <c r="A9" s="24" t="str">
        <f>IFERROR(__xludf.DUMMYFUNCTION("""COMPUTED_VALUE"""),"OYQC3967399SVW855355")</f>
        <v>OYQC3967399SVW855355</v>
      </c>
      <c r="B9" s="25" t="str">
        <f t="array" ref="B9">INDEX('Raw Data'!$A$2:$A$114,MATCH($A9,'Raw Data'!$E$2:$E$114,0))</f>
        <v>2021-05-07 13:28:53</v>
      </c>
      <c r="C9" s="25" t="str">
        <f>VLOOKUP($B9,'Raw Data'!$A$2:$M$114,2,0)</f>
        <v>PB214554</v>
      </c>
      <c r="D9" s="25" t="str">
        <f>VLOOKUP($B9,'Raw Data'!$A$2:$M$114,3,0)</f>
        <v>DL3</v>
      </c>
      <c r="E9" s="25" t="str">
        <f>VLOOKUP($B9,'Raw Data'!$A$2:$M$114,4,0)</f>
        <v>WCPA4469357</v>
      </c>
    </row>
    <row r="10">
      <c r="A10" s="24" t="str">
        <f>IFERROR(__xludf.DUMMYFUNCTION("""COMPUTED_VALUE"""),"XIPN3572731MFE258328")</f>
        <v>XIPN3572731MFE258328</v>
      </c>
      <c r="B10" s="25" t="str">
        <f t="array" ref="B10">INDEX('Raw Data'!$A$2:$A$114,MATCH($A10,'Raw Data'!$E$2:$E$114,0))</f>
        <v>2021-05-07 12:01:59</v>
      </c>
      <c r="C10" s="25" t="str">
        <f>VLOOKUP($B10,'Raw Data'!$A$2:$M$114,2,0)</f>
        <v>PB614894</v>
      </c>
      <c r="D10" s="25" t="str">
        <f>VLOOKUP($B10,'Raw Data'!$A$2:$M$114,3,0)</f>
        <v>DL12</v>
      </c>
      <c r="E10" s="25" t="str">
        <f>VLOOKUP($B10,'Raw Data'!$A$2:$M$114,4,0)</f>
        <v>PFUB3845151</v>
      </c>
    </row>
    <row r="11">
      <c r="A11" s="24" t="str">
        <f>IFERROR(__xludf.DUMMYFUNCTION("""COMPUTED_VALUE"""),"XIPN3572731MFE258323")</f>
        <v>XIPN3572731MFE258323</v>
      </c>
      <c r="B11" s="25" t="str">
        <f t="array" ref="B11">INDEX('Raw Data'!$A$2:$A$114,MATCH($A11,'Raw Data'!$E$2:$E$114,0))</f>
        <v>2021-05-07 11:56:02</v>
      </c>
      <c r="C11" s="25" t="str">
        <f>VLOOKUP($B11,'Raw Data'!$A$2:$M$114,2,0)</f>
        <v>PB957443</v>
      </c>
      <c r="D11" s="25" t="str">
        <f>VLOOKUP($B11,'Raw Data'!$A$2:$M$114,3,0)</f>
        <v>DL7</v>
      </c>
      <c r="E11" s="25" t="str">
        <f>VLOOKUP($B11,'Raw Data'!$A$2:$M$114,4,0)</f>
        <v>MQYU5287511</v>
      </c>
    </row>
    <row r="12">
      <c r="A12" s="24" t="str">
        <f>IFERROR(__xludf.DUMMYFUNCTION("""COMPUTED_VALUE"""),"XIPN3572731MFE258327")</f>
        <v>XIPN3572731MFE258327</v>
      </c>
      <c r="B12" s="25" t="str">
        <f t="array" ref="B12">INDEX('Raw Data'!$A$2:$A$114,MATCH($A12,'Raw Data'!$E$2:$E$114,0))</f>
        <v>2021-05-07 11:56:02</v>
      </c>
      <c r="C12" s="25" t="str">
        <f>VLOOKUP($B12,'Raw Data'!$A$2:$M$114,2,0)</f>
        <v>PB957443</v>
      </c>
      <c r="D12" s="25" t="str">
        <f>VLOOKUP($B12,'Raw Data'!$A$2:$M$114,3,0)</f>
        <v>DL7</v>
      </c>
      <c r="E12" s="25" t="str">
        <f>VLOOKUP($B12,'Raw Data'!$A$2:$M$114,4,0)</f>
        <v>MQYU5287511</v>
      </c>
    </row>
    <row r="13">
      <c r="A13" s="24" t="str">
        <f>IFERROR(__xludf.DUMMYFUNCTION("""COMPUTED_VALUE"""),"XKKD6743339XIS334189")</f>
        <v>XKKD6743339XIS334189</v>
      </c>
      <c r="B13" s="25" t="str">
        <f t="array" ref="B13">INDEX('Raw Data'!$A$2:$A$114,MATCH($A13,'Raw Data'!$E$2:$E$114,0))</f>
        <v>2021-05-07 11:54:36</v>
      </c>
      <c r="C13" s="25" t="str">
        <f>VLOOKUP($B13,'Raw Data'!$A$2:$M$114,2,0)</f>
        <v>PB626673</v>
      </c>
      <c r="D13" s="25" t="str">
        <f>VLOOKUP($B13,'Raw Data'!$A$2:$M$114,3,0)</f>
        <v>DL8</v>
      </c>
      <c r="E13" s="25" t="str">
        <f>VLOOKUP($B13,'Raw Data'!$A$2:$M$114,4,0)</f>
        <v>QWNF6244236</v>
      </c>
    </row>
    <row r="14">
      <c r="A14" s="24" t="str">
        <f>IFERROR(__xludf.DUMMYFUNCTION("""COMPUTED_VALUE"""),"XKKD6743339XIS334180")</f>
        <v>XKKD6743339XIS334180</v>
      </c>
      <c r="B14" s="25" t="str">
        <f t="array" ref="B14">INDEX('Raw Data'!$A$2:$A$114,MATCH($A14,'Raw Data'!$E$2:$E$114,0))</f>
        <v>2021-05-07 11:21:35</v>
      </c>
      <c r="C14" s="25" t="str">
        <f>VLOOKUP($B14,'Raw Data'!$A$2:$M$114,2,0)</f>
        <v>PB227157</v>
      </c>
      <c r="D14" s="25" t="str">
        <f>VLOOKUP($B14,'Raw Data'!$A$2:$M$114,3,0)</f>
        <v>DL9</v>
      </c>
      <c r="E14" s="25" t="str">
        <f>VLOOKUP($B14,'Raw Data'!$A$2:$M$114,4,0)</f>
        <v>AUKA7546192</v>
      </c>
    </row>
    <row r="15">
      <c r="A15" s="24" t="str">
        <f>IFERROR(__xludf.DUMMYFUNCTION("""COMPUTED_VALUE"""),"XVOP8813119GCZ859775")</f>
        <v>XVOP8813119GCZ859775</v>
      </c>
      <c r="B15" s="25" t="str">
        <f t="array" ref="B15">INDEX('Raw Data'!$A$2:$A$114,MATCH($A15,'Raw Data'!$E$2:$E$114,0))</f>
        <v>2021-05-07 11:19:48</v>
      </c>
      <c r="C15" s="25" t="str">
        <f>VLOOKUP($B15,'Raw Data'!$A$2:$M$114,2,0)</f>
        <v>PB525991</v>
      </c>
      <c r="D15" s="25" t="str">
        <f>VLOOKUP($B15,'Raw Data'!$A$2:$M$114,3,0)</f>
        <v>DL4</v>
      </c>
      <c r="E15" s="25" t="str">
        <f>VLOOKUP($B15,'Raw Data'!$A$2:$M$114,4,0)</f>
        <v>AIGH6614121</v>
      </c>
    </row>
    <row r="16">
      <c r="A16" s="24" t="str">
        <f>IFERROR(__xludf.DUMMYFUNCTION("""COMPUTED_VALUE"""),"ZBOS9665834RAR678871")</f>
        <v>ZBOS9665834RAR678871</v>
      </c>
      <c r="B16" s="25" t="str">
        <f t="array" ref="B16">INDEX('Raw Data'!$A$2:$A$114,MATCH($A16,'Raw Data'!$E$2:$E$114,0))</f>
        <v>2021-05-06 14:47:58</v>
      </c>
      <c r="C16" s="25" t="str">
        <f>VLOOKUP($B16,'Raw Data'!$A$2:$M$114,2,0)</f>
        <v>PB784248</v>
      </c>
      <c r="D16" s="25" t="str">
        <f>VLOOKUP($B16,'Raw Data'!$A$2:$M$114,3,0)</f>
        <v>MH01</v>
      </c>
      <c r="E16" s="25" t="str">
        <f>VLOOKUP($B16,'Raw Data'!$A$2:$M$114,4,0)</f>
        <v>FWDL6876459</v>
      </c>
    </row>
    <row r="17">
      <c r="A17" s="24" t="str">
        <f>IFERROR(__xludf.DUMMYFUNCTION("""COMPUTED_VALUE"""),"FHGK8168371TNJ285849")</f>
        <v>FHGK8168371TNJ285849</v>
      </c>
      <c r="B17" s="25" t="str">
        <f t="array" ref="B17">INDEX('Raw Data'!$A$2:$A$114,MATCH($A17,'Raw Data'!$E$2:$E$114,0))</f>
        <v>2021-05-06 14:40:01</v>
      </c>
      <c r="C17" s="25" t="str">
        <f>VLOOKUP($B17,'Raw Data'!$A$2:$M$114,2,0)</f>
        <v>PB961995</v>
      </c>
      <c r="D17" s="25" t="str">
        <f>VLOOKUP($B17,'Raw Data'!$A$2:$M$114,3,0)</f>
        <v>MH03</v>
      </c>
      <c r="E17" s="25" t="str">
        <f>VLOOKUP($B17,'Raw Data'!$A$2:$M$114,4,0)</f>
        <v>GWDS7519429</v>
      </c>
    </row>
    <row r="18">
      <c r="A18" s="24" t="str">
        <f>IFERROR(__xludf.DUMMYFUNCTION("""COMPUTED_VALUE"""),"KEZC6752966AVQ637248")</f>
        <v>KEZC6752966AVQ637248</v>
      </c>
      <c r="B18" s="25" t="str">
        <f t="array" ref="B18">INDEX('Raw Data'!$A$2:$A$114,MATCH($A18,'Raw Data'!$E$2:$E$114,0))</f>
        <v>2021-05-06 13:34:36</v>
      </c>
      <c r="C18" s="25" t="str">
        <f>VLOOKUP($B18,'Raw Data'!$A$2:$M$114,2,0)</f>
        <v>PB789449</v>
      </c>
      <c r="D18" s="25" t="str">
        <f>VLOOKUP($B18,'Raw Data'!$A$2:$M$114,3,0)</f>
        <v>MH02</v>
      </c>
      <c r="E18" s="25" t="str">
        <f>VLOOKUP($B18,'Raw Data'!$A$2:$M$114,4,0)</f>
        <v>ALYR6445244</v>
      </c>
    </row>
    <row r="19">
      <c r="A19" s="24" t="str">
        <f>IFERROR(__xludf.DUMMYFUNCTION("""COMPUTED_VALUE"""),"QXGZ6975963OFI756494")</f>
        <v>QXGZ6975963OFI756494</v>
      </c>
      <c r="B19" s="25" t="str">
        <f t="array" ref="B19">INDEX('Raw Data'!$A$2:$A$114,MATCH($A19,'Raw Data'!$E$2:$E$114,0))</f>
        <v>2021-05-06 12:27:57</v>
      </c>
      <c r="C19" s="25" t="str">
        <f>VLOOKUP($B19,'Raw Data'!$A$2:$M$114,2,0)</f>
        <v>PB316516</v>
      </c>
      <c r="D19" s="25" t="str">
        <f>VLOOKUP($B19,'Raw Data'!$A$2:$M$114,3,0)</f>
        <v>TN03</v>
      </c>
      <c r="E19" s="25" t="str">
        <f>VLOOKUP($B19,'Raw Data'!$A$2:$M$114,4,0)</f>
        <v>MNSM1197468</v>
      </c>
    </row>
    <row r="20">
      <c r="A20" s="24" t="str">
        <f>IFERROR(__xludf.DUMMYFUNCTION("""COMPUTED_VALUE"""),"ISDB7391184BWH354884")</f>
        <v>ISDB7391184BWH354884</v>
      </c>
      <c r="B20" s="25" t="str">
        <f t="array" ref="B20">INDEX('Raw Data'!$A$2:$A$114,MATCH($A20,'Raw Data'!$E$2:$E$114,0))</f>
        <v>2021-05-06 11:11:49</v>
      </c>
      <c r="C20" s="25" t="str">
        <f>VLOOKUP($B20,'Raw Data'!$A$2:$M$114,2,0)</f>
        <v>PB339439</v>
      </c>
      <c r="D20" s="25" t="str">
        <f>VLOOKUP($B20,'Raw Data'!$A$2:$M$114,3,0)</f>
        <v>TN18</v>
      </c>
      <c r="E20" s="25" t="str">
        <f>VLOOKUP($B20,'Raw Data'!$A$2:$M$114,4,0)</f>
        <v>OUSW6614418</v>
      </c>
    </row>
    <row r="21" ht="15.75" customHeight="1">
      <c r="A21" s="24" t="str">
        <f>IFERROR(__xludf.DUMMYFUNCTION("""COMPUTED_VALUE"""),"ZWLP7211378MRC349893")</f>
        <v>ZWLP7211378MRC349893</v>
      </c>
      <c r="B21" s="25" t="str">
        <f t="array" ref="B21">INDEX('Raw Data'!$A$2:$A$114,MATCH($A21,'Raw Data'!$E$2:$E$114,0))</f>
        <v>2021-05-06 10:42:27</v>
      </c>
      <c r="C21" s="25" t="str">
        <f>VLOOKUP($B21,'Raw Data'!$A$2:$M$114,2,0)</f>
        <v>PB693266</v>
      </c>
      <c r="D21" s="25" t="str">
        <f>VLOOKUP($B21,'Raw Data'!$A$2:$M$114,3,0)</f>
        <v>TN06</v>
      </c>
      <c r="E21" s="25" t="str">
        <f>VLOOKUP($B21,'Raw Data'!$A$2:$M$114,4,0)</f>
        <v>TXPH1174915</v>
      </c>
    </row>
    <row r="22" ht="15.75" customHeight="1">
      <c r="A22" s="24" t="str">
        <f>IFERROR(__xludf.DUMMYFUNCTION("""COMPUTED_VALUE"""),"JXBZ2451226TNG194454")</f>
        <v>JXBZ2451226TNG194454</v>
      </c>
      <c r="B22" s="25" t="str">
        <f t="array" ref="B22">INDEX('Raw Data'!$A$2:$A$114,MATCH($A22,'Raw Data'!$E$2:$E$114,0))</f>
        <v>2021-05-06 10:38:47</v>
      </c>
      <c r="C22" s="25" t="str">
        <f>VLOOKUP($B22,'Raw Data'!$A$2:$M$114,2,0)</f>
        <v>PB868277</v>
      </c>
      <c r="D22" s="25" t="str">
        <f>VLOOKUP($B22,'Raw Data'!$A$2:$M$114,3,0)</f>
        <v>TN01</v>
      </c>
      <c r="E22" s="25" t="str">
        <f>VLOOKUP($B22,'Raw Data'!$A$2:$M$114,4,0)</f>
        <v>ZKYG9567669</v>
      </c>
    </row>
    <row r="23" ht="15.75" customHeight="1">
      <c r="A23" s="24" t="str">
        <f>IFERROR(__xludf.DUMMYFUNCTION("""COMPUTED_VALUE"""),"ZNGM3178189TME232977")</f>
        <v>ZNGM3178189TME232977</v>
      </c>
      <c r="B23" s="25" t="str">
        <f t="array" ref="B23">INDEX('Raw Data'!$A$2:$A$114,MATCH($A23,'Raw Data'!$E$2:$E$114,0))</f>
        <v>2021-05-05 11:53:50</v>
      </c>
      <c r="C23" s="25" t="str">
        <f>VLOOKUP($B23,'Raw Data'!$A$2:$M$114,2,0)</f>
        <v>PB382771</v>
      </c>
      <c r="D23" s="25" t="str">
        <f>VLOOKUP($B23,'Raw Data'!$A$2:$M$114,3,0)</f>
        <v>TN04</v>
      </c>
      <c r="E23" s="25" t="str">
        <f>VLOOKUP($B23,'Raw Data'!$A$2:$M$114,4,0)</f>
        <v>PXWW8711632</v>
      </c>
    </row>
    <row r="24" ht="15.75" customHeight="1">
      <c r="A24" s="24" t="str">
        <f>IFERROR(__xludf.DUMMYFUNCTION("""COMPUTED_VALUE"""),"VCVI3961422ECR781837")</f>
        <v>VCVI3961422ECR781837</v>
      </c>
      <c r="B24" s="25" t="str">
        <f t="array" ref="B24">INDEX('Raw Data'!$A$2:$A$114,MATCH($A24,'Raw Data'!$E$2:$E$114,0))</f>
        <v>2021-05-05 11:28:02</v>
      </c>
      <c r="C24" s="25" t="str">
        <f>VLOOKUP($B24,'Raw Data'!$A$2:$M$114,2,0)</f>
        <v>PB591432</v>
      </c>
      <c r="D24" s="25" t="str">
        <f>VLOOKUP($B24,'Raw Data'!$A$2:$M$114,3,0)</f>
        <v>TN05</v>
      </c>
      <c r="E24" s="25" t="str">
        <f>VLOOKUP($B24,'Raw Data'!$A$2:$M$114,4,0)</f>
        <v>KJXO5749249</v>
      </c>
    </row>
    <row r="25" ht="15.75" customHeight="1">
      <c r="A25" s="24" t="str">
        <f>IFERROR(__xludf.DUMMYFUNCTION("""COMPUTED_VALUE"""),"BUEH5526225XDR642278")</f>
        <v>BUEH5526225XDR642278</v>
      </c>
      <c r="B25" s="25" t="str">
        <f t="array" ref="B25">INDEX('Raw Data'!$A$2:$A$114,MATCH($A25,'Raw Data'!$E$2:$E$114,0))</f>
        <v>2021-05-04 17:52:39</v>
      </c>
      <c r="C25" s="25" t="str">
        <f>VLOOKUP($B25,'Raw Data'!$A$2:$M$114,2,0)</f>
        <v>PB285994</v>
      </c>
      <c r="D25" s="25" t="str">
        <f>VLOOKUP($B25,'Raw Data'!$A$2:$M$114,3,0)</f>
        <v>TN02</v>
      </c>
      <c r="E25" s="25" t="str">
        <f>VLOOKUP($B25,'Raw Data'!$A$2:$M$114,4,0)</f>
        <v>ZOWL4792576</v>
      </c>
    </row>
    <row r="26" ht="15.75" customHeight="1">
      <c r="A26" s="24" t="str">
        <f>IFERROR(__xludf.DUMMYFUNCTION("""COMPUTED_VALUE"""),"YUZE3492672NPJ152751")</f>
        <v>YUZE3492672NPJ152751</v>
      </c>
      <c r="B26" s="25" t="str">
        <f t="array" ref="B26">INDEX('Raw Data'!$A$2:$A$114,MATCH($A26,'Raw Data'!$E$2:$E$114,0))</f>
        <v>2021-05-04 16:19:38</v>
      </c>
      <c r="C26" s="25" t="str">
        <f>VLOOKUP($B26,'Raw Data'!$A$2:$M$114,2,0)</f>
        <v>PB795571</v>
      </c>
      <c r="D26" s="25" t="str">
        <f>VLOOKUP($B26,'Raw Data'!$A$2:$M$114,3,0)</f>
        <v>TN07</v>
      </c>
      <c r="E26" s="25" t="str">
        <f>VLOOKUP($B26,'Raw Data'!$A$2:$M$114,4,0)</f>
        <v>QIHB5746296</v>
      </c>
    </row>
    <row r="27" ht="15.75" customHeight="1">
      <c r="A27" s="24" t="str">
        <f>IFERROR(__xludf.DUMMYFUNCTION("""COMPUTED_VALUE"""),"WQQH2825692MBU126173")</f>
        <v>WQQH2825692MBU126173</v>
      </c>
      <c r="B27" s="25" t="str">
        <f t="array" ref="B27">INDEX('Raw Data'!$A$2:$A$114,MATCH($A27,'Raw Data'!$E$2:$E$114,0))</f>
        <v>2021-05-04 15:54:18</v>
      </c>
      <c r="C27" s="25" t="str">
        <f>VLOOKUP($B27,'Raw Data'!$A$2:$M$114,2,0)</f>
        <v>PB791426</v>
      </c>
      <c r="D27" s="25" t="str">
        <f>VLOOKUP($B27,'Raw Data'!$A$2:$M$114,3,0)</f>
        <v>TN10</v>
      </c>
      <c r="E27" s="25" t="str">
        <f>VLOOKUP($B27,'Raw Data'!$A$2:$M$114,4,0)</f>
        <v>ALOV3269921</v>
      </c>
    </row>
    <row r="28" ht="15.75" customHeight="1">
      <c r="A28" s="24" t="str">
        <f>IFERROR(__xludf.DUMMYFUNCTION("""COMPUTED_VALUE"""),"PKEC5118923PAS634651")</f>
        <v>PKEC5118923PAS634651</v>
      </c>
      <c r="B28" s="25" t="str">
        <f t="array" ref="B28">INDEX('Raw Data'!$A$2:$A$114,MATCH($A28,'Raw Data'!$E$2:$E$114,0))</f>
        <v>2021-05-04 15:15:57</v>
      </c>
      <c r="C28" s="25" t="str">
        <f>VLOOKUP($B28,'Raw Data'!$A$2:$M$114,2,0)</f>
        <v>PB255323</v>
      </c>
      <c r="D28" s="25" t="str">
        <f>VLOOKUP($B28,'Raw Data'!$A$2:$M$114,3,0)</f>
        <v>TN09</v>
      </c>
      <c r="E28" s="25" t="str">
        <f>VLOOKUP($B28,'Raw Data'!$A$2:$M$114,4,0)</f>
        <v>XRKH5112161</v>
      </c>
    </row>
    <row r="29" ht="15.75" customHeight="1">
      <c r="A29" s="24" t="str">
        <f>IFERROR(__xludf.DUMMYFUNCTION("""COMPUTED_VALUE"""),"JRBR1873953WZT735265")</f>
        <v>JRBR1873953WZT735265</v>
      </c>
      <c r="B29" s="25" t="str">
        <f t="array" ref="B29">INDEX('Raw Data'!$A$2:$A$114,MATCH($A29,'Raw Data'!$E$2:$E$114,0))</f>
        <v>2021-05-04 13:42:37</v>
      </c>
      <c r="C29" s="25" t="str">
        <f>VLOOKUP($B29,'Raw Data'!$A$2:$M$114,2,0)</f>
        <v>PB821245</v>
      </c>
      <c r="D29" s="25" t="str">
        <f>VLOOKUP($B29,'Raw Data'!$A$2:$M$114,3,0)</f>
        <v>TN22</v>
      </c>
      <c r="E29" s="25" t="str">
        <f>VLOOKUP($B29,'Raw Data'!$A$2:$M$114,4,0)</f>
        <v>BHBP6396625</v>
      </c>
    </row>
    <row r="30" ht="15.75" customHeight="1">
      <c r="A30" s="24" t="str">
        <f>IFERROR(__xludf.DUMMYFUNCTION("""COMPUTED_VALUE"""),"MIYT6384653JOX449376")</f>
        <v>MIYT6384653JOX449376</v>
      </c>
      <c r="B30" s="25" t="str">
        <f t="array" ref="B30">INDEX('Raw Data'!$A$2:$A$114,MATCH($A30,'Raw Data'!$E$2:$E$114,0))</f>
        <v>2021-05-04 13:42:29</v>
      </c>
      <c r="C30" s="25" t="str">
        <f>VLOOKUP($B30,'Raw Data'!$A$2:$M$114,2,0)</f>
        <v>PB818733</v>
      </c>
      <c r="D30" s="25" t="str">
        <f>VLOOKUP($B30,'Raw Data'!$A$2:$M$114,3,0)</f>
        <v>WB01</v>
      </c>
      <c r="E30" s="25" t="str">
        <f>VLOOKUP($B30,'Raw Data'!$A$2:$M$114,4,0)</f>
        <v>UCGX1348269</v>
      </c>
    </row>
    <row r="31" ht="15.75" customHeight="1">
      <c r="A31" s="24" t="str">
        <f>IFERROR(__xludf.DUMMYFUNCTION("""COMPUTED_VALUE"""),"MGQN3267934OIF397548")</f>
        <v>MGQN3267934OIF397548</v>
      </c>
      <c r="B31" s="25" t="str">
        <f t="array" ref="B31">INDEX('Raw Data'!$A$2:$A$114,MATCH($A31,'Raw Data'!$E$2:$E$114,0))</f>
        <v>2021-05-04 13:30:21</v>
      </c>
      <c r="C31" s="25" t="str">
        <f>VLOOKUP($B31,'Raw Data'!$A$2:$M$114,2,0)</f>
        <v>PB327283</v>
      </c>
      <c r="D31" s="25" t="str">
        <f>VLOOKUP($B31,'Raw Data'!$A$2:$M$114,3,0)</f>
        <v>WB02</v>
      </c>
      <c r="E31" s="25" t="str">
        <f>VLOOKUP($B31,'Raw Data'!$A$2:$M$114,4,0)</f>
        <v>OIOE4671487</v>
      </c>
    </row>
    <row r="32" ht="15.75" customHeight="1">
      <c r="A32" s="24" t="str">
        <f>IFERROR(__xludf.DUMMYFUNCTION("""COMPUTED_VALUE"""),"XAPH9574481NTG617523")</f>
        <v>XAPH9574481NTG617523</v>
      </c>
      <c r="B32" s="25" t="str">
        <f t="array" ref="B32">INDEX('Raw Data'!$A$2:$A$114,MATCH($A32,'Raw Data'!$E$2:$E$114,0))</f>
        <v>2021-05-04 12:12:14</v>
      </c>
      <c r="C32" s="25" t="str">
        <f>VLOOKUP($B32,'Raw Data'!$A$2:$M$114,2,0)</f>
        <v>PB437631</v>
      </c>
      <c r="D32" s="25" t="str">
        <f>VLOOKUP($B32,'Raw Data'!$A$2:$M$114,3,0)</f>
        <v>WB03</v>
      </c>
      <c r="E32" s="25" t="str">
        <f>VLOOKUP($B32,'Raw Data'!$A$2:$M$114,4,0)</f>
        <v>ENKX7589899</v>
      </c>
    </row>
    <row r="33" ht="15.75" customHeight="1">
      <c r="A33" s="24" t="str">
        <f>IFERROR(__xludf.DUMMYFUNCTION("""COMPUTED_VALUE"""),"OXLL6492352WAF896731")</f>
        <v>OXLL6492352WAF896731</v>
      </c>
      <c r="B33" s="25" t="str">
        <f t="array" ref="B33">INDEX('Raw Data'!$A$2:$A$114,MATCH($A33,'Raw Data'!$E$2:$E$114,0))</f>
        <v>2021-05-03 22:15:57</v>
      </c>
      <c r="C33" s="25" t="str">
        <f>VLOOKUP($B33,'Raw Data'!$A$2:$M$114,2,0)</f>
        <v>PB556249</v>
      </c>
      <c r="D33" s="25" t="str">
        <f>VLOOKUP($B33,'Raw Data'!$A$2:$M$114,3,0)</f>
        <v>WB04</v>
      </c>
      <c r="E33" s="25" t="str">
        <f>VLOOKUP($B33,'Raw Data'!$A$2:$M$114,4,0)</f>
        <v>TFNY4786234</v>
      </c>
    </row>
    <row r="34" ht="15.75" customHeight="1">
      <c r="A34" s="24" t="str">
        <f>IFERROR(__xludf.DUMMYFUNCTION("""COMPUTED_VALUE"""),"WUCV8492351HBK138912")</f>
        <v>WUCV8492351HBK138912</v>
      </c>
      <c r="B34" s="25" t="str">
        <f t="array" ref="B34">INDEX('Raw Data'!$A$2:$A$114,MATCH($A34,'Raw Data'!$E$2:$E$114,0))</f>
        <v>2021-05-03 20:05:26</v>
      </c>
      <c r="C34" s="25" t="str">
        <f>VLOOKUP($B34,'Raw Data'!$A$2:$M$114,2,0)</f>
        <v>PB973138</v>
      </c>
      <c r="D34" s="25" t="str">
        <f>VLOOKUP($B34,'Raw Data'!$A$2:$M$114,3,0)</f>
        <v>WB05</v>
      </c>
      <c r="E34" s="25" t="str">
        <f>VLOOKUP($B34,'Raw Data'!$A$2:$M$114,4,0)</f>
        <v>LGZF7545835</v>
      </c>
    </row>
    <row r="35" ht="15.75" customHeight="1">
      <c r="A35" s="24" t="str">
        <f>IFERROR(__xludf.DUMMYFUNCTION("""COMPUTED_VALUE"""),"JJHO5319912WNI323124")</f>
        <v>JJHO5319912WNI323124</v>
      </c>
      <c r="B35" s="25" t="str">
        <f t="array" ref="B35">INDEX('Raw Data'!$A$2:$A$114,MATCH($A35,'Raw Data'!$E$2:$E$114,0))</f>
        <v>2021-05-03 20:02:53</v>
      </c>
      <c r="C35" s="25" t="str">
        <f>VLOOKUP($B35,'Raw Data'!$A$2:$M$114,2,0)</f>
        <v>PB597549</v>
      </c>
      <c r="D35" s="25" t="str">
        <f>VLOOKUP($B35,'Raw Data'!$A$2:$M$114,3,0)</f>
        <v>WB07</v>
      </c>
      <c r="E35" s="25" t="str">
        <f>VLOOKUP($B35,'Raw Data'!$A$2:$M$114,4,0)</f>
        <v>QPRU7341125</v>
      </c>
    </row>
    <row r="36" ht="15.75" customHeight="1">
      <c r="A36" s="24" t="str">
        <f>IFERROR(__xludf.DUMMYFUNCTION("""COMPUTED_VALUE"""),"DRCY1187798SYC748988")</f>
        <v>DRCY1187798SYC748988</v>
      </c>
      <c r="B36" s="25" t="str">
        <f t="array" ref="B36">INDEX('Raw Data'!$A$2:$A$114,MATCH($A36,'Raw Data'!$E$2:$E$114,0))</f>
        <v>2021-05-03 20:02:00</v>
      </c>
      <c r="C36" s="25" t="str">
        <f>VLOOKUP($B36,'Raw Data'!$A$2:$M$114,2,0)</f>
        <v>PB955739</v>
      </c>
      <c r="D36" s="25" t="str">
        <f>VLOOKUP($B36,'Raw Data'!$A$2:$M$114,3,0)</f>
        <v>WB08</v>
      </c>
      <c r="E36" s="25" t="str">
        <f>VLOOKUP($B36,'Raw Data'!$A$2:$M$114,4,0)</f>
        <v>BUXC8943143</v>
      </c>
    </row>
    <row r="37" ht="15.75" customHeight="1">
      <c r="A37" s="24" t="str">
        <f>IFERROR(__xludf.DUMMYFUNCTION("""COMPUTED_VALUE"""),"IWUP2232327PVJ516796")</f>
        <v>IWUP2232327PVJ516796</v>
      </c>
      <c r="B37" s="25" t="str">
        <f t="array" ref="B37">INDEX('Raw Data'!$A$2:$A$114,MATCH($A37,'Raw Data'!$E$2:$E$114,0))</f>
        <v>2021-05-03 19:57:37</v>
      </c>
      <c r="C37" s="25" t="str">
        <f>VLOOKUP($B37,'Raw Data'!$A$2:$M$114,2,0)</f>
        <v>PB256326</v>
      </c>
      <c r="D37" s="25" t="str">
        <f>VLOOKUP($B37,'Raw Data'!$A$2:$M$114,3,0)</f>
        <v>WB09</v>
      </c>
      <c r="E37" s="25" t="str">
        <f>VLOOKUP($B37,'Raw Data'!$A$2:$M$114,4,0)</f>
        <v>HRAC4128282</v>
      </c>
    </row>
    <row r="38" ht="15.75" customHeight="1">
      <c r="A38" s="24" t="str">
        <f>IFERROR(__xludf.DUMMYFUNCTION("""COMPUTED_VALUE"""),"EWLP4465535XVQ276618")</f>
        <v>EWLP4465535XVQ276618</v>
      </c>
      <c r="B38" s="25" t="str">
        <f t="array" ref="B38">INDEX('Raw Data'!$A$2:$A$114,MATCH($A38,'Raw Data'!$E$2:$E$114,0))</f>
        <v>2021-05-03 19:56:15</v>
      </c>
      <c r="C38" s="25" t="str">
        <f>VLOOKUP($B38,'Raw Data'!$A$2:$M$114,2,0)</f>
        <v>PB914255</v>
      </c>
      <c r="D38" s="25" t="str">
        <f>VLOOKUP($B38,'Raw Data'!$A$2:$M$114,3,0)</f>
        <v>WB10</v>
      </c>
      <c r="E38" s="25" t="str">
        <f>VLOOKUP($B38,'Raw Data'!$A$2:$M$114,4,0)</f>
        <v>YXVF6114585</v>
      </c>
    </row>
    <row r="39" ht="15.75" customHeight="1">
      <c r="A39" s="24" t="str">
        <f>IFERROR(__xludf.DUMMYFUNCTION("""COMPUTED_VALUE"""),"VOTF1494155YMA932841")</f>
        <v>VOTF1494155YMA932841</v>
      </c>
      <c r="B39" s="25" t="str">
        <f t="array" ref="B39">INDEX('Raw Data'!$A$2:$A$114,MATCH($A39,'Raw Data'!$E$2:$E$114,0))</f>
        <v>2021-05-03 19:56:14</v>
      </c>
      <c r="C39" s="25" t="str">
        <f>VLOOKUP($B39,'Raw Data'!$A$2:$M$114,2,0)</f>
        <v>PB845828</v>
      </c>
      <c r="D39" s="25" t="str">
        <f>VLOOKUP($B39,'Raw Data'!$A$2:$M$114,3,0)</f>
        <v>WB06</v>
      </c>
      <c r="E39" s="25" t="str">
        <f>VLOOKUP($B39,'Raw Data'!$A$2:$M$114,4,0)</f>
        <v>WBBV5832263</v>
      </c>
    </row>
    <row r="40" ht="15.75" customHeight="1">
      <c r="A40" s="24" t="str">
        <f>IFERROR(__xludf.DUMMYFUNCTION("""COMPUTED_VALUE"""),"HNCD1766336YHO818217")</f>
        <v>HNCD1766336YHO818217</v>
      </c>
      <c r="B40" s="25" t="str">
        <f t="array" ref="B40">INDEX('Raw Data'!$A$2:$A$114,MATCH($A40,'Raw Data'!$E$2:$E$114,0))</f>
        <v>2021-05-03 19:56:10</v>
      </c>
      <c r="C40" s="25" t="str">
        <f>VLOOKUP($B40,'Raw Data'!$A$2:$M$114,2,0)</f>
        <v>PB635433</v>
      </c>
      <c r="D40" s="25" t="str">
        <f>VLOOKUP($B40,'Raw Data'!$A$2:$M$114,3,0)</f>
        <v>DL14</v>
      </c>
      <c r="E40" s="25" t="str">
        <f>VLOOKUP($B40,'Raw Data'!$A$2:$M$114,4,0)</f>
        <v>BZXC4254737</v>
      </c>
    </row>
    <row r="41" ht="15.75" customHeight="1">
      <c r="A41" s="24" t="str">
        <f>IFERROR(__xludf.DUMMYFUNCTION("""COMPUTED_VALUE"""),"DWIR3297815LKD837588")</f>
        <v>DWIR3297815LKD837588</v>
      </c>
      <c r="B41" s="25" t="str">
        <f t="array" ref="B41">INDEX('Raw Data'!$A$2:$A$114,MATCH($A41,'Raw Data'!$E$2:$E$114,0))</f>
        <v>2021-05-03 19:54:07</v>
      </c>
      <c r="C41" s="25" t="str">
        <f>VLOOKUP($B41,'Raw Data'!$A$2:$M$114,2,0)</f>
        <v>PB546186</v>
      </c>
      <c r="D41" s="25" t="str">
        <f>VLOOKUP($B41,'Raw Data'!$A$2:$M$114,3,0)</f>
        <v>TN11</v>
      </c>
      <c r="E41" s="25" t="str">
        <f>VLOOKUP($B41,'Raw Data'!$A$2:$M$114,4,0)</f>
        <v>MXXI4853738</v>
      </c>
    </row>
    <row r="42" ht="15.75" customHeight="1">
      <c r="A42" s="24" t="str">
        <f>IFERROR(__xludf.DUMMYFUNCTION("""COMPUTED_VALUE"""),"IKDI4942582DKR173268")</f>
        <v>IKDI4942582DKR173268</v>
      </c>
      <c r="B42" s="25" t="str">
        <f t="array" ref="B42">INDEX('Raw Data'!$A$2:$A$114,MATCH($A42,'Raw Data'!$E$2:$E$114,0))</f>
        <v>2021-05-03 19:53:24</v>
      </c>
      <c r="C42" s="25" t="str">
        <f>VLOOKUP($B42,'Raw Data'!$A$2:$M$114,2,0)</f>
        <v>PB814163</v>
      </c>
      <c r="D42" s="25" t="str">
        <f>VLOOKUP($B42,'Raw Data'!$A$2:$M$114,3,0)</f>
        <v>TS09</v>
      </c>
      <c r="E42" s="25" t="str">
        <f>VLOOKUP($B42,'Raw Data'!$A$2:$M$114,4,0)</f>
        <v>NNAP1435585</v>
      </c>
    </row>
    <row r="43" ht="15.75" customHeight="1">
      <c r="A43" s="24" t="str">
        <f>IFERROR(__xludf.DUMMYFUNCTION("""COMPUTED_VALUE"""),"GKTA5745437ARF162535")</f>
        <v>GKTA5745437ARF162535</v>
      </c>
      <c r="B43" s="25" t="str">
        <f t="array" ref="B43">INDEX('Raw Data'!$A$2:$A$114,MATCH($A43,'Raw Data'!$E$2:$E$114,0))</f>
        <v>2021-05-03 19:53:25</v>
      </c>
      <c r="C43" s="25" t="str">
        <f>VLOOKUP($B43,'Raw Data'!$A$2:$M$114,2,0)</f>
        <v>PB664132</v>
      </c>
      <c r="D43" s="25" t="str">
        <f>VLOOKUP($B43,'Raw Data'!$A$2:$M$114,3,0)</f>
        <v>TS09</v>
      </c>
      <c r="E43" s="25" t="str">
        <f>VLOOKUP($B43,'Raw Data'!$A$2:$M$114,4,0)</f>
        <v>KOJR1244585</v>
      </c>
    </row>
    <row r="44" ht="15.75" customHeight="1">
      <c r="A44" s="24" t="str">
        <f>IFERROR(__xludf.DUMMYFUNCTION("""COMPUTED_VALUE"""),"KJDF3193144TOM447448")</f>
        <v>KJDF3193144TOM447448</v>
      </c>
      <c r="B44" s="25" t="str">
        <f t="array" ref="B44">INDEX('Raw Data'!$A$2:$A$114,MATCH($A44,'Raw Data'!$E$2:$E$114,0))</f>
        <v>2021-05-03 19:51:43</v>
      </c>
      <c r="C44" s="25" t="str">
        <f>VLOOKUP($B44,'Raw Data'!$A$2:$M$114,2,0)</f>
        <v>PB157798</v>
      </c>
      <c r="D44" s="25" t="str">
        <f>VLOOKUP($B44,'Raw Data'!$A$2:$M$114,3,0)</f>
        <v>TS10</v>
      </c>
      <c r="E44" s="25" t="str">
        <f>VLOOKUP($B44,'Raw Data'!$A$2:$M$114,4,0)</f>
        <v>TGAX2516435</v>
      </c>
    </row>
    <row r="45" ht="15.75" customHeight="1">
      <c r="A45" s="24" t="str">
        <f>IFERROR(__xludf.DUMMYFUNCTION("""COMPUTED_VALUE"""),"TBSO8872217TKJ497282")</f>
        <v>TBSO8872217TKJ497282</v>
      </c>
      <c r="B45" s="25" t="str">
        <f t="array" ref="B45">INDEX('Raw Data'!$A$2:$A$114,MATCH($A45,'Raw Data'!$E$2:$E$114,0))</f>
        <v>2021-05-03 19:51:37</v>
      </c>
      <c r="C45" s="25" t="str">
        <f>VLOOKUP($B45,'Raw Data'!$A$2:$M$114,2,0)</f>
        <v>PB623625</v>
      </c>
      <c r="D45" s="25" t="str">
        <f>VLOOKUP($B45,'Raw Data'!$A$2:$M$114,3,0)</f>
        <v>TS10</v>
      </c>
      <c r="E45" s="25" t="str">
        <f>VLOOKUP($B45,'Raw Data'!$A$2:$M$114,4,0)</f>
        <v>TOOJ9129535</v>
      </c>
    </row>
    <row r="46" ht="15.75" customHeight="1">
      <c r="A46" s="24" t="str">
        <f>IFERROR(__xludf.DUMMYFUNCTION("""COMPUTED_VALUE"""),"CEYT8924944WHS514741")</f>
        <v>CEYT8924944WHS514741</v>
      </c>
      <c r="B46" s="25" t="str">
        <f t="array" ref="B46">INDEX('Raw Data'!$A$2:$A$114,MATCH($A46,'Raw Data'!$E$2:$E$114,0))</f>
        <v>2021-05-03 19:49:34</v>
      </c>
      <c r="C46" s="25" t="str">
        <f>VLOOKUP($B46,'Raw Data'!$A$2:$M$114,2,0)</f>
        <v>PB966634</v>
      </c>
      <c r="D46" s="25" t="str">
        <f>VLOOKUP($B46,'Raw Data'!$A$2:$M$114,3,0)</f>
        <v>TS10</v>
      </c>
      <c r="E46" s="25" t="str">
        <f>VLOOKUP($B46,'Raw Data'!$A$2:$M$114,4,0)</f>
        <v>ETTE6711351</v>
      </c>
    </row>
    <row r="47" ht="15.75" customHeight="1">
      <c r="A47" s="24" t="str">
        <f>IFERROR(__xludf.DUMMYFUNCTION("""COMPUTED_VALUE"""),"TZAN8235738VRS956671")</f>
        <v>TZAN8235738VRS956671</v>
      </c>
      <c r="B47" s="25" t="str">
        <f t="array" ref="B47">INDEX('Raw Data'!$A$2:$A$114,MATCH($A47,'Raw Data'!$E$2:$E$114,0))</f>
        <v>2021-05-03 19:31:43</v>
      </c>
      <c r="C47" s="25" t="str">
        <f>VLOOKUP($B47,'Raw Data'!$A$2:$M$114,2,0)</f>
        <v>PB938576</v>
      </c>
      <c r="D47" s="25" t="str">
        <f>VLOOKUP($B47,'Raw Data'!$A$2:$M$114,3,0)</f>
        <v>TS11</v>
      </c>
      <c r="E47" s="25" t="str">
        <f>VLOOKUP($B47,'Raw Data'!$A$2:$M$114,4,0)</f>
        <v>QDWO9342361</v>
      </c>
    </row>
    <row r="48" ht="15.75" customHeight="1">
      <c r="A48" s="24" t="str">
        <f>IFERROR(__xludf.DUMMYFUNCTION("""COMPUTED_VALUE"""),"VWBT7791877YIV599216")</f>
        <v>VWBT7791877YIV599216</v>
      </c>
      <c r="B48" s="25" t="str">
        <f t="array" ref="B48">INDEX('Raw Data'!$A$2:$A$114,MATCH($A48,'Raw Data'!$E$2:$E$114,0))</f>
        <v>2021-05-03 19:31:29</v>
      </c>
      <c r="C48" s="25" t="str">
        <f>VLOOKUP($B48,'Raw Data'!$A$2:$M$114,2,0)</f>
        <v>PB128174</v>
      </c>
      <c r="D48" s="25" t="str">
        <f>VLOOKUP($B48,'Raw Data'!$A$2:$M$114,3,0)</f>
        <v>TS11</v>
      </c>
      <c r="E48" s="25" t="str">
        <f>VLOOKUP($B48,'Raw Data'!$A$2:$M$114,4,0)</f>
        <v>BTAQ5453152</v>
      </c>
    </row>
    <row r="49" ht="15.75" customHeight="1">
      <c r="A49" s="24" t="str">
        <f>IFERROR(__xludf.DUMMYFUNCTION("""COMPUTED_VALUE"""),"UIIB4594759SNR941765")</f>
        <v>UIIB4594759SNR941765</v>
      </c>
      <c r="B49" s="25" t="str">
        <f t="array" ref="B49">INDEX('Raw Data'!$A$2:$A$114,MATCH($A49,'Raw Data'!$E$2:$E$114,0))</f>
        <v>2021-05-03 19:30:50</v>
      </c>
      <c r="C49" s="25" t="str">
        <f>VLOOKUP($B49,'Raw Data'!$A$2:$M$114,2,0)</f>
        <v>PB355152</v>
      </c>
      <c r="D49" s="25" t="str">
        <f>VLOOKUP($B49,'Raw Data'!$A$2:$M$114,3,0)</f>
        <v>TS11</v>
      </c>
      <c r="E49" s="25" t="str">
        <f>VLOOKUP($B49,'Raw Data'!$A$2:$M$114,4,0)</f>
        <v>HQLQ2626213</v>
      </c>
    </row>
    <row r="50" ht="15.75" customHeight="1">
      <c r="A50" s="24" t="str">
        <f>IFERROR(__xludf.DUMMYFUNCTION("""COMPUTED_VALUE"""),"LOBW7885457YDQ572262")</f>
        <v>LOBW7885457YDQ572262</v>
      </c>
      <c r="B50" s="25" t="str">
        <f t="array" ref="B50">INDEX('Raw Data'!$A$2:$A$114,MATCH($A50,'Raw Data'!$E$2:$E$114,0))</f>
        <v>2021-05-03 18:23:55</v>
      </c>
      <c r="C50" s="25" t="str">
        <f>VLOOKUP($B50,'Raw Data'!$A$2:$M$114,2,0)</f>
        <v>PB859341</v>
      </c>
      <c r="D50" s="25" t="str">
        <f>VLOOKUP($B50,'Raw Data'!$A$2:$M$114,3,0)</f>
        <v>TS11</v>
      </c>
      <c r="E50" s="25" t="str">
        <f>VLOOKUP($B50,'Raw Data'!$A$2:$M$114,4,0)</f>
        <v>ATLY3739681</v>
      </c>
    </row>
    <row r="51" ht="15.75" customHeight="1">
      <c r="A51" s="24" t="str">
        <f>IFERROR(__xludf.DUMMYFUNCTION("""COMPUTED_VALUE"""),"FQEV4335343HXH627757")</f>
        <v>FQEV4335343HXH627757</v>
      </c>
      <c r="B51" s="25" t="str">
        <f t="array" ref="B51">INDEX('Raw Data'!$A$2:$A$114,MATCH($A51,'Raw Data'!$E$2:$E$114,0))</f>
        <v>2021-05-03 18:19:16</v>
      </c>
      <c r="C51" s="25" t="str">
        <f>VLOOKUP($B51,'Raw Data'!$A$2:$M$114,2,0)</f>
        <v>PB744827</v>
      </c>
      <c r="D51" s="25" t="str">
        <f>VLOOKUP($B51,'Raw Data'!$A$2:$M$114,3,0)</f>
        <v>TS12</v>
      </c>
      <c r="E51" s="25" t="str">
        <f>VLOOKUP($B51,'Raw Data'!$A$2:$M$114,4,0)</f>
        <v>HZGX5689856</v>
      </c>
    </row>
    <row r="52" ht="15.75" customHeight="1">
      <c r="A52" s="24" t="str">
        <f>IFERROR(__xludf.DUMMYFUNCTION("""COMPUTED_VALUE"""),"LMMN3922999PFN256932")</f>
        <v>LMMN3922999PFN256932</v>
      </c>
      <c r="B52" s="25" t="str">
        <f t="array" ref="B52">INDEX('Raw Data'!$A$2:$A$114,MATCH($A52,'Raw Data'!$E$2:$E$114,0))</f>
        <v>2021-05-03 18:19:15</v>
      </c>
      <c r="C52" s="25" t="str">
        <f>VLOOKUP($B52,'Raw Data'!$A$2:$M$114,2,0)</f>
        <v>PB286614</v>
      </c>
      <c r="D52" s="25" t="str">
        <f>VLOOKUP($B52,'Raw Data'!$A$2:$M$114,3,0)</f>
        <v>TS13</v>
      </c>
      <c r="E52" s="25" t="str">
        <f>VLOOKUP($B52,'Raw Data'!$A$2:$M$114,4,0)</f>
        <v>KCRX8166368</v>
      </c>
    </row>
    <row r="53" ht="15.75" customHeight="1">
      <c r="A53" s="24" t="str">
        <f>IFERROR(__xludf.DUMMYFUNCTION("""COMPUTED_VALUE"""),"MNAW7659466QVE575616")</f>
        <v>MNAW7659466QVE575616</v>
      </c>
      <c r="B53" s="25" t="str">
        <f t="array" ref="B53">INDEX('Raw Data'!$A$2:$A$114,MATCH($A53,'Raw Data'!$E$2:$E$114,0))</f>
        <v>2021-05-03 17:32:06</v>
      </c>
      <c r="C53" s="25" t="str">
        <f>VLOOKUP($B53,'Raw Data'!$A$2:$M$114,2,0)</f>
        <v>PB932425</v>
      </c>
      <c r="D53" s="25" t="str">
        <f>VLOOKUP($B53,'Raw Data'!$A$2:$M$114,3,0)</f>
        <v>TS14</v>
      </c>
      <c r="E53" s="25" t="str">
        <f>VLOOKUP($B53,'Raw Data'!$A$2:$M$114,4,0)</f>
        <v>IAQX2164681</v>
      </c>
    </row>
    <row r="54" ht="15.75" customHeight="1">
      <c r="A54" s="24" t="str">
        <f>IFERROR(__xludf.DUMMYFUNCTION("""COMPUTED_VALUE"""),"VHAN9638291HEZ775875")</f>
        <v>VHAN9638291HEZ775875</v>
      </c>
      <c r="B54" s="25" t="str">
        <f t="array" ref="B54">INDEX('Raw Data'!$A$2:$A$114,MATCH($A54,'Raw Data'!$E$2:$E$114,0))</f>
        <v>2021-05-03 17:19:32</v>
      </c>
      <c r="C54" s="25" t="str">
        <f>VLOOKUP($B54,'Raw Data'!$A$2:$M$114,2,0)</f>
        <v>PB228741</v>
      </c>
      <c r="D54" s="25" t="str">
        <f>VLOOKUP($B54,'Raw Data'!$A$2:$M$114,3,0)</f>
        <v>TS14</v>
      </c>
      <c r="E54" s="25" t="str">
        <f>VLOOKUP($B54,'Raw Data'!$A$2:$M$114,4,0)</f>
        <v>CMMY7522953</v>
      </c>
    </row>
    <row r="55" ht="15.75" customHeight="1">
      <c r="A55" s="24" t="str">
        <f>IFERROR(__xludf.DUMMYFUNCTION("""COMPUTED_VALUE"""),"RZVY9685646HSF482996")</f>
        <v>RZVY9685646HSF482996</v>
      </c>
      <c r="B55" s="25" t="str">
        <f t="array" ref="B55">INDEX('Raw Data'!$A$2:$A$114,MATCH($A55,'Raw Data'!$E$2:$E$114,0))</f>
        <v>2021-05-03 16:22:57</v>
      </c>
      <c r="C55" s="25" t="str">
        <f>VLOOKUP($B55,'Raw Data'!$A$2:$M$114,2,0)</f>
        <v>PB661933</v>
      </c>
      <c r="D55" s="25" t="str">
        <f>VLOOKUP($B55,'Raw Data'!$A$2:$M$114,3,0)</f>
        <v>TN14</v>
      </c>
      <c r="E55" s="25" t="str">
        <f>VLOOKUP($B55,'Raw Data'!$A$2:$M$114,4,0)</f>
        <v>GKDL4356654</v>
      </c>
    </row>
    <row r="56" ht="15.75" customHeight="1">
      <c r="A56" s="24" t="str">
        <f>IFERROR(__xludf.DUMMYFUNCTION("""COMPUTED_VALUE"""),"TLYQ2629488SHN213249")</f>
        <v>TLYQ2629488SHN213249</v>
      </c>
      <c r="B56" s="25" t="str">
        <f t="array" ref="B56">INDEX('Raw Data'!$A$2:$A$114,MATCH($A56,'Raw Data'!$E$2:$E$114,0))</f>
        <v>2021-05-03 16:00:31</v>
      </c>
      <c r="C56" s="25" t="str">
        <f>VLOOKUP($B56,'Raw Data'!$A$2:$M$114,2,0)</f>
        <v>PB477543</v>
      </c>
      <c r="D56" s="25" t="str">
        <f>VLOOKUP($B56,'Raw Data'!$A$2:$M$114,3,0)</f>
        <v>TN13</v>
      </c>
      <c r="E56" s="25" t="str">
        <f>VLOOKUP($B56,'Raw Data'!$A$2:$M$114,4,0)</f>
        <v>YFYU2334949</v>
      </c>
    </row>
    <row r="57" ht="15.75" customHeight="1">
      <c r="A57" s="24" t="str">
        <f>IFERROR(__xludf.DUMMYFUNCTION("""COMPUTED_VALUE"""),"ZOBP7216462JSJ621798")</f>
        <v>ZOBP7216462JSJ621798</v>
      </c>
      <c r="B57" s="25" t="str">
        <f t="array" ref="B57">INDEX('Raw Data'!$A$2:$A$114,MATCH($A57,'Raw Data'!$E$2:$E$114,0))</f>
        <v>2021-05-03 09:48:31</v>
      </c>
      <c r="C57" s="25" t="str">
        <f>VLOOKUP($B57,'Raw Data'!$A$2:$M$114,2,0)</f>
        <v>PB498374</v>
      </c>
      <c r="D57" s="25" t="str">
        <f>VLOOKUP($B57,'Raw Data'!$A$2:$M$114,3,0)</f>
        <v>MH47</v>
      </c>
      <c r="E57" s="25" t="str">
        <f>VLOOKUP($B57,'Raw Data'!$A$2:$M$114,4,0)</f>
        <v>URRQ8372555</v>
      </c>
    </row>
    <row r="58" ht="15.75" customHeight="1">
      <c r="A58" s="24" t="str">
        <f>IFERROR(__xludf.DUMMYFUNCTION("""COMPUTED_VALUE"""),"MEEL4153189GBL247942")</f>
        <v>MEEL4153189GBL247942</v>
      </c>
      <c r="B58" s="25" t="str">
        <f t="array" ref="B58">INDEX('Raw Data'!$A$2:$A$114,MATCH($A58,'Raw Data'!$E$2:$E$114,0))</f>
        <v>2021-05-03 09:37:23</v>
      </c>
      <c r="C58" s="25" t="str">
        <f>VLOOKUP($B58,'Raw Data'!$A$2:$M$114,2,0)</f>
        <v>PB694875</v>
      </c>
      <c r="D58" s="25" t="str">
        <f>VLOOKUP($B58,'Raw Data'!$A$2:$M$114,3,0)</f>
        <v>TN12</v>
      </c>
      <c r="E58" s="25" t="str">
        <f>VLOOKUP($B58,'Raw Data'!$A$2:$M$114,4,0)</f>
        <v>XVDY1765924</v>
      </c>
    </row>
    <row r="59" ht="15.75" customHeight="1">
      <c r="A59" s="24" t="str">
        <f>IFERROR(__xludf.DUMMYFUNCTION("""COMPUTED_VALUE"""),"RQJC5338625WOB322522")</f>
        <v>RQJC5338625WOB322522</v>
      </c>
      <c r="B59" s="25" t="str">
        <f t="array" ref="B59">INDEX('Raw Data'!$A$2:$A$114,MATCH($A59,'Raw Data'!$E$2:$E$114,0))</f>
        <v>2021-05-03 09:33:56</v>
      </c>
      <c r="C59" s="25" t="str">
        <f>VLOOKUP($B59,'Raw Data'!$A$2:$M$114,2,0)</f>
        <v>PB624547</v>
      </c>
      <c r="D59" s="25" t="str">
        <f>VLOOKUP($B59,'Raw Data'!$A$2:$M$114,3,0)</f>
        <v>KA61</v>
      </c>
      <c r="E59" s="25" t="str">
        <f>VLOOKUP($B59,'Raw Data'!$A$2:$M$114,4,0)</f>
        <v>KSCW7495718</v>
      </c>
    </row>
    <row r="60" ht="15.75" customHeight="1">
      <c r="A60" s="24" t="str">
        <f>IFERROR(__xludf.DUMMYFUNCTION("""COMPUTED_VALUE"""),"FEDT3842189NQH596452")</f>
        <v>FEDT3842189NQH596452</v>
      </c>
      <c r="B60" s="25" t="str">
        <f t="array" ref="B60">INDEX('Raw Data'!$A$2:$A$114,MATCH($A60,'Raw Data'!$E$2:$E$114,0))</f>
        <v>2021-05-03 09:33:53</v>
      </c>
      <c r="C60" s="25" t="str">
        <f>VLOOKUP($B60,'Raw Data'!$A$2:$M$114,2,0)</f>
        <v>PB149884</v>
      </c>
      <c r="D60" s="25" t="str">
        <f>VLOOKUP($B60,'Raw Data'!$A$2:$M$114,3,0)</f>
        <v>AN02</v>
      </c>
      <c r="E60" s="25" t="str">
        <f>VLOOKUP($B60,'Raw Data'!$A$2:$M$114,4,0)</f>
        <v>COCT7458752</v>
      </c>
    </row>
    <row r="61" ht="15.75" customHeight="1">
      <c r="A61" s="24" t="str">
        <f>IFERROR(__xludf.DUMMYFUNCTION("""COMPUTED_VALUE"""),"LXAS3951833IKI623376")</f>
        <v>LXAS3951833IKI623376</v>
      </c>
      <c r="B61" s="25" t="str">
        <f t="array" ref="B61">INDEX('Raw Data'!$A$2:$A$114,MATCH($A61,'Raw Data'!$E$2:$E$114,0))</f>
        <v>2021-05-03 09:31:16</v>
      </c>
      <c r="C61" s="25" t="str">
        <f>VLOOKUP($B61,'Raw Data'!$A$2:$M$114,2,0)</f>
        <v>PB126438</v>
      </c>
      <c r="D61" s="25" t="str">
        <f>VLOOKUP($B61,'Raw Data'!$A$2:$M$114,3,0)</f>
        <v>AN01</v>
      </c>
      <c r="E61" s="25" t="str">
        <f>VLOOKUP($B61,'Raw Data'!$A$2:$M$114,4,0)</f>
        <v>OXBB7228174</v>
      </c>
    </row>
    <row r="62" ht="15.75" customHeight="1">
      <c r="A62" s="24" t="str">
        <f>IFERROR(__xludf.DUMMYFUNCTION("""COMPUTED_VALUE"""),"PVBK5755248XAH451485")</f>
        <v>PVBK5755248XAH451485</v>
      </c>
      <c r="B62" s="25" t="str">
        <f t="array" ref="B62">INDEX('Raw Data'!$A$2:$A$114,MATCH($A62,'Raw Data'!$E$2:$E$114,0))</f>
        <v>2021-05-03 09:30:32</v>
      </c>
      <c r="C62" s="25" t="str">
        <f>VLOOKUP($B62,'Raw Data'!$A$2:$M$114,2,0)</f>
        <v>PB289633</v>
      </c>
      <c r="D62" s="25" t="str">
        <f>VLOOKUP($B62,'Raw Data'!$A$2:$M$114,3,0)</f>
        <v>AP21</v>
      </c>
      <c r="E62" s="25" t="str">
        <f>VLOOKUP($B62,'Raw Data'!$A$2:$M$114,4,0)</f>
        <v>FYAI2429385</v>
      </c>
    </row>
    <row r="63" ht="15.75" customHeight="1">
      <c r="A63" s="24" t="str">
        <f>IFERROR(__xludf.DUMMYFUNCTION("""COMPUTED_VALUE"""),"ZYWO3758938ROY485253")</f>
        <v>ZYWO3758938ROY485253</v>
      </c>
      <c r="B63" s="25" t="str">
        <f t="array" ref="B63">INDEX('Raw Data'!$A$2:$A$114,MATCH($A63,'Raw Data'!$E$2:$E$114,0))</f>
        <v>2021-05-03 09:30:27</v>
      </c>
      <c r="C63" s="25" t="str">
        <f>VLOOKUP($B63,'Raw Data'!$A$2:$M$114,2,0)</f>
        <v>PB897256</v>
      </c>
      <c r="D63" s="25" t="str">
        <f>VLOOKUP($B63,'Raw Data'!$A$2:$M$114,3,0)</f>
        <v>AP37</v>
      </c>
      <c r="E63" s="25" t="str">
        <f>VLOOKUP($B63,'Raw Data'!$A$2:$M$114,4,0)</f>
        <v>SBYP7995519</v>
      </c>
    </row>
    <row r="64" ht="15.75" customHeight="1">
      <c r="A64" s="24" t="str">
        <f>IFERROR(__xludf.DUMMYFUNCTION("""COMPUTED_VALUE"""),"KPPR2533395ILP883167")</f>
        <v>KPPR2533395ILP883167</v>
      </c>
      <c r="B64" s="25" t="str">
        <f t="array" ref="B64">INDEX('Raw Data'!$A$2:$A$114,MATCH($A64,'Raw Data'!$E$2:$E$114,0))</f>
        <v>2021-05-03 09:29:07</v>
      </c>
      <c r="C64" s="25" t="str">
        <f>VLOOKUP($B64,'Raw Data'!$A$2:$M$114,2,0)</f>
        <v>PB881581</v>
      </c>
      <c r="D64" s="25" t="str">
        <f>VLOOKUP($B64,'Raw Data'!$A$2:$M$114,3,0)</f>
        <v>AP27</v>
      </c>
      <c r="E64" s="25" t="str">
        <f>VLOOKUP($B64,'Raw Data'!$A$2:$M$114,4,0)</f>
        <v>XOXO8723122</v>
      </c>
    </row>
    <row r="65" ht="15.75" customHeight="1">
      <c r="A65" s="24" t="str">
        <f>IFERROR(__xludf.DUMMYFUNCTION("""COMPUTED_VALUE"""),"JUAT6415265AIK352539")</f>
        <v>JUAT6415265AIK352539</v>
      </c>
      <c r="B65" s="25" t="str">
        <f t="array" ref="B65">INDEX('Raw Data'!$A$2:$A$114,MATCH($A65,'Raw Data'!$E$2:$E$114,0))</f>
        <v>2021-05-03 09:29:03</v>
      </c>
      <c r="C65" s="25" t="str">
        <f>VLOOKUP($B65,'Raw Data'!$A$2:$M$114,2,0)</f>
        <v>PB628565</v>
      </c>
      <c r="D65" s="25" t="str">
        <f>VLOOKUP($B65,'Raw Data'!$A$2:$M$114,3,0)</f>
        <v>AP16</v>
      </c>
      <c r="E65" s="25" t="str">
        <f>VLOOKUP($B65,'Raw Data'!$A$2:$M$114,4,0)</f>
        <v>EGRE8926717</v>
      </c>
    </row>
    <row r="66" ht="15.75" customHeight="1">
      <c r="A66" s="24" t="str">
        <f>IFERROR(__xludf.DUMMYFUNCTION("""COMPUTED_VALUE"""),"EKDV2234871HOR333899")</f>
        <v>EKDV2234871HOR333899</v>
      </c>
      <c r="B66" s="25" t="str">
        <f t="array" ref="B66">INDEX('Raw Data'!$A$2:$A$114,MATCH($A66,'Raw Data'!$E$2:$E$114,0))</f>
        <v>2021-05-03 09:29:01</v>
      </c>
      <c r="C66" s="25" t="str">
        <f>VLOOKUP($B66,'Raw Data'!$A$2:$M$114,2,0)</f>
        <v>PB899566</v>
      </c>
      <c r="D66" s="25" t="str">
        <f>VLOOKUP($B66,'Raw Data'!$A$2:$M$114,3,0)</f>
        <v>AP26</v>
      </c>
      <c r="E66" s="25" t="str">
        <f>VLOOKUP($B66,'Raw Data'!$A$2:$M$114,4,0)</f>
        <v>FGOZ7379122</v>
      </c>
    </row>
    <row r="67" ht="15.75" customHeight="1">
      <c r="A67" s="24" t="str">
        <f>IFERROR(__xludf.DUMMYFUNCTION("""COMPUTED_VALUE"""),"JLHB1673486MGP222622")</f>
        <v>JLHB1673486MGP222622</v>
      </c>
      <c r="B67" s="25" t="str">
        <f t="array" ref="B67">INDEX('Raw Data'!$A$2:$A$114,MATCH($A67,'Raw Data'!$E$2:$E$114,0))</f>
        <v>2021-05-03 09:28:24</v>
      </c>
      <c r="C67" s="25" t="str">
        <f>VLOOKUP($B67,'Raw Data'!$A$2:$M$114,2,0)</f>
        <v>PB895472</v>
      </c>
      <c r="D67" s="25" t="str">
        <f>VLOOKUP($B67,'Raw Data'!$A$2:$M$114,3,0)</f>
        <v>AP02</v>
      </c>
      <c r="E67" s="25" t="str">
        <f>VLOOKUP($B67,'Raw Data'!$A$2:$M$114,4,0)</f>
        <v>EXUG1917848</v>
      </c>
    </row>
    <row r="68" ht="15.75" customHeight="1">
      <c r="A68" s="24" t="str">
        <f>IFERROR(__xludf.DUMMYFUNCTION("""COMPUTED_VALUE"""),"UKVV1726627CPC411998")</f>
        <v>UKVV1726627CPC411998</v>
      </c>
      <c r="B68" s="25" t="str">
        <f t="array" ref="B68">INDEX('Raw Data'!$A$2:$A$114,MATCH($A68,'Raw Data'!$E$2:$E$114,0))</f>
        <v>2021-05-03 09:25:16</v>
      </c>
      <c r="C68" s="25" t="str">
        <f>VLOOKUP($B68,'Raw Data'!$A$2:$M$114,2,0)</f>
        <v>PB726821</v>
      </c>
      <c r="D68" s="25" t="str">
        <f>VLOOKUP($B68,'Raw Data'!$A$2:$M$114,3,0)</f>
        <v>AP37</v>
      </c>
      <c r="E68" s="25" t="str">
        <f>VLOOKUP($B68,'Raw Data'!$A$2:$M$114,4,0)</f>
        <v>GPMX3267182</v>
      </c>
    </row>
    <row r="69" ht="15.75" customHeight="1">
      <c r="A69" s="24" t="str">
        <f>IFERROR(__xludf.DUMMYFUNCTION("""COMPUTED_VALUE"""),"FWXM8363843FAO391312")</f>
        <v>FWXM8363843FAO391312</v>
      </c>
      <c r="B69" s="25" t="str">
        <f t="array" ref="B69">INDEX('Raw Data'!$A$2:$A$114,MATCH($A69,'Raw Data'!$E$2:$E$114,0))</f>
        <v>2021-05-03 09:25:08</v>
      </c>
      <c r="C69" s="25" t="str">
        <f>VLOOKUP($B69,'Raw Data'!$A$2:$M$114,2,0)</f>
        <v>PB752197</v>
      </c>
      <c r="D69" s="25" t="str">
        <f>VLOOKUP($B69,'Raw Data'!$A$2:$M$114,3,0)</f>
        <v>AP15</v>
      </c>
      <c r="E69" s="25" t="str">
        <f>VLOOKUP($B69,'Raw Data'!$A$2:$M$114,4,0)</f>
        <v>CJUR3719715</v>
      </c>
    </row>
    <row r="70" ht="15.75" customHeight="1">
      <c r="A70" s="24" t="str">
        <f>IFERROR(__xludf.DUMMYFUNCTION("""COMPUTED_VALUE"""),"FWXM8363843FAO391311")</f>
        <v>FWXM8363843FAO391311</v>
      </c>
      <c r="B70" s="25" t="str">
        <f t="array" ref="B70">INDEX('Raw Data'!$A$2:$A$114,MATCH($A70,'Raw Data'!$E$2:$E$114,0))</f>
        <v>2021-05-03 09:22:20</v>
      </c>
      <c r="C70" s="25" t="str">
        <f>VLOOKUP($B70,'Raw Data'!$A$2:$M$114,2,0)</f>
        <v>PB587227</v>
      </c>
      <c r="D70" s="25" t="str">
        <f>VLOOKUP($B70,'Raw Data'!$A$2:$M$114,3,0)</f>
        <v>AP26</v>
      </c>
      <c r="E70" s="25" t="str">
        <f>VLOOKUP($B70,'Raw Data'!$A$2:$M$114,4,0)</f>
        <v>TYEA3174958</v>
      </c>
    </row>
    <row r="71" ht="15.75" customHeight="1">
      <c r="A71" s="24" t="str">
        <f>IFERROR(__xludf.DUMMYFUNCTION("""COMPUTED_VALUE"""),"FWLF4689154TZH277841")</f>
        <v>FWLF4689154TZH277841</v>
      </c>
      <c r="B71" s="25" t="str">
        <f t="array" ref="B71">INDEX('Raw Data'!$A$2:$A$114,MATCH($A71,'Raw Data'!$E$2:$E$114,0))</f>
        <v>2021-05-03 09:21:04</v>
      </c>
      <c r="C71" s="25" t="str">
        <f>VLOOKUP($B71,'Raw Data'!$A$2:$M$114,2,0)</f>
        <v>PB472561</v>
      </c>
      <c r="D71" s="25" t="str">
        <f>VLOOKUP($B71,'Raw Data'!$A$2:$M$114,3,0)</f>
        <v>AP09</v>
      </c>
      <c r="E71" s="25" t="str">
        <f>VLOOKUP($B71,'Raw Data'!$A$2:$M$114,4,0)</f>
        <v>EKCD7852719</v>
      </c>
    </row>
    <row r="72" ht="15.75" customHeight="1">
      <c r="A72" s="24" t="str">
        <f>IFERROR(__xludf.DUMMYFUNCTION("""COMPUTED_VALUE"""),"TJWF1418181VHV359451")</f>
        <v>TJWF1418181VHV359451</v>
      </c>
      <c r="B72" s="25" t="str">
        <f t="array" ref="B72">INDEX('Raw Data'!$A$2:$A$114,MATCH($A72,'Raw Data'!$E$2:$E$114,0))</f>
        <v>2021-05-03 09:17:34</v>
      </c>
      <c r="C72" s="25" t="str">
        <f>VLOOKUP($B72,'Raw Data'!$A$2:$M$114,2,0)</f>
        <v>PB744621</v>
      </c>
      <c r="D72" s="25" t="str">
        <f>VLOOKUP($B72,'Raw Data'!$A$2:$M$114,3,0)</f>
        <v>AP20</v>
      </c>
      <c r="E72" s="25" t="str">
        <f>VLOOKUP($B72,'Raw Data'!$A$2:$M$114,4,0)</f>
        <v>RECH8881599</v>
      </c>
    </row>
    <row r="73" ht="15.75" customHeight="1">
      <c r="A73" s="24" t="str">
        <f>IFERROR(__xludf.DUMMYFUNCTION("""COMPUTED_VALUE"""),"LGLV7575399FSC167671")</f>
        <v>LGLV7575399FSC167671</v>
      </c>
      <c r="B73" s="25" t="str">
        <f t="array" ref="B73">INDEX('Raw Data'!$A$2:$A$114,MATCH($A73,'Raw Data'!$E$2:$E$114,0))</f>
        <v>2021-05-03 09:15:18</v>
      </c>
      <c r="C73" s="25" t="str">
        <f>VLOOKUP($B73,'Raw Data'!$A$2:$M$114,2,0)</f>
        <v>PB697156</v>
      </c>
      <c r="D73" s="25" t="str">
        <f>VLOOKUP($B73,'Raw Data'!$A$2:$M$114,3,0)</f>
        <v>AP37</v>
      </c>
      <c r="E73" s="25" t="str">
        <f>VLOOKUP($B73,'Raw Data'!$A$2:$M$114,4,0)</f>
        <v>LEJU3282663</v>
      </c>
    </row>
    <row r="74" ht="15.75" customHeight="1">
      <c r="A74" s="24" t="str">
        <f>IFERROR(__xludf.DUMMYFUNCTION("""COMPUTED_VALUE"""),"GOTW2651186HCO354122")</f>
        <v>GOTW2651186HCO354122</v>
      </c>
      <c r="B74" s="25" t="str">
        <f t="array" ref="B74">INDEX('Raw Data'!$A$2:$A$114,MATCH($A74,'Raw Data'!$E$2:$E$114,0))</f>
        <v>2021-05-03 09:13:00</v>
      </c>
      <c r="C74" s="25" t="str">
        <f>VLOOKUP($B74,'Raw Data'!$A$2:$M$114,2,0)</f>
        <v>PB335853</v>
      </c>
      <c r="D74" s="25" t="str">
        <f>VLOOKUP($B74,'Raw Data'!$A$2:$M$114,3,0)</f>
        <v>AP16</v>
      </c>
      <c r="E74" s="25" t="str">
        <f>VLOOKUP($B74,'Raw Data'!$A$2:$M$114,4,0)</f>
        <v>JOEB7672633</v>
      </c>
    </row>
    <row r="75" ht="15.75" customHeight="1">
      <c r="A75" s="24" t="str">
        <f>IFERROR(__xludf.DUMMYFUNCTION("""COMPUTED_VALUE"""),"SQAG5527258ZTO825676")</f>
        <v>SQAG5527258ZTO825676</v>
      </c>
      <c r="B75" s="25" t="str">
        <f t="array" ref="B75">INDEX('Raw Data'!$A$2:$A$114,MATCH($A75,'Raw Data'!$E$2:$E$114,0))</f>
        <v>2021-04-30 18:46:51</v>
      </c>
      <c r="C75" s="25" t="str">
        <f>VLOOKUP($B75,'Raw Data'!$A$2:$M$114,2,0)</f>
        <v>PB177673</v>
      </c>
      <c r="D75" s="25" t="str">
        <f>VLOOKUP($B75,'Raw Data'!$A$2:$M$114,3,0)</f>
        <v>AP16</v>
      </c>
      <c r="E75" s="25" t="str">
        <f>VLOOKUP($B75,'Raw Data'!$A$2:$M$114,4,0)</f>
        <v>HCXV2347266</v>
      </c>
    </row>
    <row r="76" ht="15.75" customHeight="1">
      <c r="A76" s="24" t="str">
        <f>IFERROR(__xludf.DUMMYFUNCTION("""COMPUTED_VALUE"""),"TOKZ3274366WNK471537")</f>
        <v>TOKZ3274366WNK471537</v>
      </c>
      <c r="B76" s="25" t="str">
        <f t="array" ref="B76">INDEX('Raw Data'!$A$2:$A$114,MATCH($A76,'Raw Data'!$E$2:$E$114,0))</f>
        <v>2021-04-29 18:26:02</v>
      </c>
      <c r="C76" s="25" t="str">
        <f>VLOOKUP($B76,'Raw Data'!$A$2:$M$114,2,0)</f>
        <v>PB384379</v>
      </c>
      <c r="D76" s="25" t="str">
        <f>VLOOKUP($B76,'Raw Data'!$A$2:$M$114,3,0)</f>
        <v>AP03</v>
      </c>
      <c r="E76" s="25" t="str">
        <f>VLOOKUP($B76,'Raw Data'!$A$2:$M$114,4,0)</f>
        <v>KEIG2938665</v>
      </c>
    </row>
    <row r="77" ht="15.75" customHeight="1">
      <c r="A77" s="24" t="str">
        <f>IFERROR(__xludf.DUMMYFUNCTION("""COMPUTED_VALUE"""),"NLBK6188314ITI362515")</f>
        <v>NLBK6188314ITI362515</v>
      </c>
      <c r="B77" s="25" t="str">
        <f t="array" ref="B77">INDEX('Raw Data'!$A$2:$A$114,MATCH($A77,'Raw Data'!$E$2:$E$114,0))</f>
        <v>2021-04-29 18:19:15</v>
      </c>
      <c r="C77" s="25" t="str">
        <f>VLOOKUP($B77,'Raw Data'!$A$2:$M$114,2,0)</f>
        <v>PB659117</v>
      </c>
      <c r="D77" s="25" t="str">
        <f>VLOOKUP($B77,'Raw Data'!$A$2:$M$114,3,0)</f>
        <v>AP01</v>
      </c>
      <c r="E77" s="25" t="str">
        <f>VLOOKUP($B77,'Raw Data'!$A$2:$M$114,4,0)</f>
        <v>WTYB4974192</v>
      </c>
    </row>
    <row r="78" ht="15.75" customHeight="1">
      <c r="A78" s="24" t="str">
        <f>IFERROR(__xludf.DUMMYFUNCTION("""COMPUTED_VALUE"""),"KWTQ3276866RZB382322")</f>
        <v>KWTQ3276866RZB382322</v>
      </c>
      <c r="B78" s="25" t="str">
        <f t="array" ref="B78">INDEX('Raw Data'!$A$2:$A$114,MATCH($A78,'Raw Data'!$E$2:$E$114,0))</f>
        <v>2021-04-29 18:18:54</v>
      </c>
      <c r="C78" s="25" t="str">
        <f>VLOOKUP($B78,'Raw Data'!$A$2:$M$114,2,0)</f>
        <v>PB722792</v>
      </c>
      <c r="D78" s="25" t="str">
        <f>VLOOKUP($B78,'Raw Data'!$A$2:$M$114,3,0)</f>
        <v>AP27</v>
      </c>
      <c r="E78" s="25" t="str">
        <f>VLOOKUP($B78,'Raw Data'!$A$2:$M$114,4,0)</f>
        <v>FUYB7189648</v>
      </c>
    </row>
    <row r="79" ht="15.75" customHeight="1">
      <c r="A79" s="24" t="str">
        <f>IFERROR(__xludf.DUMMYFUNCTION("""COMPUTED_VALUE"""),"IBTL7147878GLP249764")</f>
        <v>IBTL7147878GLP249764</v>
      </c>
      <c r="B79" s="25" t="str">
        <f t="array" ref="B79">INDEX('Raw Data'!$A$2:$A$114,MATCH($A79,'Raw Data'!$E$2:$E$114,0))</f>
        <v>2021-04-28 16:26:03</v>
      </c>
      <c r="C79" s="25" t="str">
        <f>VLOOKUP($B79,'Raw Data'!$A$2:$M$114,2,0)</f>
        <v>PB823569</v>
      </c>
      <c r="D79" s="25" t="str">
        <f>VLOOKUP($B79,'Raw Data'!$A$2:$M$114,3,0)</f>
        <v>AP24</v>
      </c>
      <c r="E79" s="25" t="str">
        <f>VLOOKUP($B79,'Raw Data'!$A$2:$M$114,4,0)</f>
        <v>DYOR3566663</v>
      </c>
    </row>
    <row r="80" ht="15.75" customHeight="1">
      <c r="A80" s="24" t="str">
        <f>IFERROR(__xludf.DUMMYFUNCTION("""COMPUTED_VALUE"""),"HYIE9324774LZA162927")</f>
        <v>HYIE9324774LZA162927</v>
      </c>
      <c r="B80" s="25" t="str">
        <f t="array" ref="B80">INDEX('Raw Data'!$A$2:$A$114,MATCH($A80,'Raw Data'!$E$2:$E$114,0))</f>
        <v>2021-04-28 15:25:03</v>
      </c>
      <c r="C80" s="25" t="str">
        <f>VLOOKUP($B80,'Raw Data'!$A$2:$M$114,2,0)</f>
        <v>PB199721</v>
      </c>
      <c r="D80" s="25" t="str">
        <f>VLOOKUP($B80,'Raw Data'!$A$2:$M$114,3,0)</f>
        <v>AP21</v>
      </c>
      <c r="E80" s="25" t="str">
        <f>VLOOKUP($B80,'Raw Data'!$A$2:$M$114,4,0)</f>
        <v>WMBN9881643</v>
      </c>
    </row>
    <row r="81" ht="15.75" customHeight="1">
      <c r="A81" s="24" t="str">
        <f>IFERROR(__xludf.DUMMYFUNCTION("""COMPUTED_VALUE"""),"GVCQ5845642FAC633941")</f>
        <v>GVCQ5845642FAC633941</v>
      </c>
      <c r="B81" s="25" t="str">
        <f t="array" ref="B81">INDEX('Raw Data'!$A$2:$A$114,MATCH($A81,'Raw Data'!$E$2:$E$114,0))</f>
        <v>2021-04-28 15:20:45</v>
      </c>
      <c r="C81" s="25" t="str">
        <f>VLOOKUP($B81,'Raw Data'!$A$2:$M$114,2,0)</f>
        <v>PB259658</v>
      </c>
      <c r="D81" s="25" t="str">
        <f>VLOOKUP($B81,'Raw Data'!$A$2:$M$114,3,0)</f>
        <v>AP07</v>
      </c>
      <c r="E81" s="25" t="str">
        <f>VLOOKUP($B81,'Raw Data'!$A$2:$M$114,4,0)</f>
        <v>BILC7384933</v>
      </c>
    </row>
    <row r="82" ht="15.75" customHeight="1">
      <c r="A82" s="24" t="str">
        <f>IFERROR(__xludf.DUMMYFUNCTION("""COMPUTED_VALUE"""),"NZZP1499488LZW716668")</f>
        <v>NZZP1499488LZW716668</v>
      </c>
      <c r="B82" s="25" t="str">
        <f t="array" ref="B82">INDEX('Raw Data'!$A$2:$A$114,MATCH($A82,'Raw Data'!$E$2:$E$114,0))</f>
        <v>2021-04-28 13:47:36</v>
      </c>
      <c r="C82" s="25" t="str">
        <f>VLOOKUP($B82,'Raw Data'!$A$2:$M$114,2,0)</f>
        <v>PB312885</v>
      </c>
      <c r="D82" s="25" t="str">
        <f>VLOOKUP($B82,'Raw Data'!$A$2:$M$114,3,0)</f>
        <v>AP01</v>
      </c>
      <c r="E82" s="25" t="str">
        <f>VLOOKUP($B82,'Raw Data'!$A$2:$M$114,4,0)</f>
        <v>FWVP4998159</v>
      </c>
    </row>
    <row r="83" ht="15.75" customHeight="1">
      <c r="A83" s="24" t="str">
        <f>IFERROR(__xludf.DUMMYFUNCTION("""COMPUTED_VALUE"""),"XZHE5243373OTZ995982")</f>
        <v>XZHE5243373OTZ995982</v>
      </c>
      <c r="B83" s="25" t="str">
        <f t="array" ref="B83">INDEX('Raw Data'!$A$2:$A$114,MATCH($A83,'Raw Data'!$E$2:$E$114,0))</f>
        <v>2021-04-28 13:19:11</v>
      </c>
      <c r="C83" s="25" t="str">
        <f>VLOOKUP($B83,'Raw Data'!$A$2:$M$114,2,0)</f>
        <v>PB454132</v>
      </c>
      <c r="D83" s="25" t="str">
        <f>VLOOKUP($B83,'Raw Data'!$A$2:$M$114,3,0)</f>
        <v>AP25</v>
      </c>
      <c r="E83" s="25" t="str">
        <f>VLOOKUP($B83,'Raw Data'!$A$2:$M$114,4,0)</f>
        <v>RWHJ9625685</v>
      </c>
    </row>
    <row r="84" ht="15.75" customHeight="1">
      <c r="A84" s="24" t="str">
        <f>IFERROR(__xludf.DUMMYFUNCTION("""COMPUTED_VALUE"""),"KORT2458776RLO479497")</f>
        <v>KORT2458776RLO479497</v>
      </c>
      <c r="B84" s="25" t="str">
        <f t="array" ref="B84">INDEX('Raw Data'!$A$2:$A$114,MATCH($A84,'Raw Data'!$E$2:$E$114,0))</f>
        <v>2021-04-28 12:27:59</v>
      </c>
      <c r="C84" s="25" t="str">
        <f>VLOOKUP($B84,'Raw Data'!$A$2:$M$114,2,0)</f>
        <v>PB499631</v>
      </c>
      <c r="D84" s="25" t="str">
        <f>VLOOKUP($B84,'Raw Data'!$A$2:$M$114,3,0)</f>
        <v>AP16</v>
      </c>
      <c r="E84" s="25" t="str">
        <f>VLOOKUP($B84,'Raw Data'!$A$2:$M$114,4,0)</f>
        <v>HRUP5552852</v>
      </c>
    </row>
    <row r="85" ht="15.75" customHeight="1">
      <c r="A85" s="24" t="str">
        <f>IFERROR(__xludf.DUMMYFUNCTION("""COMPUTED_VALUE"""),"KORT2458776RLO479437")</f>
        <v>KORT2458776RLO479437</v>
      </c>
      <c r="B85" s="25" t="str">
        <f t="array" ref="B85">INDEX('Raw Data'!$A$2:$A$114,MATCH($A85,'Raw Data'!$E$2:$E$114,0))</f>
        <v>2021-04-28 11:23:12</v>
      </c>
      <c r="C85" s="25" t="str">
        <f>VLOOKUP($B85,'Raw Data'!$A$2:$M$114,2,0)</f>
        <v>PB387324</v>
      </c>
      <c r="D85" s="25" t="str">
        <f>VLOOKUP($B85,'Raw Data'!$A$2:$M$114,3,0)</f>
        <v>AP22</v>
      </c>
      <c r="E85" s="25" t="str">
        <f>VLOOKUP($B85,'Raw Data'!$A$2:$M$114,4,0)</f>
        <v>XRXN5359616</v>
      </c>
    </row>
    <row r="86" ht="15.75" customHeight="1">
      <c r="A86" s="24" t="str">
        <f>IFERROR(__xludf.DUMMYFUNCTION("""COMPUTED_VALUE"""),"EAFX7822534REA482917")</f>
        <v>EAFX7822534REA482917</v>
      </c>
      <c r="B86" s="25" t="str">
        <f t="array" ref="B86">INDEX('Raw Data'!$A$2:$A$114,MATCH($A86,'Raw Data'!$E$2:$E$114,0))</f>
        <v>2021-04-28 09:43:44</v>
      </c>
      <c r="C86" s="25" t="str">
        <f>VLOOKUP($B86,'Raw Data'!$A$2:$M$114,2,0)</f>
        <v>PB384399</v>
      </c>
      <c r="D86" s="25" t="str">
        <f>VLOOKUP($B86,'Raw Data'!$A$2:$M$114,3,0)</f>
        <v>AP15</v>
      </c>
      <c r="E86" s="25" t="str">
        <f>VLOOKUP($B86,'Raw Data'!$A$2:$M$114,4,0)</f>
        <v>QQGU5926764</v>
      </c>
    </row>
    <row r="87" ht="15.75" customHeight="1">
      <c r="A87" s="24" t="str">
        <f>IFERROR(__xludf.DUMMYFUNCTION("""COMPUTED_VALUE"""),"UDFC5598611XEI114712")</f>
        <v>UDFC5598611XEI114712</v>
      </c>
      <c r="B87" s="25" t="str">
        <f t="array" ref="B87">INDEX('Raw Data'!$A$2:$A$114,MATCH($A87,'Raw Data'!$E$2:$E$114,0))</f>
        <v>2021-04-27 17:39:59</v>
      </c>
      <c r="C87" s="25" t="str">
        <f>VLOOKUP($B87,'Raw Data'!$A$2:$M$114,2,0)</f>
        <v>PB115926</v>
      </c>
      <c r="D87" s="25" t="str">
        <f>VLOOKUP($B87,'Raw Data'!$A$2:$M$114,3,0)</f>
        <v>AP27</v>
      </c>
      <c r="E87" s="25" t="str">
        <f>VLOOKUP($B87,'Raw Data'!$A$2:$M$114,4,0)</f>
        <v>YUOP9178968</v>
      </c>
    </row>
    <row r="88" ht="15.75" customHeight="1">
      <c r="A88" s="24" t="str">
        <f>IFERROR(__xludf.DUMMYFUNCTION("""COMPUTED_VALUE"""),"OPDD5778384UUJ657543")</f>
        <v>OPDD5778384UUJ657543</v>
      </c>
      <c r="B88" s="25" t="str">
        <f t="array" ref="B88">INDEX('Raw Data'!$A$2:$A$114,MATCH($A88,'Raw Data'!$E$2:$E$114,0))</f>
        <v>2021-04-27 17:40:10</v>
      </c>
      <c r="C88" s="25" t="str">
        <f>VLOOKUP($B88,'Raw Data'!$A$2:$M$114,2,0)</f>
        <v>PB543799</v>
      </c>
      <c r="D88" s="25" t="str">
        <f>VLOOKUP($B88,'Raw Data'!$A$2:$M$114,3,0)</f>
        <v>AP04</v>
      </c>
      <c r="E88" s="25" t="str">
        <f>VLOOKUP($B88,'Raw Data'!$A$2:$M$114,4,0)</f>
        <v>PCZE5487224</v>
      </c>
    </row>
    <row r="89" ht="15.75" customHeight="1">
      <c r="A89" s="24" t="str">
        <f>IFERROR(__xludf.DUMMYFUNCTION("""COMPUTED_VALUE"""),"QIQS6551569HEP612542")</f>
        <v>QIQS6551569HEP612542</v>
      </c>
      <c r="B89" s="25" t="str">
        <f t="array" ref="B89">INDEX('Raw Data'!$A$2:$A$114,MATCH($A89,'Raw Data'!$E$2:$E$114,0))</f>
        <v>2021-04-27 17:19:26</v>
      </c>
      <c r="C89" s="25" t="str">
        <f>VLOOKUP($B89,'Raw Data'!$A$2:$M$114,2,0)</f>
        <v>PB437181</v>
      </c>
      <c r="D89" s="25" t="str">
        <f>VLOOKUP($B89,'Raw Data'!$A$2:$M$114,3,0)</f>
        <v>AP06</v>
      </c>
      <c r="E89" s="25" t="str">
        <f>VLOOKUP($B89,'Raw Data'!$A$2:$M$114,4,0)</f>
        <v>SXGJ1646457</v>
      </c>
    </row>
    <row r="90" ht="15.75" customHeight="1">
      <c r="A90" s="24" t="str">
        <f>IFERROR(__xludf.DUMMYFUNCTION("""COMPUTED_VALUE"""),"NJRW8219116RAF412753")</f>
        <v>NJRW8219116RAF412753</v>
      </c>
      <c r="B90" s="25" t="str">
        <f t="array" ref="B90">INDEX('Raw Data'!$A$2:$A$114,MATCH($A90,'Raw Data'!$E$2:$E$114,0))</f>
        <v>2021-04-27 17:17:43</v>
      </c>
      <c r="C90" s="25" t="str">
        <f>VLOOKUP($B90,'Raw Data'!$A$2:$M$114,2,0)</f>
        <v>PB431275</v>
      </c>
      <c r="D90" s="25" t="str">
        <f>VLOOKUP($B90,'Raw Data'!$A$2:$M$114,3,0)</f>
        <v>AP23</v>
      </c>
      <c r="E90" s="25" t="str">
        <f>VLOOKUP($B90,'Raw Data'!$A$2:$M$114,4,0)</f>
        <v>OCEJ2587975</v>
      </c>
    </row>
    <row r="91" ht="15.75" customHeight="1">
      <c r="A91" s="24" t="str">
        <f>IFERROR(__xludf.DUMMYFUNCTION("""COMPUTED_VALUE"""),"WDKB2382424BXH788159")</f>
        <v>WDKB2382424BXH788159</v>
      </c>
      <c r="B91" s="25" t="str">
        <f t="array" ref="B91">INDEX('Raw Data'!$A$2:$A$114,MATCH($A91,'Raw Data'!$E$2:$E$114,0))</f>
        <v>2021-04-27 16:48:28</v>
      </c>
      <c r="C91" s="25" t="str">
        <f>VLOOKUP($B91,'Raw Data'!$A$2:$M$114,2,0)</f>
        <v>PB972178</v>
      </c>
      <c r="D91" s="25" t="str">
        <f>VLOOKUP($B91,'Raw Data'!$A$2:$M$114,3,0)</f>
        <v>AP20</v>
      </c>
      <c r="E91" s="25" t="str">
        <f>VLOOKUP($B91,'Raw Data'!$A$2:$M$114,4,0)</f>
        <v>UUDL9654291</v>
      </c>
    </row>
    <row r="92" ht="15.75" customHeight="1">
      <c r="A92" s="24" t="str">
        <f>IFERROR(__xludf.DUMMYFUNCTION("""COMPUTED_VALUE"""),"TBGG6564767BOX159211")</f>
        <v>TBGG6564767BOX159211</v>
      </c>
      <c r="B92" s="25" t="str">
        <f t="array" ref="B92">INDEX('Raw Data'!$A$2:$A$114,MATCH($A92,'Raw Data'!$E$2:$E$114,0))</f>
        <v>2021-04-27 16:15:56</v>
      </c>
      <c r="C92" s="25" t="str">
        <f>VLOOKUP($B92,'Raw Data'!$A$2:$M$114,2,0)</f>
        <v>PB526616</v>
      </c>
      <c r="D92" s="25" t="str">
        <f>VLOOKUP($B92,'Raw Data'!$A$2:$M$114,3,0)</f>
        <v>AP23</v>
      </c>
      <c r="E92" s="25" t="str">
        <f>VLOOKUP($B92,'Raw Data'!$A$2:$M$114,4,0)</f>
        <v>BBZE6157667</v>
      </c>
    </row>
    <row r="93" ht="15.75" customHeight="1">
      <c r="A93" s="24" t="str">
        <f>IFERROR(__xludf.DUMMYFUNCTION("""COMPUTED_VALUE"""),"VHWW7673787XFF575464")</f>
        <v>VHWW7673787XFF575464</v>
      </c>
      <c r="B93" s="25" t="str">
        <f t="array" ref="B93">INDEX('Raw Data'!$A$2:$A$114,MATCH($A93,'Raw Data'!$E$2:$E$114,0))</f>
        <v>2021-04-27 15:44:59</v>
      </c>
      <c r="C93" s="25" t="str">
        <f>VLOOKUP($B93,'Raw Data'!$A$2:$M$114,2,0)</f>
        <v>PB473541</v>
      </c>
      <c r="D93" s="25" t="str">
        <f>VLOOKUP($B93,'Raw Data'!$A$2:$M$114,3,0)</f>
        <v>AP24</v>
      </c>
      <c r="E93" s="25" t="str">
        <f>VLOOKUP($B93,'Raw Data'!$A$2:$M$114,4,0)</f>
        <v>ZYCO5795747</v>
      </c>
    </row>
    <row r="94" ht="15.75" customHeight="1">
      <c r="A94" s="24" t="str">
        <f>IFERROR(__xludf.DUMMYFUNCTION("""COMPUTED_VALUE"""),"NZFM9363647FCT161636")</f>
        <v>NZFM9363647FCT161636</v>
      </c>
      <c r="B94" s="25" t="str">
        <f t="array" ref="B94">INDEX('Raw Data'!$A$2:$A$114,MATCH($A94,'Raw Data'!$E$2:$E$114,0))</f>
        <v>2021-04-27 11:46:08</v>
      </c>
      <c r="C94" s="25" t="str">
        <f>VLOOKUP($B94,'Raw Data'!$A$2:$M$114,2,0)</f>
        <v>PB297486</v>
      </c>
      <c r="D94" s="25" t="str">
        <f>VLOOKUP($B94,'Raw Data'!$A$2:$M$114,3,0)</f>
        <v>AP37</v>
      </c>
      <c r="E94" s="25" t="str">
        <f>VLOOKUP($B94,'Raw Data'!$A$2:$M$114,4,0)</f>
        <v>HQKL6665791</v>
      </c>
    </row>
    <row r="95" ht="15.75" customHeight="1">
      <c r="A95" s="24" t="str">
        <f>IFERROR(__xludf.DUMMYFUNCTION("""COMPUTED_VALUE"""),"COCM6284897YFE442559")</f>
        <v>COCM6284897YFE442559</v>
      </c>
      <c r="B95" s="25" t="str">
        <f t="array" ref="B95">INDEX('Raw Data'!$A$2:$A$114,MATCH($A95,'Raw Data'!$E$2:$E$114,0))</f>
        <v>2021-04-26 15:47:07</v>
      </c>
      <c r="C95" s="25" t="str">
        <f>VLOOKUP($B95,'Raw Data'!$A$2:$M$114,2,0)</f>
        <v>PB177678</v>
      </c>
      <c r="D95" s="25" t="str">
        <f>VLOOKUP($B95,'Raw Data'!$A$2:$M$114,3,0)</f>
        <v>AP37</v>
      </c>
      <c r="E95" s="25" t="str">
        <f>VLOOKUP($B95,'Raw Data'!$A$2:$M$114,4,0)</f>
        <v>ASQY7313795</v>
      </c>
    </row>
    <row r="96" ht="15.75" customHeight="1">
      <c r="A96" s="24" t="str">
        <f>IFERROR(__xludf.DUMMYFUNCTION("""COMPUTED_VALUE"""),"COCM6284897YFE442551")</f>
        <v>COCM6284897YFE442551</v>
      </c>
      <c r="B96" s="25" t="str">
        <f t="array" ref="B96">INDEX('Raw Data'!$A$2:$A$114,MATCH($A96,'Raw Data'!$E$2:$E$114,0))</f>
        <v>2021-04-26 16:03:16</v>
      </c>
      <c r="C96" s="25" t="str">
        <f>VLOOKUP($B96,'Raw Data'!$A$2:$M$114,2,0)</f>
        <v>PB881399</v>
      </c>
      <c r="D96" s="25" t="str">
        <f>VLOOKUP($B96,'Raw Data'!$A$2:$M$114,3,0)</f>
        <v>AP07</v>
      </c>
      <c r="E96" s="25" t="str">
        <f>VLOOKUP($B96,'Raw Data'!$A$2:$M$114,4,0)</f>
        <v>WXHL2491125</v>
      </c>
    </row>
    <row r="97" ht="15.75" customHeight="1">
      <c r="A97" s="24" t="str">
        <f>IFERROR(__xludf.DUMMYFUNCTION("""COMPUTED_VALUE"""),"CJJY3484362TBB516629")</f>
        <v>CJJY3484362TBB516629</v>
      </c>
      <c r="B97" s="25" t="str">
        <f t="array" ref="B97">INDEX('Raw Data'!$A$2:$A$114,MATCH($A97,'Raw Data'!$E$2:$E$114,0))</f>
        <v>2021-04-26 14:16:18</v>
      </c>
      <c r="C97" s="25" t="str">
        <f>VLOOKUP($B97,'Raw Data'!$A$2:$M$114,2,0)</f>
        <v>PB243438</v>
      </c>
      <c r="D97" s="25" t="str">
        <f>VLOOKUP($B97,'Raw Data'!$A$2:$M$114,3,0)</f>
        <v>AP03</v>
      </c>
      <c r="E97" s="25" t="str">
        <f>VLOOKUP($B97,'Raw Data'!$A$2:$M$114,4,0)</f>
        <v>DTCH2725346</v>
      </c>
    </row>
    <row r="98" ht="15.75" customHeight="1">
      <c r="A98" s="24" t="str">
        <f>IFERROR(__xludf.DUMMYFUNCTION("""COMPUTED_VALUE"""),"PHTK2582343UVI194514")</f>
        <v>PHTK2582343UVI194514</v>
      </c>
      <c r="B98" s="25" t="str">
        <f t="array" ref="B98">INDEX('Raw Data'!$A$2:$A$114,MATCH($A98,'Raw Data'!$E$2:$E$114,0))</f>
        <v>2021-04-26 12:45:44</v>
      </c>
      <c r="C98" s="25" t="str">
        <f>VLOOKUP($B98,'Raw Data'!$A$2:$M$114,2,0)</f>
        <v>PB652919</v>
      </c>
      <c r="D98" s="25" t="str">
        <f>VLOOKUP($B98,'Raw Data'!$A$2:$M$114,3,0)</f>
        <v>AP36</v>
      </c>
      <c r="E98" s="25" t="str">
        <f>VLOOKUP($B98,'Raw Data'!$A$2:$M$114,4,0)</f>
        <v>ATDF6483125</v>
      </c>
    </row>
    <row r="99" ht="15.75" customHeight="1">
      <c r="A99" s="24" t="str">
        <f>IFERROR(__xludf.DUMMYFUNCTION("""COMPUTED_VALUE"""),"JQOY8264668JVY852154")</f>
        <v>JQOY8264668JVY852154</v>
      </c>
      <c r="B99" s="25" t="str">
        <f t="array" ref="B99">INDEX('Raw Data'!$A$2:$A$114,MATCH($A99,'Raw Data'!$E$2:$E$114,0))</f>
        <v>2021-04-26 12:25:55</v>
      </c>
      <c r="C99" s="25" t="str">
        <f>VLOOKUP($B99,'Raw Data'!$A$2:$M$114,2,0)</f>
        <v>PB956738</v>
      </c>
      <c r="D99" s="25" t="str">
        <f>VLOOKUP($B99,'Raw Data'!$A$2:$M$114,3,0)</f>
        <v>AP20</v>
      </c>
      <c r="E99" s="25" t="str">
        <f>VLOOKUP($B99,'Raw Data'!$A$2:$M$114,4,0)</f>
        <v>ZUPL8344678</v>
      </c>
    </row>
    <row r="100" ht="15.75" customHeight="1">
      <c r="A100" s="24" t="str">
        <f>IFERROR(__xludf.DUMMYFUNCTION("""COMPUTED_VALUE"""),"OAYV1389223WDV493219")</f>
        <v>OAYV1389223WDV493219</v>
      </c>
      <c r="B100" s="25" t="str">
        <f t="array" ref="B100">INDEX('Raw Data'!$A$2:$A$114,MATCH($A100,'Raw Data'!$E$2:$E$114,0))</f>
        <v>2021-04-26 12:22:00</v>
      </c>
      <c r="C100" s="25" t="str">
        <f>VLOOKUP($B100,'Raw Data'!$A$2:$M$114,2,0)</f>
        <v>PB478487</v>
      </c>
      <c r="D100" s="25" t="str">
        <f>VLOOKUP($B100,'Raw Data'!$A$2:$M$114,3,0)</f>
        <v>AR17</v>
      </c>
      <c r="E100" s="25" t="str">
        <f>VLOOKUP($B100,'Raw Data'!$A$2:$M$114,4,0)</f>
        <v>CLCF4596243</v>
      </c>
    </row>
    <row r="101" ht="15.75" customHeight="1">
      <c r="A101" s="24" t="str">
        <f>IFERROR(__xludf.DUMMYFUNCTION("""COMPUTED_VALUE"""),"DOYO4884899JMB569521")</f>
        <v>DOYO4884899JMB569521</v>
      </c>
      <c r="B101" s="25" t="str">
        <f t="array" ref="B101">INDEX('Raw Data'!$A$2:$A$114,MATCH($A101,'Raw Data'!$E$2:$E$114,0))</f>
        <v>2021-04-26 11:58:40</v>
      </c>
      <c r="C101" s="25" t="str">
        <f>VLOOKUP($B101,'Raw Data'!$A$2:$M$114,2,0)</f>
        <v>PB128859</v>
      </c>
      <c r="D101" s="25" t="str">
        <f>VLOOKUP($B101,'Raw Data'!$A$2:$M$114,3,0)</f>
        <v>AR01</v>
      </c>
      <c r="E101" s="25" t="str">
        <f>VLOOKUP($B101,'Raw Data'!$A$2:$M$114,4,0)</f>
        <v>JQMB9412976</v>
      </c>
    </row>
    <row r="102" ht="15.75" customHeight="1">
      <c r="A102" s="24" t="str">
        <f>IFERROR(__xludf.DUMMYFUNCTION("""COMPUTED_VALUE"""),"GDTF8522446QTA976992")</f>
        <v>GDTF8522446QTA976992</v>
      </c>
      <c r="B102" s="25" t="str">
        <f t="array" ref="B102">INDEX('Raw Data'!$A$2:$A$114,MATCH($A102,'Raw Data'!$E$2:$E$114,0))</f>
        <v>2021-04-26 11:53:28</v>
      </c>
      <c r="C102" s="25" t="str">
        <f>VLOOKUP($B102,'Raw Data'!$A$2:$M$114,2,0)</f>
        <v>PB766922</v>
      </c>
      <c r="D102" s="25" t="str">
        <f>VLOOKUP($B102,'Raw Data'!$A$2:$M$114,3,0)</f>
        <v>AR02</v>
      </c>
      <c r="E102" s="25" t="str">
        <f>VLOOKUP($B102,'Raw Data'!$A$2:$M$114,4,0)</f>
        <v>LDSZ7156956</v>
      </c>
    </row>
    <row r="103" ht="15.75" customHeight="1">
      <c r="A103" s="24" t="str">
        <f>IFERROR(__xludf.DUMMYFUNCTION("""COMPUTED_VALUE"""),"VELK9355839VAW523387")</f>
        <v>VELK9355839VAW523387</v>
      </c>
      <c r="B103" s="25" t="str">
        <f t="array" ref="B103">INDEX('Raw Data'!$A$2:$A$114,MATCH($A103,'Raw Data'!$E$2:$E$114,0))</f>
        <v>2021-04-26 11:49:35</v>
      </c>
      <c r="C103" s="25" t="str">
        <f>VLOOKUP($B103,'Raw Data'!$A$2:$M$114,2,0)</f>
        <v>PB828586</v>
      </c>
      <c r="D103" s="25" t="str">
        <f>VLOOKUP($B103,'Raw Data'!$A$2:$M$114,3,0)</f>
        <v>AS25</v>
      </c>
      <c r="E103" s="25" t="str">
        <f>VLOOKUP($B103,'Raw Data'!$A$2:$M$114,4,0)</f>
        <v>AMMM2622231</v>
      </c>
    </row>
    <row r="104" ht="15.75" customHeight="1">
      <c r="A104" s="24" t="str">
        <f>IFERROR(__xludf.DUMMYFUNCTION("""COMPUTED_VALUE"""),"CMHG5873376ICL293618")</f>
        <v>CMHG5873376ICL293618</v>
      </c>
      <c r="B104" s="25" t="str">
        <f t="array" ref="B104">INDEX('Raw Data'!$A$2:$A$114,MATCH($A104,'Raw Data'!$E$2:$E$114,0))</f>
        <v>2021-04-24 15:05:21</v>
      </c>
      <c r="C104" s="25" t="str">
        <f>VLOOKUP($B104,'Raw Data'!$A$2:$M$114,2,0)</f>
        <v>PB936696</v>
      </c>
      <c r="D104" s="25" t="str">
        <f>VLOOKUP($B104,'Raw Data'!$A$2:$M$114,3,0)</f>
        <v>AS01</v>
      </c>
      <c r="E104" s="25" t="str">
        <f>VLOOKUP($B104,'Raw Data'!$A$2:$M$114,4,0)</f>
        <v>KFDE4147628</v>
      </c>
    </row>
    <row r="105" ht="15.75" customHeight="1">
      <c r="A105" s="24" t="str">
        <f>IFERROR(__xludf.DUMMYFUNCTION("""COMPUTED_VALUE"""),"MCPO8272979SJF273771")</f>
        <v>MCPO8272979SJF273771</v>
      </c>
      <c r="B105" s="25" t="str">
        <f t="array" ref="B105">INDEX('Raw Data'!$A$2:$A$114,MATCH($A105,'Raw Data'!$E$2:$E$114,0))</f>
        <v>2021-04-24 13:07:33</v>
      </c>
      <c r="C105" s="25" t="str">
        <f>VLOOKUP($B105,'Raw Data'!$A$2:$M$114,2,0)</f>
        <v>PB571129</v>
      </c>
      <c r="D105" s="25" t="str">
        <f>VLOOKUP($B105,'Raw Data'!$A$2:$M$114,3,0)</f>
        <v>AS01</v>
      </c>
      <c r="E105" s="25" t="str">
        <f>VLOOKUP($B105,'Raw Data'!$A$2:$M$114,4,0)</f>
        <v>CTMQ4799699</v>
      </c>
    </row>
    <row r="106" ht="15.75" customHeight="1">
      <c r="A106" s="24" t="str">
        <f>IFERROR(__xludf.DUMMYFUNCTION("""COMPUTED_VALUE"""),"BRXB5722584YPA454488")</f>
        <v>BRXB5722584YPA454488</v>
      </c>
      <c r="B106" s="25" t="str">
        <f t="array" ref="B106">INDEX('Raw Data'!$A$2:$A$114,MATCH($A106,'Raw Data'!$E$2:$E$114,0))</f>
        <v>2021-04-24 13:07:34</v>
      </c>
      <c r="C106" s="25" t="str">
        <f>VLOOKUP($B106,'Raw Data'!$A$2:$M$114,2,0)</f>
        <v>PB669655</v>
      </c>
      <c r="D106" s="25" t="str">
        <f>VLOOKUP($B106,'Raw Data'!$A$2:$M$114,3,0)</f>
        <v>AS12</v>
      </c>
      <c r="E106" s="25" t="str">
        <f>VLOOKUP($B106,'Raw Data'!$A$2:$M$114,4,0)</f>
        <v>GNPO8384898</v>
      </c>
    </row>
    <row r="107" ht="15.75" customHeight="1">
      <c r="A107" s="24" t="str">
        <f>IFERROR(__xludf.DUMMYFUNCTION("""COMPUTED_VALUE"""),"YIRL2188225DHQ587233")</f>
        <v>YIRL2188225DHQ587233</v>
      </c>
      <c r="B107" s="25" t="str">
        <f t="array" ref="B107">INDEX('Raw Data'!$A$2:$A$114,MATCH($A107,'Raw Data'!$E$2:$E$114,0))</f>
        <v>2021-04-24 13:07:31</v>
      </c>
      <c r="C107" s="25" t="str">
        <f>VLOOKUP($B107,'Raw Data'!$A$2:$M$114,2,0)</f>
        <v>PB463942</v>
      </c>
      <c r="D107" s="25" t="str">
        <f>VLOOKUP($B107,'Raw Data'!$A$2:$M$114,3,0)</f>
        <v>BR18</v>
      </c>
      <c r="E107" s="25" t="str">
        <f>VLOOKUP($B107,'Raw Data'!$A$2:$M$114,4,0)</f>
        <v>VBPM9597625</v>
      </c>
    </row>
    <row r="108" ht="15.75" customHeight="1">
      <c r="A108" s="24" t="str">
        <f>IFERROR(__xludf.DUMMYFUNCTION("""COMPUTED_VALUE"""),"VLDF8425691MHI643643")</f>
        <v>VLDF8425691MHI643643</v>
      </c>
      <c r="B108" s="25" t="str">
        <f t="array" ref="B108">INDEX('Raw Data'!$A$2:$A$114,MATCH($A108,'Raw Data'!$E$2:$E$114,0))</f>
        <v>2021-04-24 13:07:31</v>
      </c>
      <c r="C108" s="25" t="str">
        <f>VLOOKUP($B108,'Raw Data'!$A$2:$M$114,2,0)</f>
        <v>PB463942</v>
      </c>
      <c r="D108" s="25" t="str">
        <f>VLOOKUP($B108,'Raw Data'!$A$2:$M$114,3,0)</f>
        <v>BR18</v>
      </c>
      <c r="E108" s="25" t="str">
        <f>VLOOKUP($B108,'Raw Data'!$A$2:$M$114,4,0)</f>
        <v>VBPM9597625</v>
      </c>
    </row>
    <row r="109" ht="15.75" customHeight="1">
      <c r="A109" s="24" t="str">
        <f>IFERROR(__xludf.DUMMYFUNCTION("""COMPUTED_VALUE"""),"TLAY1645439UCB413738")</f>
        <v>TLAY1645439UCB413738</v>
      </c>
      <c r="B109" s="25" t="str">
        <f t="array" ref="B109">INDEX('Raw Data'!$A$2:$A$114,MATCH($A109,'Raw Data'!$E$2:$E$114,0))</f>
        <v>2021-04-24 13:07:27</v>
      </c>
      <c r="C109" s="25" t="str">
        <f>VLOOKUP($B109,'Raw Data'!$A$2:$M$114,2,0)</f>
        <v>PB791861</v>
      </c>
      <c r="D109" s="25" t="str">
        <f>VLOOKUP($B109,'Raw Data'!$A$2:$M$114,3,0)</f>
        <v>BR23</v>
      </c>
      <c r="E109" s="25" t="str">
        <f>VLOOKUP($B109,'Raw Data'!$A$2:$M$114,4,0)</f>
        <v>TIHR8737667</v>
      </c>
    </row>
    <row r="110" ht="15.75" customHeight="1">
      <c r="A110" s="24" t="str">
        <f>IFERROR(__xludf.DUMMYFUNCTION("""COMPUTED_VALUE"""),"CIVK4419586LAV767983")</f>
        <v>CIVK4419586LAV767983</v>
      </c>
      <c r="B110" s="25" t="str">
        <f t="array" ref="B110">INDEX('Raw Data'!$A$2:$A$114,MATCH($A110,'Raw Data'!$E$2:$E$114,0))</f>
        <v>2021-04-24 12:37:14</v>
      </c>
      <c r="C110" s="25" t="str">
        <f>VLOOKUP($B110,'Raw Data'!$A$2:$M$114,2,0)</f>
        <v>PB296229</v>
      </c>
      <c r="D110" s="25" t="str">
        <f>VLOOKUP($B110,'Raw Data'!$A$2:$M$114,3,0)</f>
        <v>BR36</v>
      </c>
      <c r="E110" s="25" t="str">
        <f>VLOOKUP($B110,'Raw Data'!$A$2:$M$114,4,0)</f>
        <v>OEIG8924867</v>
      </c>
    </row>
    <row r="111" ht="15.75" customHeight="1">
      <c r="A111" s="24" t="str">
        <f>IFERROR(__xludf.DUMMYFUNCTION("""COMPUTED_VALUE"""),"KOQV9122179VCM846537")</f>
        <v>KOQV9122179VCM846537</v>
      </c>
      <c r="B111" s="25" t="str">
        <f t="array" ref="B111">INDEX('Raw Data'!$A$2:$A$114,MATCH($A111,'Raw Data'!$E$2:$E$114,0))</f>
        <v>2021-04-23 22:23:01</v>
      </c>
      <c r="C111" s="25" t="str">
        <f>VLOOKUP($B111,'Raw Data'!$A$2:$M$114,2,0)</f>
        <v>PB824783</v>
      </c>
      <c r="D111" s="25" t="str">
        <f>VLOOKUP($B111,'Raw Data'!$A$2:$M$114,3,0)</f>
        <v>BR41</v>
      </c>
      <c r="E111" s="25" t="str">
        <f>VLOOKUP($B111,'Raw Data'!$A$2:$M$114,4,0)</f>
        <v>UUOA4584659</v>
      </c>
    </row>
    <row r="112" ht="15.75" customHeight="1">
      <c r="A112" s="24" t="str">
        <f>IFERROR(__xludf.DUMMYFUNCTION("""COMPUTED_VALUE"""),"HJNB7185271GFE495861")</f>
        <v>HJNB7185271GFE495861</v>
      </c>
      <c r="B112" s="25" t="str">
        <f t="array" ref="B112">INDEX('Raw Data'!$A$2:$A$114,MATCH($A112,'Raw Data'!$E$2:$E$114,0))</f>
        <v>2021-04-23 22:20:56</v>
      </c>
      <c r="C112" s="25" t="str">
        <f>VLOOKUP($B112,'Raw Data'!$A$2:$M$114,2,0)</f>
        <v>PB653132</v>
      </c>
      <c r="D112" s="25" t="str">
        <f>VLOOKUP($B112,'Raw Data'!$A$2:$M$114,3,0)</f>
        <v>BR16</v>
      </c>
      <c r="E112" s="25" t="str">
        <f>VLOOKUP($B112,'Raw Data'!$A$2:$M$114,4,0)</f>
        <v>CSMD9378117</v>
      </c>
    </row>
    <row r="113" ht="15.75" customHeight="1">
      <c r="A113" s="24" t="str">
        <f>IFERROR(__xludf.DUMMYFUNCTION("""COMPUTED_VALUE"""),"NTYS9239697HGL682321")</f>
        <v>NTYS9239697HGL682321</v>
      </c>
      <c r="B113" s="25" t="str">
        <f t="array" ref="B113">INDEX('Raw Data'!$A$2:$A$114,MATCH($A113,'Raw Data'!$E$2:$E$114,0))</f>
        <v>2021-04-23 14:53:40</v>
      </c>
      <c r="C113" s="25" t="str">
        <f>VLOOKUP($B113,'Raw Data'!$A$2:$M$114,2,0)</f>
        <v>PB941678</v>
      </c>
      <c r="D113" s="25" t="str">
        <f>VLOOKUP($B113,'Raw Data'!$A$2:$M$114,3,0)</f>
        <v>BR47</v>
      </c>
      <c r="E113" s="25" t="str">
        <f>VLOOKUP($B113,'Raw Data'!$A$2:$M$114,4,0)</f>
        <v>MDDJ5228866</v>
      </c>
    </row>
    <row r="114" ht="15.75" customHeight="1">
      <c r="A114" s="24" t="str">
        <f>IFERROR(__xludf.DUMMYFUNCTION("""COMPUTED_VALUE"""),"ETQR5856189EDD278426")</f>
        <v>ETQR5856189EDD278426</v>
      </c>
      <c r="B114" s="25" t="str">
        <f t="array" ref="B114">INDEX('Raw Data'!$A$2:$A$114,MATCH($A114,'Raw Data'!$E$2:$E$114,0))</f>
        <v>2021-04-21 11:10:13</v>
      </c>
      <c r="C114" s="25" t="str">
        <f>VLOOKUP($B114,'Raw Data'!$A$2:$M$114,2,0)</f>
        <v>PB485439</v>
      </c>
      <c r="D114" s="25" t="str">
        <f>VLOOKUP($B114,'Raw Data'!$A$2:$M$114,3,0)</f>
        <v>BR42</v>
      </c>
      <c r="E114" s="25" t="str">
        <f>VLOOKUP($B114,'Raw Data'!$A$2:$M$114,4,0)</f>
        <v>AYAV8913345</v>
      </c>
    </row>
    <row r="115" ht="15.75" customHeight="1">
      <c r="A115" s="24"/>
      <c r="B115" s="24"/>
      <c r="C115" s="24"/>
      <c r="D115" s="24"/>
      <c r="E115" s="24"/>
    </row>
    <row r="116" ht="15.75" customHeight="1">
      <c r="A116" s="24"/>
      <c r="B116" s="24"/>
      <c r="C116" s="24"/>
      <c r="D116" s="24"/>
      <c r="E116" s="24"/>
    </row>
    <row r="117" ht="15.75" customHeight="1">
      <c r="A117" s="24"/>
      <c r="B117" s="24"/>
      <c r="C117" s="24"/>
      <c r="D117" s="24"/>
      <c r="E117" s="24"/>
    </row>
    <row r="118" ht="15.75" customHeight="1">
      <c r="A118" s="24"/>
      <c r="B118" s="24"/>
      <c r="C118" s="24"/>
      <c r="D118" s="24"/>
      <c r="E118" s="24"/>
    </row>
    <row r="119" ht="15.75" customHeight="1">
      <c r="A119" s="24"/>
      <c r="B119" s="24"/>
      <c r="C119" s="24"/>
      <c r="D119" s="24"/>
      <c r="E119" s="24"/>
    </row>
    <row r="120" ht="15.75" customHeight="1">
      <c r="A120" s="24"/>
      <c r="B120" s="24"/>
      <c r="C120" s="24"/>
      <c r="D120" s="24"/>
      <c r="E120" s="24"/>
    </row>
    <row r="121" ht="15.75" customHeight="1">
      <c r="A121" s="24"/>
      <c r="B121" s="24"/>
      <c r="C121" s="24"/>
      <c r="D121" s="24"/>
      <c r="E121" s="24"/>
    </row>
    <row r="122" ht="15.75" customHeight="1">
      <c r="A122" s="24"/>
      <c r="B122" s="24"/>
      <c r="C122" s="24"/>
      <c r="D122" s="24"/>
      <c r="E122" s="24"/>
    </row>
    <row r="123" ht="15.75" customHeight="1">
      <c r="A123" s="24"/>
      <c r="B123" s="24"/>
      <c r="C123" s="24"/>
      <c r="D123" s="24"/>
      <c r="E123" s="24"/>
    </row>
    <row r="124" ht="15.75" customHeight="1">
      <c r="A124" s="24"/>
      <c r="B124" s="24"/>
      <c r="C124" s="24"/>
      <c r="D124" s="24"/>
      <c r="E124" s="24"/>
    </row>
    <row r="125" ht="15.75" customHeight="1">
      <c r="A125" s="24"/>
      <c r="B125" s="24"/>
      <c r="C125" s="24"/>
      <c r="D125" s="24"/>
      <c r="E125" s="24"/>
    </row>
    <row r="126" ht="15.75" customHeight="1">
      <c r="A126" s="24"/>
      <c r="B126" s="24"/>
      <c r="C126" s="24"/>
      <c r="D126" s="24"/>
      <c r="E126" s="24"/>
    </row>
    <row r="127" ht="15.75" customHeight="1">
      <c r="A127" s="24"/>
      <c r="B127" s="24"/>
      <c r="C127" s="24"/>
      <c r="D127" s="24"/>
      <c r="E127" s="24"/>
    </row>
    <row r="128" ht="15.75" customHeight="1">
      <c r="A128" s="24"/>
      <c r="B128" s="24"/>
      <c r="C128" s="24"/>
      <c r="D128" s="24"/>
      <c r="E128" s="24"/>
    </row>
    <row r="129" ht="15.75" customHeight="1">
      <c r="A129" s="24"/>
      <c r="B129" s="24"/>
      <c r="C129" s="24"/>
      <c r="D129" s="24"/>
      <c r="E129" s="24"/>
    </row>
    <row r="130" ht="15.75" customHeight="1">
      <c r="A130" s="24"/>
      <c r="B130" s="24"/>
      <c r="C130" s="24"/>
      <c r="D130" s="24"/>
      <c r="E130" s="24"/>
    </row>
    <row r="131" ht="15.75" customHeight="1">
      <c r="A131" s="24"/>
      <c r="B131" s="24"/>
      <c r="C131" s="24"/>
      <c r="D131" s="24"/>
      <c r="E131" s="24"/>
    </row>
    <row r="132" ht="15.75" customHeight="1">
      <c r="A132" s="24"/>
      <c r="B132" s="24"/>
      <c r="C132" s="24"/>
      <c r="D132" s="24"/>
      <c r="E132" s="24"/>
    </row>
    <row r="133" ht="15.75" customHeight="1">
      <c r="A133" s="24"/>
      <c r="B133" s="24"/>
      <c r="C133" s="24"/>
      <c r="D133" s="24"/>
      <c r="E133" s="24"/>
    </row>
    <row r="134" ht="15.75" customHeight="1">
      <c r="A134" s="24"/>
      <c r="B134" s="24"/>
      <c r="C134" s="24"/>
      <c r="D134" s="24"/>
      <c r="E134" s="24"/>
    </row>
    <row r="135" ht="15.75" customHeight="1">
      <c r="A135" s="24"/>
      <c r="B135" s="24"/>
      <c r="C135" s="24"/>
      <c r="D135" s="24"/>
      <c r="E135" s="24"/>
    </row>
    <row r="136" ht="15.75" customHeight="1">
      <c r="A136" s="24"/>
      <c r="B136" s="24"/>
      <c r="C136" s="24"/>
      <c r="D136" s="24"/>
      <c r="E136" s="24"/>
    </row>
    <row r="137" ht="15.75" customHeight="1">
      <c r="A137" s="24"/>
      <c r="B137" s="24"/>
      <c r="C137" s="24"/>
      <c r="D137" s="24"/>
      <c r="E137" s="24"/>
    </row>
    <row r="138" ht="15.75" customHeight="1">
      <c r="A138" s="24"/>
      <c r="B138" s="24"/>
      <c r="C138" s="24"/>
      <c r="D138" s="24"/>
      <c r="E138" s="24"/>
    </row>
    <row r="139" ht="15.75" customHeight="1">
      <c r="A139" s="24"/>
      <c r="B139" s="24"/>
      <c r="C139" s="24"/>
      <c r="D139" s="24"/>
      <c r="E139" s="24"/>
    </row>
    <row r="140" ht="15.75" customHeight="1">
      <c r="A140" s="24"/>
      <c r="B140" s="24"/>
      <c r="C140" s="24"/>
      <c r="D140" s="24"/>
      <c r="E140" s="24"/>
    </row>
    <row r="141" ht="15.75" customHeight="1">
      <c r="A141" s="24"/>
      <c r="B141" s="24"/>
      <c r="C141" s="24"/>
      <c r="D141" s="24"/>
      <c r="E141" s="24"/>
    </row>
    <row r="142" ht="15.75" customHeight="1">
      <c r="A142" s="24"/>
      <c r="B142" s="24"/>
      <c r="C142" s="24"/>
      <c r="D142" s="24"/>
      <c r="E142" s="24"/>
    </row>
    <row r="143" ht="15.75" customHeight="1">
      <c r="A143" s="24"/>
      <c r="B143" s="24"/>
      <c r="C143" s="24"/>
      <c r="D143" s="24"/>
      <c r="E143" s="24"/>
    </row>
    <row r="144" ht="15.75" customHeight="1">
      <c r="A144" s="24"/>
      <c r="B144" s="24"/>
      <c r="C144" s="24"/>
      <c r="D144" s="24"/>
      <c r="E144" s="24"/>
    </row>
    <row r="145" ht="15.75" customHeight="1">
      <c r="A145" s="24"/>
      <c r="B145" s="24"/>
      <c r="C145" s="24"/>
      <c r="D145" s="24"/>
      <c r="E145" s="24"/>
    </row>
    <row r="146" ht="15.75" customHeight="1">
      <c r="A146" s="24"/>
      <c r="B146" s="24"/>
      <c r="C146" s="24"/>
      <c r="D146" s="24"/>
      <c r="E146" s="24"/>
    </row>
    <row r="147" ht="15.75" customHeight="1">
      <c r="A147" s="24"/>
      <c r="B147" s="24"/>
      <c r="C147" s="24"/>
      <c r="D147" s="24"/>
      <c r="E147" s="24"/>
    </row>
    <row r="148" ht="15.75" customHeight="1">
      <c r="A148" s="24"/>
      <c r="B148" s="24"/>
      <c r="C148" s="24"/>
      <c r="D148" s="24"/>
      <c r="E148" s="24"/>
    </row>
    <row r="149" ht="15.75" customHeight="1">
      <c r="A149" s="24"/>
      <c r="B149" s="24"/>
      <c r="C149" s="24"/>
      <c r="D149" s="24"/>
      <c r="E149" s="24"/>
    </row>
    <row r="150" ht="15.75" customHeight="1">
      <c r="A150" s="24"/>
      <c r="B150" s="24"/>
      <c r="C150" s="24"/>
      <c r="D150" s="24"/>
      <c r="E150" s="24"/>
    </row>
    <row r="151" ht="15.75" customHeight="1">
      <c r="A151" s="24"/>
      <c r="B151" s="24"/>
      <c r="C151" s="24"/>
      <c r="D151" s="24"/>
      <c r="E151" s="24"/>
    </row>
    <row r="152" ht="15.75" customHeight="1">
      <c r="A152" s="24"/>
      <c r="B152" s="24"/>
      <c r="C152" s="24"/>
      <c r="D152" s="24"/>
      <c r="E152" s="24"/>
    </row>
    <row r="153" ht="15.75" customHeight="1">
      <c r="A153" s="24"/>
      <c r="B153" s="24"/>
      <c r="C153" s="24"/>
      <c r="D153" s="24"/>
      <c r="E153" s="24"/>
    </row>
    <row r="154" ht="15.75" customHeight="1">
      <c r="A154" s="24"/>
      <c r="B154" s="24"/>
      <c r="C154" s="24"/>
      <c r="D154" s="24"/>
      <c r="E154" s="24"/>
    </row>
    <row r="155" ht="15.75" customHeight="1">
      <c r="A155" s="24"/>
      <c r="B155" s="24"/>
      <c r="C155" s="24"/>
      <c r="D155" s="24"/>
      <c r="E155" s="24"/>
    </row>
    <row r="156" ht="15.75" customHeight="1">
      <c r="A156" s="24"/>
      <c r="B156" s="24"/>
      <c r="C156" s="24"/>
      <c r="D156" s="24"/>
      <c r="E156" s="24"/>
    </row>
    <row r="157" ht="15.75" customHeight="1">
      <c r="A157" s="24"/>
      <c r="B157" s="24"/>
      <c r="C157" s="24"/>
      <c r="D157" s="24"/>
      <c r="E157" s="24"/>
    </row>
    <row r="158" ht="15.75" customHeight="1">
      <c r="A158" s="24"/>
      <c r="B158" s="24"/>
      <c r="C158" s="24"/>
      <c r="D158" s="24"/>
      <c r="E158" s="24"/>
    </row>
    <row r="159" ht="15.75" customHeight="1">
      <c r="A159" s="24"/>
      <c r="B159" s="24"/>
      <c r="C159" s="24"/>
      <c r="D159" s="24"/>
      <c r="E159" s="24"/>
    </row>
    <row r="160" ht="15.75" customHeight="1">
      <c r="A160" s="24"/>
      <c r="B160" s="24"/>
      <c r="C160" s="24"/>
      <c r="D160" s="24"/>
      <c r="E160" s="24"/>
    </row>
    <row r="161" ht="15.75" customHeight="1">
      <c r="A161" s="24"/>
      <c r="B161" s="24"/>
      <c r="C161" s="24"/>
      <c r="D161" s="24"/>
      <c r="E161" s="24"/>
    </row>
    <row r="162" ht="15.75" customHeight="1">
      <c r="A162" s="24"/>
      <c r="B162" s="24"/>
      <c r="C162" s="24"/>
      <c r="D162" s="24"/>
      <c r="E162" s="24"/>
    </row>
    <row r="163" ht="15.75" customHeight="1">
      <c r="A163" s="24"/>
      <c r="B163" s="24"/>
      <c r="C163" s="24"/>
      <c r="D163" s="24"/>
      <c r="E163" s="24"/>
    </row>
    <row r="164" ht="15.75" customHeight="1">
      <c r="A164" s="24"/>
      <c r="B164" s="24"/>
      <c r="C164" s="24"/>
      <c r="D164" s="24"/>
      <c r="E164" s="24"/>
    </row>
    <row r="165" ht="15.75" customHeight="1">
      <c r="A165" s="24"/>
      <c r="B165" s="24"/>
      <c r="C165" s="24"/>
      <c r="D165" s="24"/>
      <c r="E165" s="24"/>
    </row>
    <row r="166" ht="15.75" customHeight="1">
      <c r="A166" s="24"/>
      <c r="B166" s="24"/>
      <c r="C166" s="24"/>
      <c r="D166" s="24"/>
      <c r="E166" s="24"/>
    </row>
    <row r="167" ht="15.75" customHeight="1">
      <c r="A167" s="24"/>
      <c r="B167" s="24"/>
      <c r="C167" s="24"/>
      <c r="D167" s="24"/>
      <c r="E167" s="24"/>
    </row>
    <row r="168" ht="15.75" customHeight="1">
      <c r="A168" s="24"/>
      <c r="B168" s="24"/>
      <c r="C168" s="24"/>
      <c r="D168" s="24"/>
      <c r="E168" s="24"/>
    </row>
    <row r="169" ht="15.75" customHeight="1">
      <c r="A169" s="24"/>
      <c r="B169" s="24"/>
      <c r="C169" s="24"/>
      <c r="D169" s="24"/>
      <c r="E169" s="24"/>
    </row>
    <row r="170" ht="15.75" customHeight="1">
      <c r="A170" s="24"/>
      <c r="B170" s="24"/>
      <c r="C170" s="24"/>
      <c r="D170" s="24"/>
      <c r="E170" s="24"/>
    </row>
    <row r="171" ht="15.75" customHeight="1">
      <c r="A171" s="24"/>
      <c r="B171" s="24"/>
      <c r="C171" s="24"/>
      <c r="D171" s="24"/>
      <c r="E171" s="24"/>
    </row>
    <row r="172" ht="15.75" customHeight="1">
      <c r="A172" s="24"/>
      <c r="B172" s="24"/>
      <c r="C172" s="24"/>
      <c r="D172" s="24"/>
      <c r="E172" s="24"/>
    </row>
    <row r="173" ht="15.75" customHeight="1">
      <c r="A173" s="24"/>
      <c r="B173" s="24"/>
      <c r="C173" s="24"/>
      <c r="D173" s="24"/>
      <c r="E173" s="24"/>
    </row>
    <row r="174" ht="15.75" customHeight="1">
      <c r="A174" s="24"/>
      <c r="B174" s="24"/>
      <c r="C174" s="24"/>
      <c r="D174" s="24"/>
      <c r="E174" s="24"/>
    </row>
    <row r="175" ht="15.75" customHeight="1">
      <c r="A175" s="24"/>
      <c r="B175" s="24"/>
      <c r="C175" s="24"/>
      <c r="D175" s="24"/>
      <c r="E175" s="24"/>
    </row>
    <row r="176" ht="15.75" customHeight="1">
      <c r="A176" s="24"/>
      <c r="B176" s="24"/>
      <c r="C176" s="24"/>
      <c r="D176" s="24"/>
      <c r="E176" s="24"/>
    </row>
    <row r="177" ht="15.75" customHeight="1">
      <c r="A177" s="24"/>
      <c r="B177" s="24"/>
      <c r="C177" s="24"/>
      <c r="D177" s="24"/>
      <c r="E177" s="24"/>
    </row>
    <row r="178" ht="15.75" customHeight="1">
      <c r="A178" s="24"/>
      <c r="B178" s="24"/>
      <c r="C178" s="24"/>
      <c r="D178" s="24"/>
      <c r="E178" s="24"/>
    </row>
    <row r="179" ht="15.75" customHeight="1">
      <c r="A179" s="24"/>
      <c r="B179" s="24"/>
      <c r="C179" s="24"/>
      <c r="D179" s="24"/>
      <c r="E179" s="24"/>
    </row>
    <row r="180" ht="15.75" customHeight="1">
      <c r="A180" s="24"/>
      <c r="B180" s="24"/>
      <c r="C180" s="24"/>
      <c r="D180" s="24"/>
      <c r="E180" s="24"/>
    </row>
    <row r="181" ht="15.75" customHeight="1">
      <c r="A181" s="24"/>
      <c r="B181" s="24"/>
      <c r="C181" s="24"/>
      <c r="D181" s="24"/>
      <c r="E181" s="24"/>
    </row>
    <row r="182" ht="15.75" customHeight="1">
      <c r="A182" s="24"/>
      <c r="B182" s="24"/>
      <c r="C182" s="24"/>
      <c r="D182" s="24"/>
      <c r="E182" s="24"/>
    </row>
    <row r="183" ht="15.75" customHeight="1">
      <c r="A183" s="24"/>
      <c r="B183" s="24"/>
      <c r="C183" s="24"/>
      <c r="D183" s="24"/>
      <c r="E183" s="24"/>
    </row>
    <row r="184" ht="15.75" customHeight="1">
      <c r="A184" s="24"/>
      <c r="B184" s="24"/>
      <c r="C184" s="24"/>
      <c r="D184" s="24"/>
      <c r="E184" s="24"/>
    </row>
    <row r="185" ht="15.75" customHeight="1">
      <c r="A185" s="24"/>
      <c r="B185" s="24"/>
      <c r="C185" s="24"/>
      <c r="D185" s="24"/>
      <c r="E185" s="24"/>
    </row>
    <row r="186" ht="15.75" customHeight="1">
      <c r="A186" s="24"/>
      <c r="B186" s="24"/>
      <c r="C186" s="24"/>
      <c r="D186" s="24"/>
      <c r="E186" s="24"/>
    </row>
    <row r="187" ht="15.75" customHeight="1">
      <c r="A187" s="24"/>
      <c r="B187" s="24"/>
      <c r="C187" s="24"/>
      <c r="D187" s="24"/>
      <c r="E187" s="24"/>
    </row>
    <row r="188" ht="15.75" customHeight="1">
      <c r="A188" s="24"/>
      <c r="B188" s="24"/>
      <c r="C188" s="24"/>
      <c r="D188" s="24"/>
      <c r="E188" s="24"/>
    </row>
    <row r="189" ht="15.75" customHeight="1">
      <c r="A189" s="24"/>
      <c r="B189" s="24"/>
      <c r="C189" s="24"/>
      <c r="D189" s="24"/>
      <c r="E189" s="24"/>
    </row>
    <row r="190" ht="15.75" customHeight="1">
      <c r="A190" s="24"/>
      <c r="B190" s="24"/>
      <c r="C190" s="24"/>
      <c r="D190" s="24"/>
      <c r="E190" s="24"/>
    </row>
    <row r="191" ht="15.75" customHeight="1">
      <c r="A191" s="24"/>
      <c r="B191" s="24"/>
      <c r="C191" s="24"/>
      <c r="D191" s="24"/>
      <c r="E191" s="24"/>
    </row>
    <row r="192" ht="15.75" customHeight="1">
      <c r="A192" s="24"/>
      <c r="B192" s="24"/>
      <c r="C192" s="24"/>
      <c r="D192" s="24"/>
      <c r="E192" s="24"/>
    </row>
    <row r="193" ht="15.75" customHeight="1">
      <c r="A193" s="24"/>
      <c r="B193" s="24"/>
      <c r="C193" s="24"/>
      <c r="D193" s="24"/>
      <c r="E193" s="24"/>
    </row>
    <row r="194" ht="15.75" customHeight="1">
      <c r="A194" s="24"/>
      <c r="B194" s="24"/>
      <c r="C194" s="24"/>
      <c r="D194" s="24"/>
      <c r="E194" s="24"/>
    </row>
    <row r="195" ht="15.75" customHeight="1">
      <c r="A195" s="24"/>
      <c r="B195" s="24"/>
      <c r="C195" s="24"/>
      <c r="D195" s="24"/>
      <c r="E195" s="24"/>
    </row>
    <row r="196" ht="15.75" customHeight="1">
      <c r="A196" s="24"/>
      <c r="B196" s="24"/>
      <c r="C196" s="24"/>
      <c r="D196" s="24"/>
      <c r="E196" s="24"/>
    </row>
    <row r="197" ht="15.75" customHeight="1">
      <c r="A197" s="24"/>
      <c r="B197" s="24"/>
      <c r="C197" s="24"/>
      <c r="D197" s="24"/>
      <c r="E197" s="24"/>
    </row>
    <row r="198" ht="15.75" customHeight="1">
      <c r="A198" s="24"/>
      <c r="B198" s="24"/>
      <c r="C198" s="24"/>
      <c r="D198" s="24"/>
      <c r="E198" s="24"/>
    </row>
    <row r="199" ht="15.75" customHeight="1">
      <c r="A199" s="24"/>
      <c r="B199" s="24"/>
      <c r="C199" s="24"/>
      <c r="D199" s="24"/>
      <c r="E199" s="24"/>
    </row>
    <row r="200" ht="15.75" customHeight="1">
      <c r="A200" s="24"/>
      <c r="B200" s="24"/>
      <c r="C200" s="24"/>
      <c r="D200" s="24"/>
      <c r="E200" s="24"/>
    </row>
    <row r="201" ht="15.75" customHeight="1">
      <c r="A201" s="24"/>
      <c r="B201" s="24"/>
      <c r="C201" s="24"/>
      <c r="D201" s="24"/>
      <c r="E201" s="24"/>
    </row>
    <row r="202" ht="15.75" customHeight="1">
      <c r="A202" s="24"/>
      <c r="B202" s="24"/>
      <c r="C202" s="24"/>
      <c r="D202" s="24"/>
      <c r="E202" s="24"/>
    </row>
    <row r="203" ht="15.75" customHeight="1">
      <c r="A203" s="24"/>
      <c r="B203" s="24"/>
      <c r="C203" s="24"/>
      <c r="D203" s="24"/>
      <c r="E203" s="24"/>
    </row>
    <row r="204" ht="15.75" customHeight="1">
      <c r="A204" s="24"/>
      <c r="B204" s="24"/>
      <c r="C204" s="24"/>
      <c r="D204" s="24"/>
      <c r="E204" s="24"/>
    </row>
    <row r="205" ht="15.75" customHeight="1">
      <c r="A205" s="24"/>
      <c r="B205" s="24"/>
      <c r="C205" s="24"/>
      <c r="D205" s="24"/>
      <c r="E205" s="24"/>
    </row>
    <row r="206" ht="15.75" customHeight="1">
      <c r="A206" s="24"/>
      <c r="B206" s="24"/>
      <c r="C206" s="24"/>
      <c r="D206" s="24"/>
      <c r="E206" s="24"/>
    </row>
    <row r="207" ht="15.75" customHeight="1">
      <c r="A207" s="24"/>
      <c r="B207" s="24"/>
      <c r="C207" s="24"/>
      <c r="D207" s="24"/>
      <c r="E207" s="24"/>
    </row>
    <row r="208" ht="15.75" customHeight="1">
      <c r="A208" s="24"/>
      <c r="B208" s="24"/>
      <c r="C208" s="24"/>
      <c r="D208" s="24"/>
      <c r="E208" s="24"/>
    </row>
    <row r="209" ht="15.75" customHeight="1">
      <c r="A209" s="24"/>
      <c r="B209" s="24"/>
      <c r="C209" s="24"/>
      <c r="D209" s="24"/>
      <c r="E209" s="24"/>
    </row>
    <row r="210" ht="15.75" customHeight="1">
      <c r="A210" s="24"/>
      <c r="B210" s="24"/>
      <c r="C210" s="24"/>
      <c r="D210" s="24"/>
      <c r="E210" s="24"/>
    </row>
    <row r="211" ht="15.75" customHeight="1">
      <c r="A211" s="24"/>
      <c r="B211" s="24"/>
      <c r="C211" s="24"/>
      <c r="D211" s="24"/>
      <c r="E211" s="24"/>
    </row>
    <row r="212" ht="15.75" customHeight="1">
      <c r="A212" s="24"/>
      <c r="B212" s="24"/>
      <c r="C212" s="24"/>
      <c r="D212" s="24"/>
      <c r="E212" s="24"/>
    </row>
    <row r="213" ht="15.75" customHeight="1">
      <c r="A213" s="24"/>
      <c r="B213" s="24"/>
      <c r="C213" s="24"/>
      <c r="D213" s="24"/>
      <c r="E213" s="24"/>
    </row>
    <row r="214" ht="15.75" customHeight="1">
      <c r="A214" s="24"/>
      <c r="B214" s="24"/>
      <c r="C214" s="24"/>
      <c r="D214" s="24"/>
      <c r="E214" s="24"/>
    </row>
    <row r="215" ht="15.75" customHeight="1">
      <c r="A215" s="24"/>
      <c r="B215" s="24"/>
      <c r="C215" s="24"/>
      <c r="D215" s="24"/>
      <c r="E215" s="24"/>
    </row>
    <row r="216" ht="15.75" customHeight="1">
      <c r="A216" s="24"/>
      <c r="B216" s="24"/>
      <c r="C216" s="24"/>
      <c r="D216" s="24"/>
      <c r="E216" s="24"/>
    </row>
    <row r="217" ht="15.75" customHeight="1">
      <c r="A217" s="24"/>
      <c r="B217" s="24"/>
      <c r="C217" s="24"/>
      <c r="D217" s="24"/>
      <c r="E217" s="24"/>
    </row>
    <row r="218" ht="15.75" customHeight="1">
      <c r="A218" s="24"/>
      <c r="B218" s="24"/>
      <c r="C218" s="24"/>
      <c r="D218" s="24"/>
      <c r="E218" s="24"/>
    </row>
    <row r="219" ht="15.75" customHeight="1">
      <c r="A219" s="24"/>
      <c r="B219" s="24"/>
      <c r="C219" s="24"/>
      <c r="D219" s="24"/>
      <c r="E219" s="24"/>
    </row>
    <row r="220" ht="15.75" customHeight="1">
      <c r="A220" s="24"/>
      <c r="B220" s="24"/>
      <c r="C220" s="24"/>
      <c r="D220" s="24"/>
      <c r="E220" s="24"/>
    </row>
    <row r="221" ht="15.75" customHeight="1">
      <c r="A221" s="24"/>
      <c r="B221" s="24"/>
      <c r="C221" s="24"/>
      <c r="D221" s="24"/>
      <c r="E221" s="24"/>
    </row>
    <row r="222" ht="15.75" customHeight="1">
      <c r="A222" s="24"/>
      <c r="B222" s="24"/>
      <c r="C222" s="24"/>
      <c r="D222" s="24"/>
      <c r="E222" s="24"/>
    </row>
    <row r="223" ht="15.75" customHeight="1">
      <c r="A223" s="24"/>
      <c r="B223" s="24"/>
      <c r="C223" s="24"/>
      <c r="D223" s="24"/>
      <c r="E223" s="24"/>
    </row>
    <row r="224" ht="15.75" customHeight="1">
      <c r="A224" s="24"/>
      <c r="B224" s="24"/>
      <c r="C224" s="24"/>
      <c r="D224" s="24"/>
      <c r="E224" s="24"/>
    </row>
    <row r="225" ht="15.75" customHeight="1">
      <c r="A225" s="24"/>
      <c r="B225" s="24"/>
      <c r="C225" s="24"/>
      <c r="D225" s="24"/>
      <c r="E225" s="24"/>
    </row>
    <row r="226" ht="15.75" customHeight="1">
      <c r="A226" s="24"/>
      <c r="B226" s="24"/>
      <c r="C226" s="24"/>
      <c r="D226" s="24"/>
      <c r="E226" s="24"/>
    </row>
    <row r="227" ht="15.75" customHeight="1">
      <c r="A227" s="24"/>
      <c r="B227" s="24"/>
      <c r="C227" s="24"/>
      <c r="D227" s="24"/>
      <c r="E227" s="24"/>
    </row>
    <row r="228" ht="15.75" customHeight="1">
      <c r="A228" s="24"/>
      <c r="B228" s="24"/>
      <c r="C228" s="24"/>
      <c r="D228" s="24"/>
      <c r="E228" s="24"/>
    </row>
    <row r="229" ht="15.75" customHeight="1">
      <c r="A229" s="24"/>
      <c r="B229" s="24"/>
      <c r="C229" s="24"/>
      <c r="D229" s="24"/>
      <c r="E229" s="24"/>
    </row>
    <row r="230" ht="15.75" customHeight="1">
      <c r="A230" s="24"/>
      <c r="B230" s="24"/>
      <c r="C230" s="24"/>
      <c r="D230" s="24"/>
      <c r="E230" s="24"/>
    </row>
    <row r="231" ht="15.75" customHeight="1">
      <c r="A231" s="24"/>
      <c r="B231" s="24"/>
      <c r="C231" s="24"/>
      <c r="D231" s="24"/>
      <c r="E231" s="24"/>
    </row>
    <row r="232" ht="15.75" customHeight="1">
      <c r="A232" s="24"/>
      <c r="B232" s="24"/>
      <c r="C232" s="24"/>
      <c r="D232" s="24"/>
      <c r="E232" s="24"/>
    </row>
    <row r="233" ht="15.75" customHeight="1">
      <c r="A233" s="24"/>
      <c r="B233" s="24"/>
      <c r="C233" s="24"/>
      <c r="D233" s="24"/>
      <c r="E233" s="24"/>
    </row>
    <row r="234" ht="15.75" customHeight="1">
      <c r="A234" s="24"/>
      <c r="B234" s="24"/>
      <c r="C234" s="24"/>
      <c r="D234" s="24"/>
      <c r="E234" s="24"/>
    </row>
    <row r="235" ht="15.75" customHeight="1">
      <c r="A235" s="24"/>
      <c r="B235" s="24"/>
      <c r="C235" s="24"/>
      <c r="D235" s="24"/>
      <c r="E235" s="24"/>
    </row>
    <row r="236" ht="15.75" customHeight="1">
      <c r="A236" s="24"/>
      <c r="B236" s="24"/>
      <c r="C236" s="24"/>
      <c r="D236" s="24"/>
      <c r="E236" s="24"/>
    </row>
    <row r="237" ht="15.75" customHeight="1">
      <c r="A237" s="24"/>
      <c r="B237" s="24"/>
      <c r="C237" s="24"/>
      <c r="D237" s="24"/>
      <c r="E237" s="24"/>
    </row>
    <row r="238" ht="15.75" customHeight="1">
      <c r="A238" s="24"/>
      <c r="B238" s="24"/>
      <c r="C238" s="24"/>
      <c r="D238" s="24"/>
      <c r="E238" s="24"/>
    </row>
    <row r="239" ht="15.75" customHeight="1">
      <c r="A239" s="24"/>
      <c r="B239" s="24"/>
      <c r="C239" s="24"/>
      <c r="D239" s="24"/>
      <c r="E239" s="24"/>
    </row>
    <row r="240" ht="15.75" customHeight="1">
      <c r="A240" s="24"/>
      <c r="B240" s="24"/>
      <c r="C240" s="24"/>
      <c r="D240" s="24"/>
      <c r="E240" s="24"/>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0.43"/>
    <col customWidth="1" min="3" max="3" width="12.57"/>
    <col customWidth="1" min="4" max="4" width="13.43"/>
    <col customWidth="1" min="5" max="5" width="16.57"/>
    <col customWidth="1" min="6" max="6" width="17.86"/>
    <col customWidth="1" min="7" max="7" width="22.86"/>
  </cols>
  <sheetData>
    <row r="1">
      <c r="A1" s="7"/>
      <c r="B1" s="7"/>
      <c r="C1" s="7"/>
      <c r="D1" s="7"/>
      <c r="E1" s="7"/>
      <c r="F1" s="7"/>
      <c r="G1" s="7"/>
    </row>
    <row r="2">
      <c r="A2" s="7"/>
      <c r="B2" s="28" t="s">
        <v>648</v>
      </c>
      <c r="C2" s="28" t="s">
        <v>649</v>
      </c>
      <c r="D2" s="28" t="s">
        <v>650</v>
      </c>
      <c r="E2" s="28" t="s">
        <v>651</v>
      </c>
      <c r="F2" s="28" t="s">
        <v>652</v>
      </c>
      <c r="G2" s="28" t="s">
        <v>653</v>
      </c>
    </row>
    <row r="3">
      <c r="B3" s="16" t="str">
        <f>IFERROR(__xludf.DUMMYFUNCTION("UNIQUE('Raw Data'!$G$2:$G$114)"),"RM100001")</f>
        <v>RM100001</v>
      </c>
      <c r="C3" s="29">
        <f>COUNTIF('Raw Data'!$G$2:$G$114,B3)</f>
        <v>15</v>
      </c>
      <c r="D3" s="29">
        <f>SUMIF('Raw Data'!$G$2:$G$114,$B3,'Raw Data'!$L$2:$L$114)</f>
        <v>151512</v>
      </c>
      <c r="E3" s="16">
        <f t="shared" ref="E3:E15" si="1">$D3/$C3</f>
        <v>10100.8</v>
      </c>
      <c r="F3" s="30">
        <f>COUNTIF('Raw Data'!$G$2:$G$114,$B3)</f>
        <v>15</v>
      </c>
      <c r="G3" s="31">
        <f>COUNTUNIQUEIFS('Raw Data'!$H$2:$H$114,'Raw Data'!$G$2:$G$114,$B3)</f>
        <v>4</v>
      </c>
    </row>
    <row r="4">
      <c r="B4" s="16" t="str">
        <f>IFERROR(__xludf.DUMMYFUNCTION("""COMPUTED_VALUE"""),"RM100008")</f>
        <v>RM100008</v>
      </c>
      <c r="C4" s="29">
        <f>COUNTIF('Raw Data'!$G$2:$G$114,B4)</f>
        <v>9</v>
      </c>
      <c r="D4" s="29">
        <f>SUMIF('Raw Data'!$G$2:$G$114,$B4,'Raw Data'!$L$2:$L$114)</f>
        <v>16013</v>
      </c>
      <c r="E4" s="16">
        <f t="shared" si="1"/>
        <v>1779.222222</v>
      </c>
      <c r="F4" s="30">
        <f>COUNTIF('Raw Data'!$G$2:$G$114,$B4)</f>
        <v>9</v>
      </c>
      <c r="G4" s="31">
        <f>COUNTUNIQUEIFS('Raw Data'!$H$2:$H$114,'Raw Data'!$G$2:$G$114,$B4)</f>
        <v>3</v>
      </c>
    </row>
    <row r="5">
      <c r="B5" s="16" t="str">
        <f>IFERROR(__xludf.DUMMYFUNCTION("""COMPUTED_VALUE"""),"RM100002")</f>
        <v>RM100002</v>
      </c>
      <c r="C5" s="29">
        <f>COUNTIF('Raw Data'!$G$2:$G$114,B5)</f>
        <v>12</v>
      </c>
      <c r="D5" s="29">
        <f>SUMIF('Raw Data'!$G$2:$G$114,$B5,'Raw Data'!$L$2:$L$114)</f>
        <v>76167.1</v>
      </c>
      <c r="E5" s="16">
        <f t="shared" si="1"/>
        <v>6347.258333</v>
      </c>
      <c r="F5" s="30">
        <f>COUNTIF('Raw Data'!$G$2:$G$114,$B5)</f>
        <v>12</v>
      </c>
      <c r="G5" s="31">
        <f>COUNTUNIQUEIFS('Raw Data'!$H$2:$H$114,'Raw Data'!$G$2:$G$114,$B5)</f>
        <v>4</v>
      </c>
    </row>
    <row r="6">
      <c r="B6" s="16" t="str">
        <f>IFERROR(__xludf.DUMMYFUNCTION("""COMPUTED_VALUE"""),"RM100003")</f>
        <v>RM100003</v>
      </c>
      <c r="C6" s="29">
        <f>COUNTIF('Raw Data'!$G$2:$G$114,B6)</f>
        <v>8</v>
      </c>
      <c r="D6" s="29">
        <f>SUMIF('Raw Data'!$G$2:$G$114,$B6,'Raw Data'!$L$2:$L$114)</f>
        <v>50578.1</v>
      </c>
      <c r="E6" s="16">
        <f t="shared" si="1"/>
        <v>6322.2625</v>
      </c>
      <c r="F6" s="30">
        <f>COUNTIF('Raw Data'!$G$2:$G$114,$B6)</f>
        <v>8</v>
      </c>
      <c r="G6" s="31">
        <f>COUNTUNIQUEIFS('Raw Data'!$H$2:$H$114,'Raw Data'!$G$2:$G$114,$B6)</f>
        <v>4</v>
      </c>
    </row>
    <row r="7">
      <c r="B7" s="16" t="str">
        <f>IFERROR(__xludf.DUMMYFUNCTION("""COMPUTED_VALUE"""),"RM100004")</f>
        <v>RM100004</v>
      </c>
      <c r="C7" s="29">
        <f>COUNTIF('Raw Data'!$G$2:$G$114,B7)</f>
        <v>7</v>
      </c>
      <c r="D7" s="29">
        <f>SUMIF('Raw Data'!$G$2:$G$114,$B7,'Raw Data'!$L$2:$L$114)</f>
        <v>123990.1</v>
      </c>
      <c r="E7" s="16">
        <f t="shared" si="1"/>
        <v>17712.87143</v>
      </c>
      <c r="F7" s="30">
        <f>COUNTIF('Raw Data'!$G$2:$G$114,$B7)</f>
        <v>7</v>
      </c>
      <c r="G7" s="31">
        <f>COUNTUNIQUEIFS('Raw Data'!$H$2:$H$114,'Raw Data'!$G$2:$G$114,$B7)</f>
        <v>3</v>
      </c>
    </row>
    <row r="8">
      <c r="B8" s="16" t="str">
        <f>IFERROR(__xludf.DUMMYFUNCTION("""COMPUTED_VALUE"""),"RM100009")</f>
        <v>RM100009</v>
      </c>
      <c r="C8" s="29">
        <f>COUNTIF('Raw Data'!$G$2:$G$114,B8)</f>
        <v>6</v>
      </c>
      <c r="D8" s="29">
        <f>SUMIF('Raw Data'!$G$2:$G$114,$B8,'Raw Data'!$L$2:$L$114)</f>
        <v>20245</v>
      </c>
      <c r="E8" s="16">
        <f t="shared" si="1"/>
        <v>3374.166667</v>
      </c>
      <c r="F8" s="30">
        <f>COUNTIF('Raw Data'!$G$2:$G$114,$B8)</f>
        <v>6</v>
      </c>
      <c r="G8" s="31">
        <f>COUNTUNIQUEIFS('Raw Data'!$H$2:$H$114,'Raw Data'!$G$2:$G$114,$B8)</f>
        <v>3</v>
      </c>
    </row>
    <row r="9">
      <c r="B9" s="16" t="str">
        <f>IFERROR(__xludf.DUMMYFUNCTION("""COMPUTED_VALUE"""),"RM100005")</f>
        <v>RM100005</v>
      </c>
      <c r="C9" s="29">
        <f>COUNTIF('Raw Data'!$G$2:$G$114,B9)</f>
        <v>9</v>
      </c>
      <c r="D9" s="29">
        <f>SUMIF('Raw Data'!$G$2:$G$114,$B9,'Raw Data'!$L$2:$L$114)</f>
        <v>132273.1</v>
      </c>
      <c r="E9" s="16">
        <f t="shared" si="1"/>
        <v>14697.01111</v>
      </c>
      <c r="F9" s="30">
        <f>COUNTIF('Raw Data'!$G$2:$G$114,$B9)</f>
        <v>9</v>
      </c>
      <c r="G9" s="31">
        <f>COUNTUNIQUEIFS('Raw Data'!$H$2:$H$114,'Raw Data'!$G$2:$G$114,$B9)</f>
        <v>4</v>
      </c>
    </row>
    <row r="10">
      <c r="B10" s="16" t="str">
        <f>IFERROR(__xludf.DUMMYFUNCTION("""COMPUTED_VALUE"""),"RM100006")</f>
        <v>RM100006</v>
      </c>
      <c r="C10" s="29">
        <f>COUNTIF('Raw Data'!$G$2:$G$114,B10)</f>
        <v>8</v>
      </c>
      <c r="D10" s="29">
        <f>SUMIF('Raw Data'!$G$2:$G$114,$B10,'Raw Data'!$L$2:$L$114)</f>
        <v>35717</v>
      </c>
      <c r="E10" s="16">
        <f t="shared" si="1"/>
        <v>4464.625</v>
      </c>
      <c r="F10" s="30">
        <f>COUNTIF('Raw Data'!$G$2:$G$114,$B10)</f>
        <v>8</v>
      </c>
      <c r="G10" s="31">
        <f>COUNTUNIQUEIFS('Raw Data'!$H$2:$H$114,'Raw Data'!$G$2:$G$114,$B10)</f>
        <v>4</v>
      </c>
    </row>
    <row r="11">
      <c r="B11" s="16" t="str">
        <f>IFERROR(__xludf.DUMMYFUNCTION("""COMPUTED_VALUE"""),"RM100007")</f>
        <v>RM100007</v>
      </c>
      <c r="C11" s="29">
        <f>COUNTIF('Raw Data'!$G$2:$G$114,B11)</f>
        <v>4</v>
      </c>
      <c r="D11" s="29">
        <f>SUMIF('Raw Data'!$G$2:$G$114,$B11,'Raw Data'!$L$2:$L$114)</f>
        <v>92273</v>
      </c>
      <c r="E11" s="16">
        <f t="shared" si="1"/>
        <v>23068.25</v>
      </c>
      <c r="F11" s="30">
        <f>COUNTIF('Raw Data'!$G$2:$G$114,$B11)</f>
        <v>4</v>
      </c>
      <c r="G11" s="31">
        <f>COUNTUNIQUEIFS('Raw Data'!$H$2:$H$114,'Raw Data'!$G$2:$G$114,$B11)</f>
        <v>4</v>
      </c>
    </row>
    <row r="12">
      <c r="B12" s="16" t="str">
        <f>IFERROR(__xludf.DUMMYFUNCTION("""COMPUTED_VALUE"""),"RM100010")</f>
        <v>RM100010</v>
      </c>
      <c r="C12" s="29">
        <f>COUNTIF('Raw Data'!$G$2:$G$114,B12)</f>
        <v>12</v>
      </c>
      <c r="D12" s="29">
        <f>SUMIF('Raw Data'!$G$2:$G$114,$B12,'Raw Data'!$L$2:$L$114)</f>
        <v>60160</v>
      </c>
      <c r="E12" s="16">
        <f t="shared" si="1"/>
        <v>5013.333333</v>
      </c>
      <c r="F12" s="30">
        <f>COUNTIF('Raw Data'!$G$2:$G$114,$B12)</f>
        <v>12</v>
      </c>
      <c r="G12" s="31">
        <f>COUNTUNIQUEIFS('Raw Data'!$H$2:$H$114,'Raw Data'!$G$2:$G$114,$B12)</f>
        <v>3</v>
      </c>
    </row>
    <row r="13">
      <c r="B13" s="16" t="str">
        <f>IFERROR(__xludf.DUMMYFUNCTION("""COMPUTED_VALUE"""),"RM100011")</f>
        <v>RM100011</v>
      </c>
      <c r="C13" s="29">
        <f>COUNTIF('Raw Data'!$G$2:$G$114,B13)</f>
        <v>9</v>
      </c>
      <c r="D13" s="29">
        <f>SUMIF('Raw Data'!$G$2:$G$114,$B13,'Raw Data'!$L$2:$L$114)</f>
        <v>494700</v>
      </c>
      <c r="E13" s="16">
        <f t="shared" si="1"/>
        <v>54966.66667</v>
      </c>
      <c r="F13" s="30">
        <f>COUNTIF('Raw Data'!$G$2:$G$114,$B13)</f>
        <v>9</v>
      </c>
      <c r="G13" s="31">
        <f>COUNTUNIQUEIFS('Raw Data'!$H$2:$H$114,'Raw Data'!$G$2:$G$114,$B13)</f>
        <v>4</v>
      </c>
    </row>
    <row r="14">
      <c r="B14" s="16" t="str">
        <f>IFERROR(__xludf.DUMMYFUNCTION("""COMPUTED_VALUE"""),"RM100012")</f>
        <v>RM100012</v>
      </c>
      <c r="C14" s="29">
        <f>COUNTIF('Raw Data'!$G$2:$G$114,B14)</f>
        <v>9</v>
      </c>
      <c r="D14" s="29">
        <f>SUMIF('Raw Data'!$G$2:$G$114,$B14,'Raw Data'!$L$2:$L$114)</f>
        <v>1026472</v>
      </c>
      <c r="E14" s="16">
        <f t="shared" si="1"/>
        <v>114052.4444</v>
      </c>
      <c r="F14" s="30">
        <f>COUNTIF('Raw Data'!$G$2:$G$114,$B14)</f>
        <v>9</v>
      </c>
      <c r="G14" s="31">
        <f>COUNTUNIQUEIFS('Raw Data'!$H$2:$H$114,'Raw Data'!$G$2:$G$114,$B14)</f>
        <v>4</v>
      </c>
    </row>
    <row r="15">
      <c r="B15" s="16" t="str">
        <f>IFERROR(__xludf.DUMMYFUNCTION("""COMPUTED_VALUE"""),"RM100013")</f>
        <v>RM100013</v>
      </c>
      <c r="C15" s="29">
        <f>COUNTIF('Raw Data'!$G$2:$G$114,B15)</f>
        <v>5</v>
      </c>
      <c r="D15" s="29">
        <f>SUMIF('Raw Data'!$G$2:$G$114,$B15,'Raw Data'!$L$2:$L$114)</f>
        <v>164174</v>
      </c>
      <c r="E15" s="16">
        <f t="shared" si="1"/>
        <v>32834.8</v>
      </c>
      <c r="F15" s="30">
        <f>COUNTIF('Raw Data'!$G$2:$G$114,$B15)</f>
        <v>5</v>
      </c>
      <c r="G15" s="31">
        <f>COUNTUNIQUEIFS('Raw Data'!$H$2:$H$114,'Raw Data'!$G$2:$G$114,$B15)</f>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