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9" i="1" l="1"/>
  <c r="E167" i="1"/>
  <c r="E164" i="1"/>
  <c r="F29" i="1"/>
  <c r="F28" i="1"/>
  <c r="F27" i="1"/>
  <c r="F26" i="1"/>
  <c r="F25" i="1"/>
  <c r="F24" i="1"/>
  <c r="F23" i="1"/>
  <c r="F22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1" i="1"/>
  <c r="I32" i="1"/>
  <c r="I33" i="1"/>
  <c r="I34" i="1"/>
  <c r="I35" i="1"/>
  <c r="F189" i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G214" i="1" s="1"/>
  <c r="F164" i="1"/>
  <c r="I164" i="1" l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I189" i="1"/>
  <c r="M189" i="1"/>
  <c r="I184" i="1"/>
  <c r="L233" i="1"/>
  <c r="F222" i="1" l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I223" i="1"/>
  <c r="M232" i="1" l="1"/>
  <c r="M230" i="1"/>
  <c r="C245" i="1"/>
  <c r="F245" i="1"/>
  <c r="H245" i="1"/>
  <c r="H241" i="1"/>
  <c r="C241" i="1"/>
  <c r="F241" i="1"/>
  <c r="G233" i="1"/>
  <c r="G234" i="1" s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<sst xmlns="http://schemas.openxmlformats.org/spreadsheetml/2006/main" count="137" uniqueCount="103">
  <si>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</si>
  <si>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</si>
  <si>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</si>
  <si>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</si>
  <si>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</si>
  <si>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</si>
  <si>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</si>
  <si>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</si>
  <si>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</si>
  <si>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</si>
  <si>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</si>
  <si>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</si>
  <si>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</si>
  <si>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</si>
  <si>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</si>
  <si>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</si>
  <si>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</si>
  <si>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</si>
  <si>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</si>
  <si>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</si>
  <si>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</si>
  <si>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</si>
  <si>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</si>
  <si>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</si>
  <si>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</si>
  <si>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</si>
  <si>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</si>
  <si>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</si>
  <si>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</si>
  <si>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</si>
  <si>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</si>
  <si>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</si>
  <si>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</si>
  <si>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</si>
  <si>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</si>
  <si>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</si>
  <si>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</si>
  <si>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</si>
  <si>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</si>
  <si>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</si>
  <si>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</si>
  <si>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</si>
  <si>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</si>
  <si>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</si>
  <si>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</si>
  <si>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</si>
  <si>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</si>
  <si>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</si>
  <si>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</si>
  <si>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</si>
  <si>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</si>
  <si>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</si>
  <si>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</si>
  <si>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</si>
  <si>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</si>
  <si>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</si>
  <si>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</si>
  <si>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</si>
  <si>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</si>
  <si>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</si>
  <si>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</si>
  <si>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</si>
  <si>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</si>
  <si>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</si>
  <si>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</si>
  <si>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</si>
  <si>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</si>
  <si>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</si>
  <si>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</si>
  <si>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</si>
  <si>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</si>
  <si>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</si>
  <si>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</si>
  <si>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</si>
  <si>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</si>
  <si>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</si>
  <si>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</si>
  <si>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VOH0001</t>
  </si>
  <si>
    <t>FOH0001</t>
  </si>
  <si>
    <t>FOH0002</t>
  </si>
  <si>
    <t>Labour Cost</t>
  </si>
  <si>
    <t>VOH0004</t>
  </si>
  <si>
    <t>ESC</t>
  </si>
  <si>
    <t>f</t>
  </si>
  <si>
    <t xml:space="preserve">Teleseen </t>
  </si>
  <si>
    <t>MDF Display</t>
  </si>
  <si>
    <t>14/11/2018</t>
  </si>
  <si>
    <t>LC0003</t>
  </si>
  <si>
    <t>3 mm Forex Board  Die Size   ( 610mm x 488mm)</t>
  </si>
  <si>
    <t>Waste</t>
  </si>
  <si>
    <t>Super Glue 50ml Bottle</t>
  </si>
  <si>
    <t>04 colour offset Print With Lamination &amp; die (445mm x 315mm)</t>
  </si>
  <si>
    <t>other</t>
  </si>
  <si>
    <t>1/12</t>
  </si>
  <si>
    <t>1/18</t>
  </si>
  <si>
    <t>Rs</t>
  </si>
  <si>
    <t>Btl</t>
  </si>
  <si>
    <t>12'' x 5.2'' x 16'' Forex Counter Top</t>
  </si>
  <si>
    <t xml:space="preserve">BM0010003   </t>
  </si>
  <si>
    <t xml:space="preserve">GL0010006   </t>
  </si>
  <si>
    <t xml:space="preserve">MM0010100     </t>
  </si>
  <si>
    <t>VOH0003</t>
  </si>
  <si>
    <t>VOH0002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</si>
</sst>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12" fontId="0" fillId="0" borderId="19" xfId="1" applyNumberFormat="1" applyFont="1" applyBorder="1" applyAlignment="1">
      <alignment horizontal="right"/>
    </xf>
    <xf numFmtId="43" fontId="0" fillId="0" borderId="19" xfId="1" applyFont="1" applyBorder="1" applyAlignment="1">
      <alignment horizontal="right"/>
    </xf>
    <xf numFmtId="0" fontId="0" fillId="0" borderId="19" xfId="0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165" fontId="0" fillId="0" borderId="19" xfId="0" applyNumberFormat="1" applyBorder="1"/>
    <xf numFmtId="0" fontId="0" fillId="2" borderId="0" xfId="0" applyFill="1" applyBorder="1" applyAlignment="1">
      <alignment horizontal="right"/>
    </xf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A220" zoomScale="70" zoomScaleNormal="70" workbookViewId="0">
      <selection activeCell="D230" sqref="D230"/>
    </sheetView>
  </sheetViews>
  <sheetFormatPr defaultRowHeight="15" x14ac:dyDescent="0.25"/>
  <cols>
    <col min="1" max="1" width="3.7109375" customWidth="1"/>
    <col min="2" max="2" width="57.57031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/>
    </row>
    <row r="3" spans="2:13" x14ac:dyDescent="0.25">
      <c r="B3" s="8"/>
      <c r="C3" s="1"/>
      <c r="D3" s="1"/>
      <c r="E3" s="1"/>
      <c r="F3" s="1"/>
      <c r="G3" s="1" t="s">
        <v>4</v>
      </c>
      <c r="H3" s="40"/>
    </row>
    <row r="4" spans="2:13" x14ac:dyDescent="0.25">
      <c r="B4" s="8"/>
      <c r="C4" s="1"/>
      <c r="D4" s="1"/>
      <c r="E4" s="1"/>
      <c r="F4" s="1"/>
      <c r="G4" s="1" t="s">
        <v>43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84</v>
      </c>
      <c r="D7" s="1"/>
      <c r="E7" s="1"/>
      <c r="F7" s="1"/>
      <c r="G7" s="1" t="s">
        <v>36</v>
      </c>
      <c r="H7" s="91">
        <f>+H233</f>
        <v>0.108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f>+H230</f>
        <v>0.27889034570429044</v>
      </c>
    </row>
    <row r="9" spans="2:13" x14ac:dyDescent="0.25">
      <c r="B9" s="8" t="s">
        <v>51</v>
      </c>
      <c r="C9" s="3" t="s">
        <v>85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86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97" t="s">
        <v>97</v>
      </c>
      <c r="D16" s="98"/>
      <c r="E16" s="98"/>
      <c r="F16" s="98"/>
      <c r="G16" s="98"/>
      <c r="H16" s="99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2" t="s">
        <v>53</v>
      </c>
      <c r="C18" s="93"/>
      <c r="D18" s="93"/>
      <c r="E18" s="93"/>
      <c r="F18" s="93"/>
      <c r="G18" s="93"/>
      <c r="H18" s="94"/>
      <c r="I18" s="95" t="s">
        <v>54</v>
      </c>
      <c r="J18" s="95"/>
      <c r="K18" s="95"/>
      <c r="L18" s="95"/>
      <c r="M18" s="96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88</v>
      </c>
      <c r="C22" s="84" t="s">
        <v>93</v>
      </c>
      <c r="D22" s="34" t="s">
        <v>12</v>
      </c>
      <c r="E22" s="87">
        <v>2100</v>
      </c>
      <c r="F22" s="30">
        <f>E22/12</f>
        <v>175</v>
      </c>
      <c r="G22" s="71"/>
      <c r="H22" s="35"/>
      <c r="I22" s="10">
        <f>+F22*$H$4</f>
        <v>175</v>
      </c>
      <c r="J22" s="5" t="s">
        <v>98</v>
      </c>
      <c r="K22" s="101" t="str">
        <f>+C22</f>
        <v>1/12</v>
      </c>
      <c r="L22" s="1"/>
      <c r="M22" s="23">
        <f>+F22</f>
        <v>175</v>
      </c>
    </row>
    <row r="23" spans="1:16" x14ac:dyDescent="0.25">
      <c r="A23" t="s">
        <v>46</v>
      </c>
      <c r="B23" s="35" t="s">
        <v>89</v>
      </c>
      <c r="C23" s="84">
        <v>1</v>
      </c>
      <c r="D23" s="34" t="s">
        <v>12</v>
      </c>
      <c r="E23" s="88">
        <v>8.75</v>
      </c>
      <c r="F23" s="30">
        <f>C23*E23</f>
        <v>8.75</v>
      </c>
      <c r="G23" s="71"/>
      <c r="H23" s="35"/>
      <c r="I23" s="10">
        <f t="shared" ref="I23:I35" si="0">+F23*$H$4</f>
        <v>8.75</v>
      </c>
      <c r="J23" s="5" t="s">
        <v>100</v>
      </c>
      <c r="K23" s="101">
        <f t="shared" ref="K23:K35" si="1">+C23</f>
        <v>1</v>
      </c>
      <c r="L23" s="1"/>
      <c r="M23" s="23">
        <f t="shared" ref="M23:M25" si="2">+F23</f>
        <v>8.75</v>
      </c>
    </row>
    <row r="24" spans="1:16" x14ac:dyDescent="0.25">
      <c r="B24" s="35"/>
      <c r="C24" s="84"/>
      <c r="D24" s="34"/>
      <c r="E24" s="88"/>
      <c r="F24" s="30">
        <f>C24*E24</f>
        <v>0</v>
      </c>
      <c r="G24" s="71"/>
      <c r="H24" s="35"/>
      <c r="I24" s="10">
        <f t="shared" si="0"/>
        <v>0</v>
      </c>
      <c r="J24" s="5"/>
      <c r="K24" s="101">
        <f t="shared" si="1"/>
        <v>0</v>
      </c>
      <c r="L24" s="1"/>
      <c r="M24" s="23">
        <f t="shared" si="2"/>
        <v>0</v>
      </c>
    </row>
    <row r="25" spans="1:16" ht="14.25" customHeight="1" x14ac:dyDescent="0.25">
      <c r="B25" s="35"/>
      <c r="C25" s="84"/>
      <c r="D25" s="34"/>
      <c r="E25" s="88"/>
      <c r="F25" s="30">
        <f>C25*E25</f>
        <v>0</v>
      </c>
      <c r="G25" s="71"/>
      <c r="H25" s="35"/>
      <c r="I25" s="10">
        <f t="shared" si="0"/>
        <v>0</v>
      </c>
      <c r="J25" s="5"/>
      <c r="K25" s="101">
        <f t="shared" si="1"/>
        <v>0</v>
      </c>
      <c r="L25" s="1"/>
      <c r="M25" s="23">
        <f t="shared" si="2"/>
        <v>0</v>
      </c>
      <c r="O25" s="2"/>
      <c r="P25" s="2"/>
    </row>
    <row r="26" spans="1:16" x14ac:dyDescent="0.25">
      <c r="A26" t="s">
        <v>46</v>
      </c>
      <c r="B26" s="35" t="s">
        <v>90</v>
      </c>
      <c r="C26" s="84" t="s">
        <v>94</v>
      </c>
      <c r="D26" s="34" t="s">
        <v>96</v>
      </c>
      <c r="E26" s="88">
        <v>220</v>
      </c>
      <c r="F26" s="30">
        <f>E26/18</f>
        <v>12.222222222222221</v>
      </c>
      <c r="G26" s="71"/>
      <c r="H26" s="35"/>
      <c r="I26" s="10">
        <f t="shared" si="0"/>
        <v>12.222222222222221</v>
      </c>
      <c r="J26" s="5" t="s">
        <v>99</v>
      </c>
      <c r="K26" s="101" t="str">
        <f t="shared" si="1"/>
        <v>1/18</v>
      </c>
      <c r="L26" s="1"/>
      <c r="M26" s="23">
        <f t="shared" ref="M26:M87" si="3">+F26</f>
        <v>12.222222222222221</v>
      </c>
    </row>
    <row r="27" spans="1:16" x14ac:dyDescent="0.25">
      <c r="A27" t="s">
        <v>46</v>
      </c>
      <c r="B27" s="35" t="s">
        <v>91</v>
      </c>
      <c r="C27" s="85">
        <v>1</v>
      </c>
      <c r="D27" s="34" t="s">
        <v>95</v>
      </c>
      <c r="E27" s="88">
        <v>156</v>
      </c>
      <c r="F27" s="30">
        <f>E27*C27</f>
        <v>156</v>
      </c>
      <c r="G27" s="71"/>
      <c r="H27" s="35"/>
      <c r="I27" s="10">
        <f t="shared" si="0"/>
        <v>156</v>
      </c>
      <c r="J27" s="5" t="s">
        <v>100</v>
      </c>
      <c r="K27" s="101">
        <f t="shared" si="1"/>
        <v>1</v>
      </c>
      <c r="L27" s="1"/>
      <c r="M27" s="23">
        <f t="shared" si="3"/>
        <v>156</v>
      </c>
    </row>
    <row r="28" spans="1:16" x14ac:dyDescent="0.25">
      <c r="B28" s="35"/>
      <c r="C28" s="85"/>
      <c r="D28" s="34"/>
      <c r="E28" s="88"/>
      <c r="F28" s="30">
        <f>E28*C28</f>
        <v>0</v>
      </c>
      <c r="G28" s="71"/>
      <c r="H28" s="35"/>
      <c r="I28" s="10">
        <f t="shared" si="0"/>
        <v>0</v>
      </c>
      <c r="J28" s="5"/>
      <c r="K28" s="101">
        <f t="shared" si="1"/>
        <v>0</v>
      </c>
      <c r="L28" s="1"/>
      <c r="M28" s="23">
        <f t="shared" si="3"/>
        <v>0</v>
      </c>
    </row>
    <row r="29" spans="1:16" x14ac:dyDescent="0.25">
      <c r="A29" t="s">
        <v>46</v>
      </c>
      <c r="B29" s="35" t="s">
        <v>92</v>
      </c>
      <c r="C29" s="86">
        <v>1</v>
      </c>
      <c r="D29" s="34" t="s">
        <v>95</v>
      </c>
      <c r="E29" s="88">
        <v>15</v>
      </c>
      <c r="F29" s="30">
        <f>E29*C29</f>
        <v>15</v>
      </c>
      <c r="G29" s="71"/>
      <c r="H29" s="35"/>
      <c r="I29" s="10">
        <f t="shared" si="0"/>
        <v>15</v>
      </c>
      <c r="J29" s="5" t="s">
        <v>100</v>
      </c>
      <c r="K29" s="101">
        <f t="shared" si="1"/>
        <v>1</v>
      </c>
      <c r="L29" s="1"/>
      <c r="M29" s="23">
        <f t="shared" si="3"/>
        <v>15</v>
      </c>
    </row>
    <row r="30" spans="1:16" x14ac:dyDescent="0.25">
      <c r="B30" s="35"/>
      <c r="C30" s="85"/>
      <c r="D30" s="34"/>
      <c r="E30" s="88"/>
      <c r="F30" s="30"/>
      <c r="G30" s="71"/>
      <c r="H30" s="35"/>
      <c r="I30" s="10">
        <f t="shared" si="0"/>
        <v>0</v>
      </c>
      <c r="J30" s="5"/>
      <c r="K30" s="5">
        <f t="shared" si="1"/>
        <v>0</v>
      </c>
      <c r="L30" s="1"/>
      <c r="M30" s="23">
        <f t="shared" si="3"/>
        <v>0</v>
      </c>
    </row>
    <row r="31" spans="1:16" x14ac:dyDescent="0.25">
      <c r="B31" s="35"/>
      <c r="C31" s="84"/>
      <c r="D31" s="34"/>
      <c r="E31" s="89"/>
      <c r="F31" s="30"/>
      <c r="G31" s="71"/>
      <c r="H31" s="35"/>
      <c r="I31" s="10">
        <f t="shared" si="0"/>
        <v>0</v>
      </c>
      <c r="J31" s="5"/>
      <c r="K31" s="5">
        <f t="shared" si="1"/>
        <v>0</v>
      </c>
      <c r="L31" s="1"/>
      <c r="M31" s="23">
        <f t="shared" si="3"/>
        <v>0</v>
      </c>
    </row>
    <row r="32" spans="1:16" x14ac:dyDescent="0.25">
      <c r="B32" s="35"/>
      <c r="C32" s="84"/>
      <c r="D32" s="34"/>
      <c r="E32" s="89"/>
      <c r="F32" s="30"/>
      <c r="G32" s="71"/>
      <c r="H32" s="35"/>
      <c r="I32" s="10">
        <f t="shared" si="0"/>
        <v>0</v>
      </c>
      <c r="J32" s="5"/>
      <c r="K32" s="5">
        <f t="shared" si="1"/>
        <v>0</v>
      </c>
      <c r="L32" s="1"/>
      <c r="M32" s="23">
        <f t="shared" si="3"/>
        <v>0</v>
      </c>
    </row>
    <row r="33" spans="2:13" x14ac:dyDescent="0.25">
      <c r="B33" s="35"/>
      <c r="C33" s="84"/>
      <c r="D33" s="34"/>
      <c r="E33" s="89"/>
      <c r="F33" s="30"/>
      <c r="G33" s="71"/>
      <c r="H33" s="35"/>
      <c r="I33" s="10">
        <f t="shared" si="0"/>
        <v>0</v>
      </c>
      <c r="J33" s="5"/>
      <c r="K33" s="5">
        <f t="shared" si="1"/>
        <v>0</v>
      </c>
      <c r="L33" s="1"/>
      <c r="M33" s="23">
        <f t="shared" si="3"/>
        <v>0</v>
      </c>
    </row>
    <row r="34" spans="2:13" x14ac:dyDescent="0.25">
      <c r="B34" s="35"/>
      <c r="C34" s="84"/>
      <c r="D34" s="34"/>
      <c r="E34" s="89"/>
      <c r="F34" s="30"/>
      <c r="G34" s="71"/>
      <c r="H34" s="35"/>
      <c r="I34" s="10">
        <f t="shared" si="0"/>
        <v>0</v>
      </c>
      <c r="J34" s="5"/>
      <c r="K34" s="5">
        <f t="shared" si="1"/>
        <v>0</v>
      </c>
      <c r="L34" s="1"/>
      <c r="M34" s="23">
        <f t="shared" si="3"/>
        <v>0</v>
      </c>
    </row>
    <row r="35" spans="2:13" x14ac:dyDescent="0.25">
      <c r="B35" s="35"/>
      <c r="C35" s="84"/>
      <c r="D35" s="34"/>
      <c r="E35" s="89"/>
      <c r="F35" s="30"/>
      <c r="G35" s="71"/>
      <c r="H35" s="35"/>
      <c r="I35" s="10">
        <f t="shared" si="0"/>
        <v>0</v>
      </c>
      <c r="J35" s="5"/>
      <c r="K35" s="5">
        <f t="shared" si="1"/>
        <v>0</v>
      </c>
      <c r="L35" s="1"/>
      <c r="M35" s="23">
        <f t="shared" si="3"/>
        <v>0</v>
      </c>
    </row>
    <row r="36" spans="2:13" x14ac:dyDescent="0.25">
      <c r="B36" s="35"/>
      <c r="C36" s="35"/>
      <c r="D36" s="34"/>
      <c r="E36" s="35"/>
      <c r="F36" s="34"/>
      <c r="G36" s="71"/>
      <c r="H36" s="35"/>
      <c r="I36" s="10"/>
      <c r="J36" s="5"/>
      <c r="K36" s="5"/>
      <c r="L36" s="1"/>
      <c r="M36" s="23">
        <f t="shared" si="3"/>
        <v>0</v>
      </c>
    </row>
    <row r="37" spans="2:13" x14ac:dyDescent="0.25">
      <c r="B37" s="35"/>
      <c r="C37" s="35"/>
      <c r="D37" s="34"/>
      <c r="E37" s="35"/>
      <c r="F37" s="34"/>
      <c r="G37" s="71"/>
      <c r="H37" s="35"/>
      <c r="I37" s="10"/>
      <c r="J37" s="5"/>
      <c r="K37" s="5"/>
      <c r="L37" s="1"/>
      <c r="M37" s="23">
        <f t="shared" si="3"/>
        <v>0</v>
      </c>
    </row>
    <row r="38" spans="2:13" x14ac:dyDescent="0.25">
      <c r="B38" s="35"/>
      <c r="C38" s="35"/>
      <c r="D38" s="34"/>
      <c r="E38" s="35"/>
      <c r="F38" s="34"/>
      <c r="G38" s="71"/>
      <c r="H38" s="35"/>
      <c r="I38" s="10"/>
      <c r="J38" s="5"/>
      <c r="K38" s="5"/>
      <c r="L38" s="1"/>
      <c r="M38" s="23">
        <f t="shared" si="3"/>
        <v>0</v>
      </c>
    </row>
    <row r="39" spans="2:13" x14ac:dyDescent="0.25">
      <c r="B39" s="35"/>
      <c r="C39" s="35"/>
      <c r="D39" s="34"/>
      <c r="E39" s="35"/>
      <c r="F39" s="34"/>
      <c r="G39" s="71"/>
      <c r="H39" s="35"/>
      <c r="I39" s="10"/>
      <c r="J39" s="5"/>
      <c r="K39" s="5"/>
      <c r="L39" s="1"/>
      <c r="M39" s="23">
        <f t="shared" si="3"/>
        <v>0</v>
      </c>
    </row>
    <row r="40" spans="2:13" x14ac:dyDescent="0.25">
      <c r="B40" s="35"/>
      <c r="C40" s="35"/>
      <c r="D40" s="34"/>
      <c r="E40" s="35"/>
      <c r="F40" s="34"/>
      <c r="G40" s="71"/>
      <c r="H40" s="35"/>
      <c r="I40" s="10"/>
      <c r="J40" s="5"/>
      <c r="K40" s="5"/>
      <c r="L40" s="1"/>
      <c r="M40" s="23">
        <f t="shared" si="3"/>
        <v>0</v>
      </c>
    </row>
    <row r="41" spans="2:13" x14ac:dyDescent="0.25">
      <c r="B41" s="35"/>
      <c r="C41" s="35"/>
      <c r="D41" s="34"/>
      <c r="E41" s="35"/>
      <c r="F41" s="34"/>
      <c r="G41" s="71"/>
      <c r="H41" s="35"/>
      <c r="I41" s="10"/>
      <c r="J41" s="5"/>
      <c r="K41" s="5"/>
      <c r="L41" s="1"/>
      <c r="M41" s="23">
        <f t="shared" si="3"/>
        <v>0</v>
      </c>
    </row>
    <row r="42" spans="2:13" x14ac:dyDescent="0.25">
      <c r="B42" s="35"/>
      <c r="C42" s="35"/>
      <c r="D42" s="34"/>
      <c r="E42" s="35"/>
      <c r="F42" s="34"/>
      <c r="G42" s="71"/>
      <c r="H42" s="35"/>
      <c r="I42" s="10"/>
      <c r="J42" s="5"/>
      <c r="K42" s="5"/>
      <c r="L42" s="1"/>
      <c r="M42" s="23">
        <f t="shared" si="3"/>
        <v>0</v>
      </c>
    </row>
    <row r="43" spans="2:13" x14ac:dyDescent="0.25">
      <c r="B43" s="35"/>
      <c r="C43" s="35"/>
      <c r="D43" s="34"/>
      <c r="E43" s="35"/>
      <c r="F43" s="34"/>
      <c r="G43" s="71"/>
      <c r="H43" s="35"/>
      <c r="I43" s="10"/>
      <c r="J43" s="5"/>
      <c r="K43" s="5"/>
      <c r="L43" s="1"/>
      <c r="M43" s="23">
        <f t="shared" si="3"/>
        <v>0</v>
      </c>
    </row>
    <row r="44" spans="2:13" x14ac:dyDescent="0.25">
      <c r="B44" s="35"/>
      <c r="C44" s="35"/>
      <c r="D44" s="34"/>
      <c r="E44" s="35"/>
      <c r="F44" s="34"/>
      <c r="G44" s="71"/>
      <c r="H44" s="35"/>
      <c r="I44" s="10"/>
      <c r="J44" s="5"/>
      <c r="K44" s="5"/>
      <c r="L44" s="1"/>
      <c r="M44" s="23">
        <f t="shared" si="3"/>
        <v>0</v>
      </c>
    </row>
    <row r="45" spans="2:13" x14ac:dyDescent="0.25">
      <c r="B45" s="35"/>
      <c r="C45" s="35"/>
      <c r="D45" s="34"/>
      <c r="E45" s="35"/>
      <c r="F45" s="34"/>
      <c r="G45" s="71"/>
      <c r="H45" s="35"/>
      <c r="I45" s="10"/>
      <c r="J45" s="5"/>
      <c r="K45" s="5"/>
      <c r="L45" s="1"/>
      <c r="M45" s="23">
        <f t="shared" si="3"/>
        <v>0</v>
      </c>
    </row>
    <row r="46" spans="2:13" x14ac:dyDescent="0.25">
      <c r="B46" s="35"/>
      <c r="C46" s="35"/>
      <c r="D46" s="34"/>
      <c r="E46" s="35"/>
      <c r="F46" s="34"/>
      <c r="G46" s="71"/>
      <c r="H46" s="35"/>
      <c r="I46" s="10"/>
      <c r="J46" s="5"/>
      <c r="K46" s="5"/>
      <c r="L46" s="1"/>
      <c r="M46" s="23">
        <f t="shared" si="3"/>
        <v>0</v>
      </c>
    </row>
    <row r="47" spans="2:13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3"/>
        <v>0</v>
      </c>
    </row>
    <row r="48" spans="2:13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3"/>
        <v>0</v>
      </c>
    </row>
    <row r="49" spans="2:13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3"/>
        <v>0</v>
      </c>
    </row>
    <row r="50" spans="2:13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3"/>
        <v>0</v>
      </c>
    </row>
    <row r="51" spans="2:13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3"/>
        <v>0</v>
      </c>
    </row>
    <row r="52" spans="2:13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3"/>
        <v>0</v>
      </c>
    </row>
    <row r="53" spans="2:13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3"/>
        <v>0</v>
      </c>
    </row>
    <row r="54" spans="2:13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3"/>
        <v>0</v>
      </c>
    </row>
    <row r="55" spans="2:13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3"/>
        <v>0</v>
      </c>
    </row>
    <row r="56" spans="2:13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3"/>
        <v>0</v>
      </c>
    </row>
    <row r="57" spans="2:13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3"/>
        <v>0</v>
      </c>
    </row>
    <row r="58" spans="2:13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3"/>
        <v>0</v>
      </c>
    </row>
    <row r="59" spans="2:13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3"/>
        <v>0</v>
      </c>
    </row>
    <row r="60" spans="2:13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3"/>
        <v>0</v>
      </c>
    </row>
    <row r="61" spans="2:13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3"/>
        <v>0</v>
      </c>
    </row>
    <row r="62" spans="2:13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3"/>
        <v>0</v>
      </c>
    </row>
    <row r="63" spans="2:13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3"/>
        <v>0</v>
      </c>
    </row>
    <row r="64" spans="2:13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3"/>
        <v>0</v>
      </c>
    </row>
    <row r="65" spans="2:13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3"/>
        <v>0</v>
      </c>
    </row>
    <row r="66" spans="2:13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3"/>
        <v>0</v>
      </c>
    </row>
    <row r="67" spans="2:13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3"/>
        <v>0</v>
      </c>
    </row>
    <row r="68" spans="2:13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3"/>
        <v>0</v>
      </c>
    </row>
    <row r="69" spans="2:13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3"/>
        <v>0</v>
      </c>
    </row>
    <row r="70" spans="2:13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3"/>
        <v>0</v>
      </c>
    </row>
    <row r="71" spans="2:13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3"/>
        <v>0</v>
      </c>
    </row>
    <row r="72" spans="2:13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3"/>
        <v>0</v>
      </c>
    </row>
    <row r="73" spans="2:13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3"/>
        <v>0</v>
      </c>
    </row>
    <row r="74" spans="2:13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3"/>
        <v>0</v>
      </c>
    </row>
    <row r="75" spans="2:13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3"/>
        <v>0</v>
      </c>
    </row>
    <row r="76" spans="2:13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3"/>
        <v>0</v>
      </c>
    </row>
    <row r="77" spans="2:13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3"/>
        <v>0</v>
      </c>
    </row>
    <row r="78" spans="2:13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3"/>
        <v>0</v>
      </c>
    </row>
    <row r="79" spans="2:13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3"/>
        <v>0</v>
      </c>
    </row>
    <row r="80" spans="2:13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3"/>
        <v>0</v>
      </c>
    </row>
    <row r="81" spans="2:13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3"/>
        <v>0</v>
      </c>
    </row>
    <row r="82" spans="2:13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3"/>
        <v>0</v>
      </c>
    </row>
    <row r="83" spans="2:13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3"/>
        <v>0</v>
      </c>
    </row>
    <row r="84" spans="2:13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3"/>
        <v>0</v>
      </c>
    </row>
    <row r="85" spans="2:13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3"/>
        <v>0</v>
      </c>
    </row>
    <row r="86" spans="2:13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3"/>
        <v>0</v>
      </c>
    </row>
    <row r="87" spans="2:13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3"/>
        <v>0</v>
      </c>
    </row>
    <row r="88" spans="2:13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4">+F88</f>
        <v>0</v>
      </c>
    </row>
    <row r="89" spans="2:13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4"/>
        <v>0</v>
      </c>
    </row>
    <row r="90" spans="2:13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4"/>
        <v>0</v>
      </c>
    </row>
    <row r="91" spans="2:13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4"/>
        <v>0</v>
      </c>
    </row>
    <row r="92" spans="2:13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4"/>
        <v>0</v>
      </c>
    </row>
    <row r="93" spans="2:13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4"/>
        <v>0</v>
      </c>
    </row>
    <row r="94" spans="2:13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4"/>
        <v>0</v>
      </c>
    </row>
    <row r="95" spans="2:13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4"/>
        <v>0</v>
      </c>
    </row>
    <row r="96" spans="2:13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4"/>
        <v>0</v>
      </c>
    </row>
    <row r="97" spans="2:13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4"/>
        <v>0</v>
      </c>
    </row>
    <row r="98" spans="2:13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4"/>
        <v>0</v>
      </c>
    </row>
    <row r="99" spans="2:13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4"/>
        <v>0</v>
      </c>
    </row>
    <row r="100" spans="2:13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4"/>
        <v>0</v>
      </c>
    </row>
    <row r="101" spans="2:13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4"/>
        <v>0</v>
      </c>
    </row>
    <row r="102" spans="2:13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4"/>
        <v>0</v>
      </c>
    </row>
    <row r="103" spans="2:13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4"/>
        <v>0</v>
      </c>
    </row>
    <row r="104" spans="2:13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4"/>
        <v>0</v>
      </c>
    </row>
    <row r="105" spans="2:13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4"/>
        <v>0</v>
      </c>
    </row>
    <row r="106" spans="2:13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4"/>
        <v>0</v>
      </c>
    </row>
    <row r="107" spans="2:13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4"/>
        <v>0</v>
      </c>
    </row>
    <row r="108" spans="2:13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4"/>
        <v>0</v>
      </c>
    </row>
    <row r="109" spans="2:13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4"/>
        <v>0</v>
      </c>
    </row>
    <row r="110" spans="2:13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4"/>
        <v>0</v>
      </c>
    </row>
    <row r="111" spans="2:13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4"/>
        <v>0</v>
      </c>
    </row>
    <row r="112" spans="2:13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4"/>
        <v>0</v>
      </c>
    </row>
    <row r="113" spans="2:13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4"/>
        <v>0</v>
      </c>
    </row>
    <row r="114" spans="2:13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4"/>
        <v>0</v>
      </c>
    </row>
    <row r="115" spans="2:13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4"/>
        <v>0</v>
      </c>
    </row>
    <row r="116" spans="2:13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4"/>
        <v>0</v>
      </c>
    </row>
    <row r="117" spans="2:13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4"/>
        <v>0</v>
      </c>
    </row>
    <row r="118" spans="2:13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4"/>
        <v>0</v>
      </c>
    </row>
    <row r="119" spans="2:13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4"/>
        <v>0</v>
      </c>
    </row>
    <row r="120" spans="2:13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4"/>
        <v>0</v>
      </c>
    </row>
    <row r="121" spans="2:13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4"/>
        <v>0</v>
      </c>
    </row>
    <row r="122" spans="2:13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4"/>
        <v>0</v>
      </c>
    </row>
    <row r="123" spans="2:13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4"/>
        <v>0</v>
      </c>
    </row>
    <row r="124" spans="2:13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4"/>
        <v>0</v>
      </c>
    </row>
    <row r="125" spans="2:13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4"/>
        <v>0</v>
      </c>
    </row>
    <row r="126" spans="2:13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4"/>
        <v>0</v>
      </c>
    </row>
    <row r="127" spans="2:13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4"/>
        <v>0</v>
      </c>
    </row>
    <row r="128" spans="2:13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4"/>
        <v>0</v>
      </c>
    </row>
    <row r="129" spans="2:13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4"/>
        <v>0</v>
      </c>
    </row>
    <row r="130" spans="2:13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4"/>
        <v>0</v>
      </c>
    </row>
    <row r="131" spans="2:13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4"/>
        <v>0</v>
      </c>
    </row>
    <row r="132" spans="2:13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4"/>
        <v>0</v>
      </c>
    </row>
    <row r="133" spans="2:13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4"/>
        <v>0</v>
      </c>
    </row>
    <row r="134" spans="2:13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4"/>
        <v>0</v>
      </c>
    </row>
    <row r="135" spans="2:13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4"/>
        <v>0</v>
      </c>
    </row>
    <row r="136" spans="2:13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4"/>
        <v>0</v>
      </c>
    </row>
    <row r="137" spans="2:13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4"/>
        <v>0</v>
      </c>
    </row>
    <row r="138" spans="2:13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4"/>
        <v>0</v>
      </c>
    </row>
    <row r="139" spans="2:13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4"/>
        <v>0</v>
      </c>
    </row>
    <row r="140" spans="2:13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4"/>
        <v>0</v>
      </c>
    </row>
    <row r="141" spans="2:13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4"/>
        <v>0</v>
      </c>
    </row>
    <row r="142" spans="2:13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4"/>
        <v>0</v>
      </c>
    </row>
    <row r="143" spans="2:13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4"/>
        <v>0</v>
      </c>
    </row>
    <row r="144" spans="2:13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4"/>
        <v>0</v>
      </c>
    </row>
    <row r="145" spans="2:13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4"/>
        <v>0</v>
      </c>
    </row>
    <row r="146" spans="2:13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4"/>
        <v>0</v>
      </c>
    </row>
    <row r="147" spans="2:13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4"/>
        <v>0</v>
      </c>
    </row>
    <row r="148" spans="2:13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5">+F148*$H$4</f>
        <v>0</v>
      </c>
      <c r="J148" s="5"/>
      <c r="K148" s="5"/>
      <c r="L148" s="1"/>
      <c r="M148" s="23">
        <f t="shared" si="4"/>
        <v>0</v>
      </c>
    </row>
    <row r="149" spans="2:13" x14ac:dyDescent="0.25">
      <c r="B149" s="35"/>
      <c r="C149" s="35"/>
      <c r="D149" s="34"/>
      <c r="E149" s="35"/>
      <c r="F149" s="34"/>
      <c r="G149" s="71"/>
      <c r="H149" s="35"/>
      <c r="I149" s="10">
        <f t="shared" si="5"/>
        <v>0</v>
      </c>
      <c r="J149" s="5"/>
      <c r="K149" s="5"/>
      <c r="L149" s="1"/>
      <c r="M149" s="23">
        <f t="shared" si="4"/>
        <v>0</v>
      </c>
    </row>
    <row r="150" spans="2:13" x14ac:dyDescent="0.25">
      <c r="B150" s="35"/>
      <c r="C150" s="35"/>
      <c r="D150" s="34"/>
      <c r="E150" s="35"/>
      <c r="F150" s="34"/>
      <c r="G150" s="71"/>
      <c r="H150" s="35"/>
      <c r="I150" s="10">
        <f t="shared" si="5"/>
        <v>0</v>
      </c>
      <c r="J150" s="5"/>
      <c r="K150" s="5"/>
      <c r="L150" s="1"/>
      <c r="M150" s="23">
        <f t="shared" si="4"/>
        <v>0</v>
      </c>
    </row>
    <row r="151" spans="2:13" x14ac:dyDescent="0.25">
      <c r="B151" s="35"/>
      <c r="C151" s="35"/>
      <c r="D151" s="34"/>
      <c r="E151" s="35"/>
      <c r="F151" s="34"/>
      <c r="G151" s="71"/>
      <c r="H151" s="35"/>
      <c r="I151" s="10">
        <f t="shared" si="5"/>
        <v>0</v>
      </c>
      <c r="J151" s="5"/>
      <c r="K151" s="5"/>
      <c r="L151" s="1"/>
      <c r="M151" s="23">
        <f t="shared" si="4"/>
        <v>0</v>
      </c>
    </row>
    <row r="152" spans="2:13" x14ac:dyDescent="0.25">
      <c r="B152" s="35"/>
      <c r="C152" s="35"/>
      <c r="D152" s="34"/>
      <c r="E152" s="35"/>
      <c r="F152" s="34"/>
      <c r="G152" s="71"/>
      <c r="H152" s="35"/>
      <c r="I152" s="10">
        <f t="shared" si="5"/>
        <v>0</v>
      </c>
      <c r="J152" s="5"/>
      <c r="K152" s="5"/>
      <c r="L152" s="1"/>
      <c r="M152" s="23">
        <f t="shared" ref="M152:M159" si="6">+F152</f>
        <v>0</v>
      </c>
    </row>
    <row r="153" spans="2:13" x14ac:dyDescent="0.25">
      <c r="B153" s="35"/>
      <c r="C153" s="35"/>
      <c r="D153" s="34"/>
      <c r="E153" s="35"/>
      <c r="F153" s="34"/>
      <c r="G153" s="71"/>
      <c r="H153" s="35"/>
      <c r="I153" s="10">
        <f t="shared" si="5"/>
        <v>0</v>
      </c>
      <c r="J153" s="5"/>
      <c r="K153" s="5"/>
      <c r="L153" s="1"/>
      <c r="M153" s="23">
        <f t="shared" si="6"/>
        <v>0</v>
      </c>
    </row>
    <row r="154" spans="2:13" x14ac:dyDescent="0.25">
      <c r="B154" s="35"/>
      <c r="C154" s="35"/>
      <c r="D154" s="34"/>
      <c r="E154" s="35"/>
      <c r="F154" s="34"/>
      <c r="G154" s="71"/>
      <c r="H154" s="35"/>
      <c r="I154" s="10">
        <f t="shared" si="5"/>
        <v>0</v>
      </c>
      <c r="J154" s="5"/>
      <c r="K154" s="5"/>
      <c r="L154" s="1"/>
      <c r="M154" s="23">
        <f t="shared" si="6"/>
        <v>0</v>
      </c>
    </row>
    <row r="155" spans="2:13" x14ac:dyDescent="0.25">
      <c r="B155" s="35"/>
      <c r="C155" s="35"/>
      <c r="D155" s="34"/>
      <c r="E155" s="35"/>
      <c r="F155" s="34"/>
      <c r="G155" s="71"/>
      <c r="H155" s="35"/>
      <c r="I155" s="10">
        <f t="shared" si="5"/>
        <v>0</v>
      </c>
      <c r="J155" s="5"/>
      <c r="K155" s="5"/>
      <c r="L155" s="1"/>
      <c r="M155" s="23">
        <f t="shared" si="6"/>
        <v>0</v>
      </c>
    </row>
    <row r="156" spans="2:13" x14ac:dyDescent="0.25">
      <c r="B156" s="35"/>
      <c r="C156" s="35"/>
      <c r="D156" s="34"/>
      <c r="E156" s="35"/>
      <c r="F156" s="34"/>
      <c r="G156" s="71"/>
      <c r="H156" s="35"/>
      <c r="I156" s="10">
        <f t="shared" si="5"/>
        <v>0</v>
      </c>
      <c r="J156" s="5"/>
      <c r="K156" s="5"/>
      <c r="L156" s="1"/>
      <c r="M156" s="23">
        <f t="shared" si="6"/>
        <v>0</v>
      </c>
    </row>
    <row r="157" spans="2:13" x14ac:dyDescent="0.25">
      <c r="B157" s="35"/>
      <c r="C157" s="35"/>
      <c r="D157" s="34"/>
      <c r="E157" s="35"/>
      <c r="F157" s="34"/>
      <c r="G157" s="71"/>
      <c r="H157" s="35"/>
      <c r="I157" s="10">
        <f t="shared" si="5"/>
        <v>0</v>
      </c>
      <c r="J157" s="5"/>
      <c r="K157" s="5"/>
      <c r="L157" s="1"/>
      <c r="M157" s="23">
        <f t="shared" si="6"/>
        <v>0</v>
      </c>
    </row>
    <row r="158" spans="2:13" x14ac:dyDescent="0.25">
      <c r="B158" s="35"/>
      <c r="C158" s="35"/>
      <c r="D158" s="34"/>
      <c r="E158" s="35"/>
      <c r="F158" s="34"/>
      <c r="G158" s="71"/>
      <c r="H158" s="35"/>
      <c r="I158" s="10">
        <f t="shared" si="5"/>
        <v>0</v>
      </c>
      <c r="J158" s="5"/>
      <c r="K158" s="5"/>
      <c r="L158" s="1"/>
      <c r="M158" s="23">
        <f t="shared" si="6"/>
        <v>0</v>
      </c>
    </row>
    <row r="159" spans="2:13" x14ac:dyDescent="0.25">
      <c r="B159" s="35"/>
      <c r="C159" s="35"/>
      <c r="D159" s="34"/>
      <c r="E159" s="35"/>
      <c r="F159" s="34"/>
      <c r="G159" s="71"/>
      <c r="H159" s="35"/>
      <c r="I159" s="10">
        <f t="shared" si="5"/>
        <v>0</v>
      </c>
      <c r="J159" s="5"/>
      <c r="K159" s="5"/>
      <c r="L159" s="1"/>
      <c r="M159" s="23">
        <f t="shared" si="6"/>
        <v>0</v>
      </c>
    </row>
    <row r="160" spans="2:13" x14ac:dyDescent="0.25">
      <c r="B160" s="35"/>
      <c r="C160" s="60"/>
      <c r="D160" s="31"/>
      <c r="E160" s="62"/>
      <c r="F160" s="63">
        <f>+(F22+F24)*H9</f>
        <v>0</v>
      </c>
      <c r="G160" s="71"/>
      <c r="H160" s="35"/>
      <c r="I160" s="10">
        <f t="shared" si="5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366.97222222222223</v>
      </c>
      <c r="H161" s="35"/>
      <c r="I161" s="1"/>
      <c r="J161" s="1" t="str">
        <f>+B161</f>
        <v>Total Material Cost</v>
      </c>
      <c r="M161" s="23">
        <f>+G161</f>
        <v>366.97222222222223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A164" t="s">
        <v>48</v>
      </c>
      <c r="B164" s="35" t="s">
        <v>80</v>
      </c>
      <c r="C164" s="35">
        <v>1</v>
      </c>
      <c r="D164" s="34"/>
      <c r="E164" s="54">
        <f>0.3*130</f>
        <v>39</v>
      </c>
      <c r="F164" s="30">
        <f>+E164*C164</f>
        <v>39</v>
      </c>
      <c r="G164" s="71"/>
      <c r="H164" s="35"/>
      <c r="I164" s="10">
        <f>+F164*$H$4</f>
        <v>39</v>
      </c>
      <c r="J164" s="5" t="s">
        <v>76</v>
      </c>
      <c r="K164" s="18">
        <f>+C164</f>
        <v>1</v>
      </c>
      <c r="L164" s="18"/>
      <c r="M164" s="18">
        <f>+F164</f>
        <v>39</v>
      </c>
    </row>
    <row r="165" spans="1:13" x14ac:dyDescent="0.25">
      <c r="B165" s="35" t="s">
        <v>75</v>
      </c>
      <c r="C165" s="35"/>
      <c r="D165" s="34"/>
      <c r="E165" s="35"/>
      <c r="F165" s="30">
        <f t="shared" ref="F165:F173" si="7">+E165*C165</f>
        <v>0</v>
      </c>
      <c r="G165" s="71"/>
      <c r="H165" s="35"/>
      <c r="I165" s="10">
        <f t="shared" ref="I165:I173" si="8">+F165*$H$4</f>
        <v>0</v>
      </c>
      <c r="J165" s="5"/>
      <c r="K165" s="18">
        <f t="shared" ref="K165:K183" si="9">+C165</f>
        <v>0</v>
      </c>
      <c r="L165" s="18"/>
      <c r="M165" s="18">
        <f t="shared" ref="M165:M173" si="10">+F165</f>
        <v>0</v>
      </c>
    </row>
    <row r="166" spans="1:13" x14ac:dyDescent="0.25">
      <c r="B166" s="35" t="s">
        <v>66</v>
      </c>
      <c r="C166" s="35"/>
      <c r="D166" s="34"/>
      <c r="E166" s="35"/>
      <c r="F166" s="30">
        <f t="shared" si="7"/>
        <v>0</v>
      </c>
      <c r="G166" s="71"/>
      <c r="H166" s="35"/>
      <c r="I166" s="10">
        <f t="shared" si="8"/>
        <v>0</v>
      </c>
      <c r="J166" s="5"/>
      <c r="K166" s="18">
        <f t="shared" si="9"/>
        <v>0</v>
      </c>
      <c r="L166" s="18"/>
      <c r="M166" s="18">
        <f t="shared" si="10"/>
        <v>0</v>
      </c>
    </row>
    <row r="167" spans="1:13" x14ac:dyDescent="0.25">
      <c r="A167" t="s">
        <v>48</v>
      </c>
      <c r="B167" s="35" t="s">
        <v>68</v>
      </c>
      <c r="C167" s="35">
        <v>1</v>
      </c>
      <c r="D167" s="34"/>
      <c r="E167" s="35">
        <f>0.1*130</f>
        <v>13</v>
      </c>
      <c r="F167" s="30">
        <f t="shared" si="7"/>
        <v>13</v>
      </c>
      <c r="G167" s="71"/>
      <c r="H167" s="35"/>
      <c r="I167" s="10">
        <f t="shared" si="8"/>
        <v>13</v>
      </c>
      <c r="J167" s="5" t="s">
        <v>87</v>
      </c>
      <c r="K167" s="18">
        <f t="shared" si="9"/>
        <v>1</v>
      </c>
      <c r="L167" s="18"/>
      <c r="M167" s="18">
        <f t="shared" si="10"/>
        <v>13</v>
      </c>
    </row>
    <row r="168" spans="1:13" x14ac:dyDescent="0.25">
      <c r="B168" s="35" t="s">
        <v>69</v>
      </c>
      <c r="C168" s="35"/>
      <c r="D168" s="34"/>
      <c r="E168" s="35"/>
      <c r="F168" s="30">
        <f t="shared" si="7"/>
        <v>0</v>
      </c>
      <c r="G168" s="71"/>
      <c r="H168" s="35"/>
      <c r="I168" s="10">
        <f t="shared" si="8"/>
        <v>0</v>
      </c>
      <c r="J168" s="5"/>
      <c r="K168" s="18">
        <f t="shared" si="9"/>
        <v>0</v>
      </c>
      <c r="L168" s="18"/>
      <c r="M168" s="18">
        <f t="shared" si="10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7"/>
        <v>0</v>
      </c>
      <c r="G169" s="71"/>
      <c r="H169" s="35"/>
      <c r="I169" s="10">
        <f t="shared" si="8"/>
        <v>0</v>
      </c>
      <c r="J169" s="5"/>
      <c r="K169" s="18">
        <f t="shared" si="9"/>
        <v>0</v>
      </c>
      <c r="L169" s="18"/>
      <c r="M169" s="18">
        <f t="shared" si="10"/>
        <v>0</v>
      </c>
    </row>
    <row r="170" spans="1:13" x14ac:dyDescent="0.25">
      <c r="B170" s="35" t="s">
        <v>71</v>
      </c>
      <c r="C170" s="35"/>
      <c r="D170" s="34"/>
      <c r="E170" s="35"/>
      <c r="F170" s="30">
        <f t="shared" si="7"/>
        <v>0</v>
      </c>
      <c r="G170" s="71"/>
      <c r="H170" s="35"/>
      <c r="I170" s="10">
        <f t="shared" si="8"/>
        <v>0</v>
      </c>
      <c r="J170" s="5"/>
      <c r="K170" s="18">
        <f t="shared" si="9"/>
        <v>0</v>
      </c>
      <c r="L170" s="18"/>
      <c r="M170" s="18">
        <f t="shared" si="10"/>
        <v>0</v>
      </c>
    </row>
    <row r="171" spans="1:13" x14ac:dyDescent="0.25">
      <c r="B171" s="35" t="s">
        <v>72</v>
      </c>
      <c r="C171" s="35">
        <v>1</v>
      </c>
      <c r="D171" s="34"/>
      <c r="E171" s="35"/>
      <c r="F171" s="30">
        <f t="shared" si="7"/>
        <v>0</v>
      </c>
      <c r="G171" s="71"/>
      <c r="H171" s="35"/>
      <c r="I171" s="10">
        <f t="shared" si="8"/>
        <v>0</v>
      </c>
      <c r="J171" s="5"/>
      <c r="K171" s="18">
        <f t="shared" si="9"/>
        <v>1</v>
      </c>
      <c r="L171" s="18"/>
      <c r="M171" s="18">
        <f t="shared" si="10"/>
        <v>0</v>
      </c>
    </row>
    <row r="172" spans="1:13" x14ac:dyDescent="0.25">
      <c r="B172" s="35" t="s">
        <v>73</v>
      </c>
      <c r="C172" s="35"/>
      <c r="D172" s="34"/>
      <c r="E172" s="35"/>
      <c r="F172" s="30">
        <f t="shared" si="7"/>
        <v>0</v>
      </c>
      <c r="G172" s="71"/>
      <c r="H172" s="35"/>
      <c r="I172" s="10">
        <f t="shared" si="8"/>
        <v>0</v>
      </c>
      <c r="J172" s="5"/>
      <c r="K172" s="18">
        <f t="shared" si="9"/>
        <v>0</v>
      </c>
      <c r="L172" s="18"/>
      <c r="M172" s="18">
        <f t="shared" si="10"/>
        <v>0</v>
      </c>
    </row>
    <row r="173" spans="1:13" x14ac:dyDescent="0.25">
      <c r="B173" s="35" t="s">
        <v>74</v>
      </c>
      <c r="C173" s="35"/>
      <c r="D173" s="34"/>
      <c r="E173" s="35"/>
      <c r="F173" s="30">
        <f t="shared" si="7"/>
        <v>0</v>
      </c>
      <c r="G173" s="71"/>
      <c r="H173" s="35"/>
      <c r="I173" s="10">
        <f t="shared" si="8"/>
        <v>0</v>
      </c>
      <c r="J173" s="5"/>
      <c r="K173" s="18">
        <f t="shared" si="9"/>
        <v>0</v>
      </c>
      <c r="L173" s="18"/>
      <c r="M173" s="18">
        <f t="shared" si="10"/>
        <v>0</v>
      </c>
    </row>
    <row r="174" spans="1:13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9"/>
        <v>0</v>
      </c>
      <c r="L174" s="18"/>
      <c r="M174" s="23">
        <f t="shared" ref="M174:M183" si="11">+F174</f>
        <v>0</v>
      </c>
    </row>
    <row r="175" spans="1:13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9"/>
        <v>0</v>
      </c>
      <c r="L175" s="18"/>
      <c r="M175" s="23">
        <f t="shared" si="11"/>
        <v>0</v>
      </c>
    </row>
    <row r="176" spans="1:13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9"/>
        <v>0</v>
      </c>
      <c r="L176" s="18"/>
      <c r="M176" s="23">
        <f t="shared" si="11"/>
        <v>0</v>
      </c>
    </row>
    <row r="177" spans="1:13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9"/>
        <v>0</v>
      </c>
      <c r="L177" s="18"/>
      <c r="M177" s="23">
        <f t="shared" si="11"/>
        <v>0</v>
      </c>
    </row>
    <row r="178" spans="1:13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9"/>
        <v>0</v>
      </c>
      <c r="L178" s="18"/>
      <c r="M178" s="23">
        <f t="shared" si="11"/>
        <v>0</v>
      </c>
    </row>
    <row r="179" spans="1:13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2">+F179*$H$4</f>
        <v>0</v>
      </c>
      <c r="J179" s="5"/>
      <c r="K179" s="18">
        <f t="shared" si="9"/>
        <v>0</v>
      </c>
      <c r="L179" s="18"/>
      <c r="M179" s="23">
        <f t="shared" si="11"/>
        <v>0</v>
      </c>
    </row>
    <row r="180" spans="1:13" x14ac:dyDescent="0.25">
      <c r="B180" s="50"/>
      <c r="C180" s="35"/>
      <c r="D180" s="34"/>
      <c r="E180" s="35"/>
      <c r="F180" s="34"/>
      <c r="G180" s="71"/>
      <c r="H180" s="35"/>
      <c r="I180" s="10">
        <f t="shared" si="12"/>
        <v>0</v>
      </c>
      <c r="J180" s="5"/>
      <c r="K180" s="18">
        <f t="shared" si="9"/>
        <v>0</v>
      </c>
      <c r="L180" s="18"/>
      <c r="M180" s="23">
        <f t="shared" si="11"/>
        <v>0</v>
      </c>
    </row>
    <row r="181" spans="1:13" x14ac:dyDescent="0.25">
      <c r="B181" s="50"/>
      <c r="C181" s="35"/>
      <c r="D181" s="34"/>
      <c r="E181" s="35"/>
      <c r="F181" s="34"/>
      <c r="G181" s="71"/>
      <c r="H181" s="35"/>
      <c r="I181" s="10">
        <f t="shared" si="12"/>
        <v>0</v>
      </c>
      <c r="J181" s="5"/>
      <c r="K181" s="18">
        <f t="shared" si="9"/>
        <v>0</v>
      </c>
      <c r="L181" s="18"/>
      <c r="M181" s="23">
        <f t="shared" si="11"/>
        <v>0</v>
      </c>
    </row>
    <row r="182" spans="1:13" x14ac:dyDescent="0.25">
      <c r="B182" s="50"/>
      <c r="C182" s="35"/>
      <c r="D182" s="34"/>
      <c r="E182" s="35"/>
      <c r="F182" s="34"/>
      <c r="G182" s="71"/>
      <c r="H182" s="35"/>
      <c r="I182" s="10">
        <f t="shared" si="12"/>
        <v>0</v>
      </c>
      <c r="J182" s="5"/>
      <c r="K182" s="18">
        <f t="shared" si="9"/>
        <v>0</v>
      </c>
      <c r="L182" s="18"/>
      <c r="M182" s="23">
        <f t="shared" si="11"/>
        <v>0</v>
      </c>
    </row>
    <row r="183" spans="1:13" x14ac:dyDescent="0.25">
      <c r="B183" s="50"/>
      <c r="C183" s="35"/>
      <c r="D183" s="34"/>
      <c r="E183" s="35"/>
      <c r="F183" s="34"/>
      <c r="G183" s="71"/>
      <c r="H183" s="35"/>
      <c r="I183" s="10">
        <f t="shared" si="12"/>
        <v>0</v>
      </c>
      <c r="J183" s="5"/>
      <c r="K183" s="18">
        <f t="shared" si="9"/>
        <v>0</v>
      </c>
      <c r="L183" s="18"/>
      <c r="M183" s="23">
        <f t="shared" si="11"/>
        <v>0</v>
      </c>
    </row>
    <row r="184" spans="1:13" x14ac:dyDescent="0.25">
      <c r="B184" s="69"/>
      <c r="C184" s="62"/>
      <c r="D184" s="31"/>
      <c r="E184" s="60"/>
      <c r="F184" s="66"/>
      <c r="G184" s="71"/>
      <c r="H184" s="35"/>
      <c r="I184" s="10">
        <f t="shared" si="12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52</v>
      </c>
      <c r="H185" s="35"/>
      <c r="I185" s="1"/>
      <c r="J185" s="1" t="str">
        <f>+B185</f>
        <v>Total Labour Cost</v>
      </c>
      <c r="K185" s="1"/>
      <c r="L185" s="1"/>
      <c r="M185" s="23">
        <f>+G185</f>
        <v>52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f>0.4*20</f>
        <v>8</v>
      </c>
      <c r="F189" s="30">
        <f>+E189*C189</f>
        <v>8</v>
      </c>
      <c r="G189" s="71"/>
      <c r="H189" s="35"/>
      <c r="I189" s="10">
        <f t="shared" ref="I189:I194" si="13">+F189*$H$4</f>
        <v>8</v>
      </c>
      <c r="J189" s="5" t="s">
        <v>77</v>
      </c>
      <c r="K189" s="5">
        <f>+C189</f>
        <v>1</v>
      </c>
      <c r="L189" s="21"/>
      <c r="M189" s="23">
        <f>+F189</f>
        <v>8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4">
        <v>15</v>
      </c>
      <c r="F190" s="30">
        <f t="shared" ref="F190:F203" si="14">+E190*C190</f>
        <v>15</v>
      </c>
      <c r="G190" s="71"/>
      <c r="H190" s="35"/>
      <c r="I190" s="10">
        <f t="shared" si="13"/>
        <v>15</v>
      </c>
      <c r="J190" s="5" t="s">
        <v>81</v>
      </c>
      <c r="K190" s="5">
        <f t="shared" ref="K190:K213" si="15">+C190</f>
        <v>1</v>
      </c>
      <c r="L190" s="21"/>
      <c r="M190" s="23">
        <f t="shared" ref="M190:M213" si="16">+F190</f>
        <v>15</v>
      </c>
    </row>
    <row r="191" spans="1:13" x14ac:dyDescent="0.25">
      <c r="A191" t="s">
        <v>47</v>
      </c>
      <c r="B191" s="35" t="s">
        <v>20</v>
      </c>
      <c r="C191" s="35">
        <v>1</v>
      </c>
      <c r="D191" s="34"/>
      <c r="E191" s="54">
        <v>16</v>
      </c>
      <c r="F191" s="30">
        <f t="shared" si="14"/>
        <v>16</v>
      </c>
      <c r="G191" s="71"/>
      <c r="H191" s="35"/>
      <c r="I191" s="10">
        <f t="shared" si="13"/>
        <v>16</v>
      </c>
      <c r="J191" s="5" t="s">
        <v>77</v>
      </c>
      <c r="K191" s="5">
        <f t="shared" si="15"/>
        <v>1</v>
      </c>
      <c r="L191" s="21"/>
      <c r="M191" s="23">
        <f t="shared" si="16"/>
        <v>16</v>
      </c>
    </row>
    <row r="192" spans="1:13" x14ac:dyDescent="0.25">
      <c r="A192" t="s">
        <v>47</v>
      </c>
      <c r="B192" s="35" t="s">
        <v>21</v>
      </c>
      <c r="C192" s="35">
        <v>1</v>
      </c>
      <c r="D192" s="34"/>
      <c r="E192" s="54">
        <v>8</v>
      </c>
      <c r="F192" s="30">
        <f t="shared" si="14"/>
        <v>8</v>
      </c>
      <c r="G192" s="71"/>
      <c r="H192" s="35"/>
      <c r="I192" s="10">
        <f t="shared" si="13"/>
        <v>8</v>
      </c>
      <c r="J192" s="102" t="s">
        <v>102</v>
      </c>
      <c r="K192" s="5">
        <f t="shared" si="15"/>
        <v>1</v>
      </c>
      <c r="L192" s="21"/>
      <c r="M192" s="23">
        <f t="shared" si="16"/>
        <v>8</v>
      </c>
    </row>
    <row r="193" spans="1:13" x14ac:dyDescent="0.25">
      <c r="A193" t="s">
        <v>47</v>
      </c>
      <c r="B193" s="35" t="s">
        <v>52</v>
      </c>
      <c r="C193" s="35">
        <v>1</v>
      </c>
      <c r="D193" s="34"/>
      <c r="E193" s="78">
        <v>8</v>
      </c>
      <c r="F193" s="30">
        <f t="shared" si="14"/>
        <v>8</v>
      </c>
      <c r="G193" s="71"/>
      <c r="H193" s="35"/>
      <c r="I193" s="10">
        <f t="shared" si="13"/>
        <v>8</v>
      </c>
      <c r="J193" s="5" t="s">
        <v>101</v>
      </c>
      <c r="K193" s="5">
        <f t="shared" si="15"/>
        <v>1</v>
      </c>
      <c r="L193" s="21"/>
      <c r="M193" s="23">
        <f t="shared" si="16"/>
        <v>8</v>
      </c>
    </row>
    <row r="194" spans="1:13" x14ac:dyDescent="0.25">
      <c r="B194" s="35" t="s">
        <v>22</v>
      </c>
      <c r="C194" s="62"/>
      <c r="D194" s="35"/>
      <c r="E194" s="78"/>
      <c r="F194" s="63">
        <f t="shared" si="14"/>
        <v>0</v>
      </c>
      <c r="G194" s="71"/>
      <c r="H194" s="35"/>
      <c r="I194" s="10">
        <f t="shared" si="13"/>
        <v>0</v>
      </c>
      <c r="J194" s="5"/>
      <c r="K194" s="5">
        <f t="shared" si="15"/>
        <v>0</v>
      </c>
      <c r="L194" s="21"/>
      <c r="M194" s="23">
        <f t="shared" si="16"/>
        <v>0</v>
      </c>
    </row>
    <row r="195" spans="1:13" x14ac:dyDescent="0.25">
      <c r="B195" s="35" t="s">
        <v>67</v>
      </c>
      <c r="C195" s="62"/>
      <c r="D195" s="35"/>
      <c r="E195" s="78"/>
      <c r="F195" s="63">
        <f t="shared" si="14"/>
        <v>0</v>
      </c>
      <c r="G195" s="71"/>
      <c r="H195" s="35"/>
      <c r="I195" s="10"/>
      <c r="J195" s="5"/>
      <c r="K195" s="5">
        <f t="shared" si="15"/>
        <v>0</v>
      </c>
      <c r="L195" s="21"/>
      <c r="M195" s="23">
        <f t="shared" si="16"/>
        <v>0</v>
      </c>
    </row>
    <row r="196" spans="1:13" x14ac:dyDescent="0.25">
      <c r="B196" s="35" t="s">
        <v>19</v>
      </c>
      <c r="C196" s="58"/>
      <c r="D196" s="59"/>
      <c r="E196" s="78"/>
      <c r="F196" s="63">
        <f t="shared" si="14"/>
        <v>0</v>
      </c>
      <c r="G196" s="71"/>
      <c r="H196" s="35"/>
      <c r="I196" s="10"/>
      <c r="J196" s="5"/>
      <c r="K196" s="5">
        <f t="shared" si="15"/>
        <v>0</v>
      </c>
      <c r="L196" s="21"/>
      <c r="M196" s="23">
        <f t="shared" si="16"/>
        <v>0</v>
      </c>
    </row>
    <row r="197" spans="1:13" x14ac:dyDescent="0.25">
      <c r="B197" s="35"/>
      <c r="C197" s="35"/>
      <c r="D197" s="34"/>
      <c r="E197" s="78"/>
      <c r="F197" s="63">
        <f t="shared" si="14"/>
        <v>0</v>
      </c>
      <c r="G197" s="71"/>
      <c r="H197" s="35"/>
      <c r="I197" s="10"/>
      <c r="J197" s="5"/>
      <c r="K197" s="5">
        <f t="shared" si="15"/>
        <v>0</v>
      </c>
      <c r="L197" s="21"/>
      <c r="M197" s="23">
        <f t="shared" si="16"/>
        <v>0</v>
      </c>
    </row>
    <row r="198" spans="1:13" x14ac:dyDescent="0.25">
      <c r="B198" s="35"/>
      <c r="C198" s="35"/>
      <c r="D198" s="34"/>
      <c r="E198" s="78"/>
      <c r="F198" s="63">
        <f t="shared" si="14"/>
        <v>0</v>
      </c>
      <c r="G198" s="71"/>
      <c r="H198" s="35"/>
      <c r="I198" s="10"/>
      <c r="J198" s="5"/>
      <c r="K198" s="5">
        <f t="shared" si="15"/>
        <v>0</v>
      </c>
      <c r="L198" s="21"/>
      <c r="M198" s="23">
        <f t="shared" si="16"/>
        <v>0</v>
      </c>
    </row>
    <row r="199" spans="1:13" x14ac:dyDescent="0.25">
      <c r="B199" s="35"/>
      <c r="C199" s="35"/>
      <c r="D199" s="34"/>
      <c r="E199" s="78"/>
      <c r="F199" s="63">
        <f t="shared" si="14"/>
        <v>0</v>
      </c>
      <c r="G199" s="71"/>
      <c r="H199" s="35"/>
      <c r="I199" s="10"/>
      <c r="J199" s="5"/>
      <c r="K199" s="5">
        <f t="shared" si="15"/>
        <v>0</v>
      </c>
      <c r="L199" s="21"/>
      <c r="M199" s="23">
        <f t="shared" si="16"/>
        <v>0</v>
      </c>
    </row>
    <row r="200" spans="1:13" x14ac:dyDescent="0.25">
      <c r="B200" s="35"/>
      <c r="C200" s="35"/>
      <c r="D200" s="34"/>
      <c r="E200" s="78"/>
      <c r="F200" s="63">
        <f t="shared" si="14"/>
        <v>0</v>
      </c>
      <c r="G200" s="71"/>
      <c r="H200" s="35"/>
      <c r="I200" s="10"/>
      <c r="J200" s="5"/>
      <c r="K200" s="5">
        <f t="shared" si="15"/>
        <v>0</v>
      </c>
      <c r="L200" s="21"/>
      <c r="M200" s="23">
        <f t="shared" si="16"/>
        <v>0</v>
      </c>
    </row>
    <row r="201" spans="1:13" x14ac:dyDescent="0.25">
      <c r="B201" s="35"/>
      <c r="C201" s="35"/>
      <c r="D201" s="34"/>
      <c r="E201" s="78"/>
      <c r="F201" s="63">
        <f t="shared" si="14"/>
        <v>0</v>
      </c>
      <c r="G201" s="71"/>
      <c r="H201" s="35"/>
      <c r="I201" s="10"/>
      <c r="J201" s="5"/>
      <c r="K201" s="5">
        <f t="shared" si="15"/>
        <v>0</v>
      </c>
      <c r="L201" s="21"/>
      <c r="M201" s="23">
        <f t="shared" si="16"/>
        <v>0</v>
      </c>
    </row>
    <row r="202" spans="1:13" x14ac:dyDescent="0.25">
      <c r="B202" s="35"/>
      <c r="C202" s="35"/>
      <c r="D202" s="34"/>
      <c r="E202" s="35"/>
      <c r="F202" s="63">
        <f t="shared" si="14"/>
        <v>0</v>
      </c>
      <c r="G202" s="71"/>
      <c r="H202" s="35"/>
      <c r="I202" s="10"/>
      <c r="J202" s="5"/>
      <c r="K202" s="5">
        <f t="shared" si="15"/>
        <v>0</v>
      </c>
      <c r="L202" s="21"/>
      <c r="M202" s="23">
        <f t="shared" si="16"/>
        <v>0</v>
      </c>
    </row>
    <row r="203" spans="1:13" x14ac:dyDescent="0.25">
      <c r="B203" s="35"/>
      <c r="C203" s="35"/>
      <c r="D203" s="34"/>
      <c r="E203" s="35"/>
      <c r="F203" s="63">
        <f t="shared" si="14"/>
        <v>0</v>
      </c>
      <c r="G203" s="71"/>
      <c r="H203" s="35"/>
      <c r="I203" s="10"/>
      <c r="J203" s="5"/>
      <c r="K203" s="5">
        <f t="shared" si="15"/>
        <v>0</v>
      </c>
      <c r="L203" s="21"/>
      <c r="M203" s="23">
        <f t="shared" si="16"/>
        <v>0</v>
      </c>
    </row>
    <row r="204" spans="1:13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5"/>
        <v>0</v>
      </c>
      <c r="L204" s="21"/>
      <c r="M204" s="23">
        <f t="shared" si="16"/>
        <v>0</v>
      </c>
    </row>
    <row r="205" spans="1:13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5"/>
        <v>0</v>
      </c>
      <c r="L205" s="21"/>
      <c r="M205" s="23">
        <f t="shared" si="16"/>
        <v>0</v>
      </c>
    </row>
    <row r="206" spans="1:13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5"/>
        <v>0</v>
      </c>
      <c r="L206" s="21"/>
      <c r="M206" s="23">
        <f t="shared" si="16"/>
        <v>0</v>
      </c>
    </row>
    <row r="207" spans="1:13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5"/>
        <v>0</v>
      </c>
      <c r="L207" s="21"/>
      <c r="M207" s="23">
        <f t="shared" si="16"/>
        <v>0</v>
      </c>
    </row>
    <row r="208" spans="1:13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5"/>
        <v>0</v>
      </c>
      <c r="L208" s="21"/>
      <c r="M208" s="23">
        <f t="shared" si="16"/>
        <v>0</v>
      </c>
    </row>
    <row r="209" spans="1:13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5"/>
        <v>0</v>
      </c>
      <c r="L209" s="21"/>
      <c r="M209" s="23">
        <f t="shared" si="16"/>
        <v>0</v>
      </c>
    </row>
    <row r="210" spans="1:13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5"/>
        <v>0</v>
      </c>
      <c r="L210" s="21"/>
      <c r="M210" s="23">
        <f t="shared" si="16"/>
        <v>0</v>
      </c>
    </row>
    <row r="211" spans="1:13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5"/>
        <v>0</v>
      </c>
      <c r="L211" s="21"/>
      <c r="M211" s="23">
        <f t="shared" si="16"/>
        <v>0</v>
      </c>
    </row>
    <row r="212" spans="1:13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5"/>
        <v>0</v>
      </c>
      <c r="L212" s="21"/>
      <c r="M212" s="23">
        <f t="shared" si="16"/>
        <v>0</v>
      </c>
    </row>
    <row r="213" spans="1:13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5"/>
        <v>0</v>
      </c>
      <c r="L213" s="21"/>
      <c r="M213" s="23">
        <f t="shared" si="16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55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55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107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107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473.97222222222223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473.97222222222223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83</v>
      </c>
      <c r="B222" s="35" t="s">
        <v>27</v>
      </c>
      <c r="C222" s="35">
        <v>1</v>
      </c>
      <c r="D222" s="34"/>
      <c r="E222" s="54">
        <v>36.75</v>
      </c>
      <c r="F222" s="30">
        <f>+G218*1.1*0.4</f>
        <v>208.54777777777781</v>
      </c>
      <c r="G222" s="71"/>
      <c r="H222" s="70">
        <f>F222/G218</f>
        <v>0.44000000000000006</v>
      </c>
      <c r="I222" s="10">
        <f>+F222*$H$4</f>
        <v>208.54777777777781</v>
      </c>
      <c r="J222" s="5" t="s">
        <v>78</v>
      </c>
      <c r="K222" s="5">
        <f>+C222</f>
        <v>1</v>
      </c>
      <c r="L222" s="21"/>
      <c r="M222" s="23">
        <f>+F222</f>
        <v>208.54777777777781</v>
      </c>
    </row>
    <row r="223" spans="1:13" x14ac:dyDescent="0.25">
      <c r="A223" t="s">
        <v>83</v>
      </c>
      <c r="B223" s="35" t="s">
        <v>82</v>
      </c>
      <c r="C223" s="35">
        <v>1</v>
      </c>
      <c r="D223" s="34"/>
      <c r="E223" s="54">
        <f>+(F222+G218)*0.5%</f>
        <v>3.4125999999999999</v>
      </c>
      <c r="F223" s="30">
        <f t="shared" ref="F223" si="17">+E223*C223</f>
        <v>3.4125999999999999</v>
      </c>
      <c r="G223" s="71"/>
      <c r="H223" s="76">
        <f>F223/(F222+G218)</f>
        <v>5.0000000000000001E-3</v>
      </c>
      <c r="I223" s="10">
        <f>+F223*$H$4</f>
        <v>3.4125999999999999</v>
      </c>
      <c r="J223" s="5" t="s">
        <v>79</v>
      </c>
      <c r="K223" s="5">
        <f t="shared" ref="K223:K228" si="18">+C223</f>
        <v>1</v>
      </c>
      <c r="L223" s="21"/>
      <c r="M223" s="23">
        <f t="shared" ref="M223:M228" si="19">+F223</f>
        <v>3.4125999999999999</v>
      </c>
    </row>
    <row r="224" spans="1:13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8"/>
        <v>0</v>
      </c>
      <c r="L224" s="21"/>
      <c r="M224" s="23">
        <f t="shared" si="19"/>
        <v>0</v>
      </c>
    </row>
    <row r="225" spans="2:13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8"/>
        <v>0</v>
      </c>
      <c r="L225" s="21"/>
      <c r="M225" s="23">
        <f t="shared" si="19"/>
        <v>0</v>
      </c>
    </row>
    <row r="226" spans="2:13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8"/>
        <v>0</v>
      </c>
      <c r="L226" s="21"/>
      <c r="M226" s="23">
        <f t="shared" si="19"/>
        <v>0</v>
      </c>
    </row>
    <row r="227" spans="2:13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8"/>
        <v>0</v>
      </c>
      <c r="L227" s="21"/>
      <c r="M227" s="23">
        <f t="shared" si="19"/>
        <v>0</v>
      </c>
    </row>
    <row r="228" spans="2:13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8"/>
        <v>0</v>
      </c>
      <c r="L228" s="21"/>
      <c r="M228" s="23">
        <f t="shared" si="19"/>
        <v>0</v>
      </c>
    </row>
    <row r="229" spans="2:13" ht="15.75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211.96037777777781</v>
      </c>
      <c r="H230" s="83">
        <f>+G230/G234</f>
        <v>0.27889034570429044</v>
      </c>
      <c r="I230" s="1"/>
      <c r="J230" s="1" t="str">
        <f>+B230</f>
        <v>Total FOH</v>
      </c>
      <c r="K230" s="1"/>
      <c r="L230" s="21"/>
      <c r="M230" s="24">
        <f>+G230</f>
        <v>211.96037777777781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685.93260000000009</v>
      </c>
      <c r="H232" s="52"/>
      <c r="I232" s="1"/>
      <c r="J232" s="1" t="str">
        <f>+B232</f>
        <v>Total Cost Per Unit</v>
      </c>
      <c r="K232" s="1"/>
      <c r="L232" s="1"/>
      <c r="M232" s="23">
        <f>+G232</f>
        <v>685.93260000000009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74.080720800000009</v>
      </c>
      <c r="H233" s="90">
        <v>0.108</v>
      </c>
      <c r="I233" s="1"/>
      <c r="J233" s="1" t="str">
        <f t="shared" ref="J233:J236" si="20">+B233</f>
        <v>Approved Margin</v>
      </c>
      <c r="K233" s="1"/>
      <c r="L233" s="4">
        <f>+H233</f>
        <v>0.108</v>
      </c>
      <c r="M233" s="23">
        <f t="shared" ref="M233:M236" si="21">+G233</f>
        <v>74.080720800000009</v>
      </c>
    </row>
    <row r="234" spans="2:13" x14ac:dyDescent="0.25">
      <c r="B234" s="35" t="s">
        <v>33</v>
      </c>
      <c r="C234" s="35"/>
      <c r="D234" s="34"/>
      <c r="E234" s="35"/>
      <c r="F234" s="34"/>
      <c r="G234" s="100">
        <f>SUM(G232:G233)</f>
        <v>760.01332080000009</v>
      </c>
      <c r="H234" s="58"/>
      <c r="I234" s="1"/>
      <c r="J234" s="1" t="str">
        <f t="shared" si="20"/>
        <v>Sales Price</v>
      </c>
      <c r="K234" s="1"/>
      <c r="L234" s="1"/>
      <c r="M234" s="23">
        <f t="shared" si="21"/>
        <v>760.01332080000009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74.080720799999995</v>
      </c>
      <c r="H235" s="35"/>
      <c r="I235" s="1"/>
      <c r="J235" s="1" t="str">
        <f t="shared" si="20"/>
        <v>NP</v>
      </c>
      <c r="K235" s="1"/>
      <c r="L235" s="1"/>
      <c r="M235" s="23">
        <f t="shared" si="21"/>
        <v>74.080720799999995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9.7472924187725615E-2</v>
      </c>
      <c r="H236" s="52"/>
      <c r="I236" s="14"/>
      <c r="J236" s="1" t="str">
        <f t="shared" si="20"/>
        <v>NP Margin</v>
      </c>
      <c r="K236" s="1"/>
      <c r="L236" s="14"/>
      <c r="M236" s="82">
        <f t="shared" si="21"/>
        <v>9.7472924187725615E-2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788.82249000000002</v>
      </c>
      <c r="D241" s="27"/>
      <c r="E241" s="1"/>
      <c r="F241" s="32">
        <f>+($G$232*(1+F239))</f>
        <v>754.52586000000019</v>
      </c>
      <c r="G241" s="1"/>
      <c r="H241" s="43">
        <f>+($G$232*(1+H239))</f>
        <v>720.22923000000014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314.85026777777779</v>
      </c>
      <c r="D243" s="1"/>
      <c r="E243" s="1"/>
      <c r="F243" s="12">
        <f>+F241-$G$218</f>
        <v>280.55363777777796</v>
      </c>
      <c r="G243" s="1"/>
      <c r="H243" s="44">
        <f>+H241-$G$218</f>
        <v>246.25700777777791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-211.96037777777781</v>
      </c>
      <c r="D245" s="1"/>
      <c r="E245" s="1"/>
      <c r="F245" s="12">
        <f>-$G$230</f>
        <v>-211.96037777777781</v>
      </c>
      <c r="G245" s="1"/>
      <c r="H245" s="44">
        <f>-$G$230</f>
        <v>-211.96037777777781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102.88988999999998</v>
      </c>
      <c r="D247" s="26"/>
      <c r="E247" s="26"/>
      <c r="F247" s="33">
        <f>SUM(F243:F245)</f>
        <v>68.593260000000157</v>
      </c>
      <c r="G247" s="26"/>
      <c r="H247" s="45">
        <f>SUM(H243:H245)</f>
        <v>34.296630000000107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788.82249000000002</v>
      </c>
      <c r="D250" s="27"/>
      <c r="E250" s="26"/>
      <c r="F250" s="27">
        <f>+F241*$H$4</f>
        <v>754.52586000000019</v>
      </c>
      <c r="G250" s="26"/>
      <c r="H250" s="46">
        <f>+H241*$H$4</f>
        <v>720.22923000000014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102.88988999999998</v>
      </c>
      <c r="D252" s="27"/>
      <c r="E252" s="26"/>
      <c r="F252" s="27">
        <f>+F247*$H$4</f>
        <v>68.593260000000157</v>
      </c>
      <c r="G252" s="26"/>
      <c r="H252" s="46">
        <f>+H247*$H$4</f>
        <v>34.296630000000107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2018-11-21T06:28:30Z</dcterms:modified>
</cp:coreProperties>
</file>