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3" i="1" l="1"/>
  <c r="H222" i="1"/>
  <c r="F222" i="1"/>
  <c r="H8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E189" i="1"/>
  <c r="F165" i="1"/>
  <c r="F166" i="1"/>
  <c r="F167" i="1"/>
  <c r="F168" i="1"/>
  <c r="F169" i="1"/>
  <c r="F170" i="1"/>
  <c r="F171" i="1"/>
  <c r="F172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H268" i="1" l="1"/>
  <c r="G268" i="1"/>
  <c r="H270" i="1"/>
  <c r="H269" i="1"/>
  <c r="I204" i="1" l="1"/>
  <c r="I205" i="1"/>
  <c r="I206" i="1"/>
  <c r="I207" i="1"/>
  <c r="I208" i="1"/>
  <c r="I209" i="1"/>
  <c r="I210" i="1"/>
  <c r="I211" i="1"/>
  <c r="I212" i="1"/>
  <c r="I213" i="1"/>
  <c r="G270" i="1"/>
  <c r="G269" i="1"/>
  <c r="G271" i="1" l="1"/>
  <c r="H271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K24" i="1"/>
  <c r="K23" i="1"/>
  <c r="K22" i="1"/>
  <c r="M23" i="1" l="1"/>
  <c r="I23" i="1"/>
  <c r="F203" i="1" l="1"/>
  <c r="I203" i="1" s="1"/>
  <c r="F202" i="1"/>
  <c r="F201" i="1"/>
  <c r="F200" i="1"/>
  <c r="F199" i="1"/>
  <c r="I199" i="1" s="1"/>
  <c r="F198" i="1"/>
  <c r="F197" i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7" i="1" l="1"/>
  <c r="I197" i="1"/>
  <c r="M198" i="1"/>
  <c r="I198" i="1"/>
  <c r="M200" i="1"/>
  <c r="I200" i="1"/>
  <c r="M201" i="1"/>
  <c r="I201" i="1"/>
  <c r="M202" i="1"/>
  <c r="I202" i="1"/>
  <c r="M196" i="1"/>
  <c r="I196" i="1"/>
  <c r="F195" i="1"/>
  <c r="M195" i="1" l="1"/>
  <c r="I195" i="1"/>
  <c r="F160" i="1"/>
  <c r="M22" i="1" l="1"/>
  <c r="I22" i="1"/>
  <c r="G161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G218" i="1" l="1"/>
  <c r="M214" i="1"/>
  <c r="M185" i="1"/>
  <c r="M216" i="1"/>
  <c r="E223" i="1" l="1"/>
  <c r="I160" i="1"/>
  <c r="M161" i="1"/>
  <c r="M160" i="1"/>
  <c r="M218" i="1" l="1"/>
  <c r="F223" i="1" l="1"/>
  <c r="M223" i="1" s="1"/>
  <c r="I222" i="1" l="1"/>
  <c r="M222" i="1"/>
  <c r="H223" i="1"/>
  <c r="G230" i="1"/>
  <c r="G232" i="1" s="1"/>
  <c r="I223" i="1"/>
  <c r="G235" i="1" l="1"/>
  <c r="G236" i="1" s="1"/>
  <c r="M232" i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M236" i="1" l="1"/>
</calcChain>
</file>

<file path=xl/sharedStrings.xml><?xml version="1.0" encoding="utf-8"?>
<sst xmlns="http://schemas.openxmlformats.org/spreadsheetml/2006/main" count="188" uniqueCount="143">
  <si>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</si>
  <si>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</si>
  <si>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</si>
  <si>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</si>
  <si>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</si>
  <si>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</si>
  <si>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</si>
  <si>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</si>
  <si>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</si>
  <si>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</si>
  <si>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</si>
  <si>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</si>
  <si>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</si>
  <si>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</si>
  <si>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</si>
  <si>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</si>
  <si>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</si>
  <si>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</si>
  <si>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</si>
  <si>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</si>
  <si>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</si>
  <si>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</si>
  <si>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</si>
  <si>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</si>
  <si>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</si>
  <si>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</si>
  <si>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</si>
  <si>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</si>
  <si>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</si>
  <si>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</si>
  <si>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</si>
  <si>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</si>
  <si>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</si>
  <si>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</si>
  <si>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</si>
  <si>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</si>
  <si>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</si>
  <si>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</si>
  <si>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</si>
  <si>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</si>
  <si>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</si>
  <si>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</si>
  <si>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</si>
  <si>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</si>
  <si>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</si>
  <si>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</si>
  <si>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</si>
  <si>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</si>
  <si>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</si>
  <si>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</si>
  <si>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</si>
  <si>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</si>
  <si>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</si>
  <si>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</si>
  <si>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</si>
  <si>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</si>
  <si>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</si>
  <si>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</si>
  <si>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</si>
  <si>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</si>
  <si>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</si>
  <si>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</si>
  <si>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</si>
  <si>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</si>
  <si>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</si>
  <si>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</si>
  <si>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</si>
  <si>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</si>
  <si>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</si>
  <si>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</si>
  <si>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</si>
  <si>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</si>
  <si>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</si>
  <si>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</si>
  <si>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</si>
  <si>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</si>
  <si>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</si>
  <si>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</si>
  <si>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Screen Printed Door Panel</t>
  </si>
  <si>
    <t>Labour</t>
  </si>
  <si>
    <t xml:space="preserve">printing  </t>
  </si>
  <si>
    <t xml:space="preserve">Cutting -Separate </t>
  </si>
  <si>
    <t xml:space="preserve">Diecut </t>
  </si>
  <si>
    <t>VOH0002</t>
  </si>
  <si>
    <t>LC0006</t>
  </si>
  <si>
    <t>Number of Side</t>
  </si>
  <si>
    <t>11.02.2019</t>
  </si>
  <si>
    <t>Trad Lanka</t>
  </si>
  <si>
    <t>9 mm MDF Board</t>
  </si>
  <si>
    <t>12 mm MDF Board</t>
  </si>
  <si>
    <t>2 mm White  Perspex Board 8' X 4'</t>
  </si>
  <si>
    <t>Laser Cut</t>
  </si>
  <si>
    <t>2 mm Black  Perspex Board 6' X 4'</t>
  </si>
  <si>
    <t>Sand Paper  No - 120</t>
  </si>
  <si>
    <t xml:space="preserve">Sand Paper  No - 220  </t>
  </si>
  <si>
    <t>Sand Paper  No - 400</t>
  </si>
  <si>
    <t xml:space="preserve"> Auto Paint </t>
  </si>
  <si>
    <t>Sanding Sealer</t>
  </si>
  <si>
    <t>Filler grer</t>
  </si>
  <si>
    <t>Thinner</t>
  </si>
  <si>
    <t>Glue World Adisive</t>
  </si>
  <si>
    <t>Plastick Primer</t>
  </si>
  <si>
    <t xml:space="preserve">Pantry Cupboard  Lock </t>
  </si>
  <si>
    <t xml:space="preserve">Pantry Cupboard Hinges  </t>
  </si>
  <si>
    <t>Pantry Cupboard Handle</t>
  </si>
  <si>
    <t>3 mm mirror Glass 150mm X 280mm</t>
  </si>
  <si>
    <t>LED Light Strip  Roll</t>
  </si>
  <si>
    <t>LED Power Units</t>
  </si>
  <si>
    <t xml:space="preserve">2 Core Wire                     </t>
  </si>
  <si>
    <t xml:space="preserve">Plug top </t>
  </si>
  <si>
    <t>Acrlic Glue</t>
  </si>
  <si>
    <t>other</t>
  </si>
  <si>
    <t>1/3</t>
  </si>
  <si>
    <t>Rs</t>
  </si>
  <si>
    <t>Ltr</t>
  </si>
  <si>
    <t>Set</t>
  </si>
  <si>
    <t>ml</t>
  </si>
  <si>
    <t>Roll</t>
  </si>
  <si>
    <t>MTR</t>
  </si>
  <si>
    <t>CNC Cutting Charges</t>
  </si>
  <si>
    <t>LC0007</t>
  </si>
  <si>
    <t>LC0003</t>
  </si>
  <si>
    <t xml:space="preserve">MD0010002         </t>
  </si>
  <si>
    <t xml:space="preserve">MD0010003  </t>
  </si>
  <si>
    <t xml:space="preserve">PS0010013   </t>
  </si>
  <si>
    <t xml:space="preserve">PS0010022    </t>
  </si>
  <si>
    <t xml:space="preserve">MM0010027         </t>
  </si>
  <si>
    <t>18'' x 18'' x 48'' Street Wear Podium unit</t>
  </si>
  <si>
    <t xml:space="preserve">OT0010039       </t>
  </si>
  <si>
    <t xml:space="preserve">MM0010103  </t>
  </si>
  <si>
    <t xml:space="preserve">PR0010003   </t>
  </si>
  <si>
    <t xml:space="preserve">PR0010007  </t>
  </si>
  <si>
    <t xml:space="preserve">SM0020002     </t>
  </si>
  <si>
    <t xml:space="preserve">GL0010001    </t>
  </si>
  <si>
    <t xml:space="preserve">IN0080068    </t>
  </si>
  <si>
    <t xml:space="preserve">EI0010089  </t>
  </si>
  <si>
    <t xml:space="preserve">EI0010054   </t>
  </si>
  <si>
    <t xml:space="preserve">EI0010008    </t>
  </si>
  <si>
    <t xml:space="preserve">EI0010011  </t>
  </si>
  <si>
    <t xml:space="preserve">MM0010100     </t>
  </si>
  <si>
    <t>MM0010101</t>
  </si>
  <si>
    <t>MM0010102</t>
  </si>
  <si>
    <t>MM0010103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</si>
</sst>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2" fontId="0" fillId="0" borderId="19" xfId="1" applyNumberFormat="1" applyFont="1" applyFill="1" applyBorder="1"/>
    <xf numFmtId="2" fontId="0" fillId="0" borderId="19" xfId="0" applyNumberFormat="1" applyBorder="1"/>
    <xf numFmtId="164" fontId="0" fillId="2" borderId="7" xfId="0" applyNumberFormat="1" applyFill="1" applyBorder="1"/>
    <xf numFmtId="2" fontId="0" fillId="0" borderId="0" xfId="0" applyNumberFormat="1"/>
    <xf numFmtId="43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66" fontId="0" fillId="0" borderId="19" xfId="0" applyNumberFormat="1" applyBorder="1"/>
    <xf numFmtId="10" fontId="0" fillId="0" borderId="15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71"/>
  <sheetViews>
    <sheetView tabSelected="1" topLeftCell="F1" zoomScale="70" zoomScaleNormal="70" workbookViewId="0">
      <selection activeCell="J13" sqref="J10:J13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9.5703125" bestFit="1" customWidth="1"/>
    <col min="7" max="7" width="21.85546875" customWidth="1"/>
    <col min="8" max="8" width="20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18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18</v>
      </c>
    </row>
    <row r="4" spans="2:13" x14ac:dyDescent="0.25">
      <c r="B4" s="8"/>
      <c r="C4" s="1"/>
      <c r="D4" s="1"/>
      <c r="E4" s="1"/>
      <c r="F4" s="1"/>
      <c r="G4" s="1" t="s">
        <v>42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/>
    </row>
    <row r="7" spans="2:13" x14ac:dyDescent="0.25">
      <c r="B7" s="8" t="s">
        <v>46</v>
      </c>
      <c r="C7" s="3" t="s">
        <v>87</v>
      </c>
      <c r="D7" s="1"/>
      <c r="E7" s="1"/>
      <c r="F7" s="1"/>
      <c r="G7" s="1" t="s">
        <v>35</v>
      </c>
      <c r="H7" s="41"/>
    </row>
    <row r="8" spans="2:13" x14ac:dyDescent="0.25">
      <c r="B8" s="8"/>
      <c r="C8" s="1"/>
      <c r="D8" s="1"/>
      <c r="E8" s="1"/>
      <c r="F8" s="1"/>
      <c r="G8" s="1" t="s">
        <v>30</v>
      </c>
      <c r="H8" s="41">
        <f>H222</f>
        <v>0.44000000000000011</v>
      </c>
    </row>
    <row r="9" spans="2:13" x14ac:dyDescent="0.25">
      <c r="B9" s="8" t="s">
        <v>47</v>
      </c>
      <c r="C9" s="3" t="s">
        <v>78</v>
      </c>
      <c r="D9" s="1"/>
      <c r="E9" s="1"/>
      <c r="F9" s="1"/>
      <c r="G9" s="1" t="s">
        <v>14</v>
      </c>
      <c r="H9" s="86"/>
    </row>
    <row r="10" spans="2:13" x14ac:dyDescent="0.25">
      <c r="B10" s="8"/>
      <c r="C10" s="1"/>
      <c r="D10" s="1"/>
      <c r="E10" s="1"/>
      <c r="F10" s="1"/>
      <c r="G10" s="1" t="s">
        <v>7</v>
      </c>
      <c r="H10" s="77">
        <v>4</v>
      </c>
    </row>
    <row r="11" spans="2:13" x14ac:dyDescent="0.25">
      <c r="B11" s="8"/>
      <c r="C11" s="1"/>
      <c r="D11" s="1"/>
      <c r="E11" s="1"/>
      <c r="F11" s="1"/>
      <c r="G11" s="1" t="s">
        <v>44</v>
      </c>
      <c r="H11" s="40">
        <v>1</v>
      </c>
      <c r="J11" s="88"/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41</v>
      </c>
      <c r="H12" s="40"/>
      <c r="J12" s="88"/>
    </row>
    <row r="13" spans="2:13" x14ac:dyDescent="0.25">
      <c r="B13" s="8"/>
      <c r="C13" s="1"/>
      <c r="D13" s="1"/>
      <c r="E13" s="1"/>
      <c r="F13" s="1"/>
      <c r="G13" s="21" t="s">
        <v>85</v>
      </c>
      <c r="H13" s="3">
        <v>1</v>
      </c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45</v>
      </c>
      <c r="C16" s="94" t="s">
        <v>127</v>
      </c>
      <c r="D16" s="95"/>
      <c r="E16" s="95"/>
      <c r="F16" s="95"/>
      <c r="G16" s="95"/>
      <c r="H16" s="96"/>
      <c r="M16" s="1"/>
    </row>
    <row r="17" spans="2:16" ht="15.75" thickBot="1" x14ac:dyDescent="0.3">
      <c r="B17" s="8"/>
      <c r="C17" s="1"/>
      <c r="D17" s="1"/>
      <c r="E17" s="1"/>
      <c r="F17" s="1"/>
      <c r="G17" s="1"/>
      <c r="H17" s="9"/>
    </row>
    <row r="18" spans="2:16" ht="15.75" thickBot="1" x14ac:dyDescent="0.3">
      <c r="B18" s="89" t="s">
        <v>49</v>
      </c>
      <c r="C18" s="90"/>
      <c r="D18" s="90"/>
      <c r="E18" s="90"/>
      <c r="F18" s="90"/>
      <c r="G18" s="90"/>
      <c r="H18" s="91"/>
      <c r="I18" s="92" t="s">
        <v>50</v>
      </c>
      <c r="J18" s="92"/>
      <c r="K18" s="92"/>
      <c r="L18" s="92"/>
      <c r="M18" s="93"/>
    </row>
    <row r="19" spans="2:16" ht="24.75" customHeight="1" thickBot="1" x14ac:dyDescent="0.3">
      <c r="B19" s="36" t="s">
        <v>58</v>
      </c>
      <c r="C19" s="36" t="s">
        <v>8</v>
      </c>
      <c r="D19" s="37" t="s">
        <v>11</v>
      </c>
      <c r="E19" s="36" t="s">
        <v>59</v>
      </c>
      <c r="F19" s="37" t="s">
        <v>9</v>
      </c>
      <c r="G19" s="36" t="s">
        <v>60</v>
      </c>
      <c r="H19" s="36"/>
      <c r="I19" s="38" t="s">
        <v>3</v>
      </c>
      <c r="J19" s="1"/>
      <c r="K19" s="1"/>
      <c r="L19" s="1"/>
      <c r="M19" s="9"/>
    </row>
    <row r="20" spans="2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51</v>
      </c>
      <c r="K20" s="1" t="s">
        <v>8</v>
      </c>
      <c r="L20" s="1"/>
      <c r="M20" s="9" t="s">
        <v>52</v>
      </c>
    </row>
    <row r="21" spans="2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2:16" x14ac:dyDescent="0.25">
      <c r="B22" s="35" t="s">
        <v>88</v>
      </c>
      <c r="C22" s="97">
        <v>1</v>
      </c>
      <c r="D22" s="34" t="s">
        <v>12</v>
      </c>
      <c r="E22" s="54">
        <v>1900</v>
      </c>
      <c r="F22" s="30">
        <f>C22*E22</f>
        <v>1900</v>
      </c>
      <c r="G22" s="71"/>
      <c r="H22" s="35"/>
      <c r="I22" s="10">
        <f>+F22*$H$4</f>
        <v>1900</v>
      </c>
      <c r="J22" s="5" t="s">
        <v>122</v>
      </c>
      <c r="K22" s="5">
        <f>+C22</f>
        <v>1</v>
      </c>
      <c r="L22" s="1"/>
      <c r="M22" s="23">
        <f>+F22</f>
        <v>1900</v>
      </c>
    </row>
    <row r="23" spans="2:16" x14ac:dyDescent="0.25">
      <c r="B23" s="35" t="s">
        <v>89</v>
      </c>
      <c r="C23" s="97">
        <v>1</v>
      </c>
      <c r="D23" s="34" t="s">
        <v>113</v>
      </c>
      <c r="E23" s="54">
        <v>2200</v>
      </c>
      <c r="F23" s="30">
        <f>C23*E23</f>
        <v>2200</v>
      </c>
      <c r="G23" s="71"/>
      <c r="H23" s="35"/>
      <c r="I23" s="10">
        <f t="shared" ref="I23:I46" si="0">+F23*$H$4</f>
        <v>2200</v>
      </c>
      <c r="J23" s="5" t="s">
        <v>123</v>
      </c>
      <c r="K23" s="5">
        <f t="shared" ref="K23:K24" si="1">+C23</f>
        <v>1</v>
      </c>
      <c r="L23" s="1"/>
      <c r="M23" s="23">
        <f t="shared" ref="M23:M25" si="2">+F23</f>
        <v>2200</v>
      </c>
    </row>
    <row r="24" spans="2:16" x14ac:dyDescent="0.25">
      <c r="B24" s="35" t="s">
        <v>90</v>
      </c>
      <c r="C24" s="97">
        <v>1</v>
      </c>
      <c r="D24" s="34" t="s">
        <v>12</v>
      </c>
      <c r="E24" s="54">
        <v>11475</v>
      </c>
      <c r="F24" s="30">
        <f>C24*E24</f>
        <v>11475</v>
      </c>
      <c r="G24" s="71"/>
      <c r="H24" s="35"/>
      <c r="I24" s="10">
        <f t="shared" si="0"/>
        <v>11475</v>
      </c>
      <c r="J24" s="5" t="s">
        <v>124</v>
      </c>
      <c r="K24" s="5">
        <f t="shared" si="1"/>
        <v>1</v>
      </c>
      <c r="L24" s="1"/>
      <c r="M24" s="23">
        <f t="shared" si="2"/>
        <v>11475</v>
      </c>
    </row>
    <row r="25" spans="2:16" ht="14.25" customHeight="1" x14ac:dyDescent="0.25">
      <c r="B25" s="35" t="s">
        <v>91</v>
      </c>
      <c r="C25" s="97">
        <v>1</v>
      </c>
      <c r="D25" s="34" t="s">
        <v>113</v>
      </c>
      <c r="E25" s="54">
        <v>2500</v>
      </c>
      <c r="F25" s="30">
        <f>C25*E25</f>
        <v>2500</v>
      </c>
      <c r="G25" s="71"/>
      <c r="H25" s="35"/>
      <c r="I25" s="10">
        <f t="shared" si="0"/>
        <v>2500</v>
      </c>
      <c r="J25" s="5" t="s">
        <v>139</v>
      </c>
      <c r="K25" s="5"/>
      <c r="L25" s="1"/>
      <c r="M25" s="23">
        <f t="shared" si="2"/>
        <v>2500</v>
      </c>
      <c r="O25" s="2"/>
      <c r="P25" s="2"/>
    </row>
    <row r="26" spans="2:16" x14ac:dyDescent="0.25">
      <c r="B26" s="35" t="s">
        <v>92</v>
      </c>
      <c r="C26" s="97" t="s">
        <v>112</v>
      </c>
      <c r="D26" s="34" t="s">
        <v>12</v>
      </c>
      <c r="E26" s="54">
        <v>8950</v>
      </c>
      <c r="F26" s="30">
        <f>E26/3</f>
        <v>2983.3333333333335</v>
      </c>
      <c r="G26" s="71"/>
      <c r="H26" s="35"/>
      <c r="I26" s="10">
        <f t="shared" si="0"/>
        <v>2983.3333333333335</v>
      </c>
      <c r="J26" s="5" t="s">
        <v>125</v>
      </c>
      <c r="K26" s="5"/>
      <c r="L26" s="1"/>
      <c r="M26" s="23">
        <f t="shared" ref="M26:M87" si="3">+F26</f>
        <v>2983.3333333333335</v>
      </c>
    </row>
    <row r="27" spans="2:16" x14ac:dyDescent="0.25">
      <c r="B27" s="35" t="s">
        <v>91</v>
      </c>
      <c r="C27" s="98" t="s">
        <v>112</v>
      </c>
      <c r="D27" s="34" t="s">
        <v>113</v>
      </c>
      <c r="E27" s="54">
        <v>2500</v>
      </c>
      <c r="F27" s="30">
        <f>E27/3</f>
        <v>833.33333333333337</v>
      </c>
      <c r="G27" s="71"/>
      <c r="H27" s="35"/>
      <c r="I27" s="10">
        <f t="shared" si="0"/>
        <v>833.33333333333337</v>
      </c>
      <c r="J27" s="5" t="s">
        <v>139</v>
      </c>
      <c r="K27" s="5"/>
      <c r="L27" s="1"/>
      <c r="M27" s="23">
        <f t="shared" si="3"/>
        <v>833.33333333333337</v>
      </c>
    </row>
    <row r="28" spans="2:16" x14ac:dyDescent="0.25">
      <c r="B28" s="35" t="s">
        <v>93</v>
      </c>
      <c r="C28" s="98">
        <v>1</v>
      </c>
      <c r="D28" s="34" t="s">
        <v>12</v>
      </c>
      <c r="E28" s="54">
        <v>95</v>
      </c>
      <c r="F28" s="30">
        <f t="shared" ref="F28:F46" si="4">C28*E28</f>
        <v>95</v>
      </c>
      <c r="G28" s="71"/>
      <c r="H28" s="35"/>
      <c r="I28" s="10">
        <f t="shared" si="0"/>
        <v>95</v>
      </c>
      <c r="J28" s="5" t="s">
        <v>126</v>
      </c>
      <c r="K28" s="5"/>
      <c r="L28" s="1"/>
      <c r="M28" s="23">
        <f t="shared" si="3"/>
        <v>95</v>
      </c>
    </row>
    <row r="29" spans="2:16" x14ac:dyDescent="0.25">
      <c r="B29" s="35" t="s">
        <v>94</v>
      </c>
      <c r="C29" s="99">
        <v>1</v>
      </c>
      <c r="D29" s="34" t="s">
        <v>12</v>
      </c>
      <c r="E29" s="54">
        <v>95</v>
      </c>
      <c r="F29" s="30">
        <f t="shared" si="4"/>
        <v>95</v>
      </c>
      <c r="G29" s="71"/>
      <c r="H29" s="35"/>
      <c r="I29" s="10">
        <f t="shared" si="0"/>
        <v>95</v>
      </c>
      <c r="J29" s="5" t="s">
        <v>128</v>
      </c>
      <c r="K29" s="5"/>
      <c r="L29" s="1"/>
      <c r="M29" s="23">
        <f t="shared" si="3"/>
        <v>95</v>
      </c>
    </row>
    <row r="30" spans="2:16" x14ac:dyDescent="0.25">
      <c r="B30" s="35" t="s">
        <v>95</v>
      </c>
      <c r="C30" s="98">
        <v>1</v>
      </c>
      <c r="D30" s="34" t="s">
        <v>12</v>
      </c>
      <c r="E30" s="54">
        <v>95</v>
      </c>
      <c r="F30" s="30">
        <f t="shared" si="4"/>
        <v>95</v>
      </c>
      <c r="G30" s="71"/>
      <c r="H30" s="35"/>
      <c r="I30" s="10">
        <f t="shared" si="0"/>
        <v>95</v>
      </c>
      <c r="J30" s="5" t="s">
        <v>129</v>
      </c>
      <c r="K30" s="5"/>
      <c r="L30" s="1"/>
      <c r="M30" s="23">
        <f t="shared" si="3"/>
        <v>95</v>
      </c>
    </row>
    <row r="31" spans="2:16" x14ac:dyDescent="0.25">
      <c r="B31" s="35" t="s">
        <v>96</v>
      </c>
      <c r="C31" s="97">
        <v>1</v>
      </c>
      <c r="D31" s="34" t="s">
        <v>114</v>
      </c>
      <c r="E31" s="54">
        <v>1550</v>
      </c>
      <c r="F31" s="30">
        <f t="shared" si="4"/>
        <v>1550</v>
      </c>
      <c r="G31" s="71"/>
      <c r="H31" s="35"/>
      <c r="I31" s="10">
        <f t="shared" si="0"/>
        <v>1550</v>
      </c>
      <c r="J31" s="5" t="s">
        <v>139</v>
      </c>
      <c r="K31" s="5"/>
      <c r="L31" s="1"/>
      <c r="M31" s="23">
        <f t="shared" si="3"/>
        <v>1550</v>
      </c>
    </row>
    <row r="32" spans="2:16" x14ac:dyDescent="0.25">
      <c r="B32" s="35" t="s">
        <v>97</v>
      </c>
      <c r="C32" s="97">
        <v>0.5</v>
      </c>
      <c r="D32" s="34" t="s">
        <v>114</v>
      </c>
      <c r="E32" s="54">
        <v>680</v>
      </c>
      <c r="F32" s="30">
        <f t="shared" si="4"/>
        <v>340</v>
      </c>
      <c r="G32" s="71"/>
      <c r="H32" s="35"/>
      <c r="I32" s="10">
        <f t="shared" si="0"/>
        <v>340</v>
      </c>
      <c r="J32" s="5" t="s">
        <v>131</v>
      </c>
      <c r="K32" s="5"/>
      <c r="L32" s="1"/>
      <c r="M32" s="23">
        <f t="shared" si="3"/>
        <v>340</v>
      </c>
    </row>
    <row r="33" spans="2:13" x14ac:dyDescent="0.25">
      <c r="B33" s="35" t="s">
        <v>98</v>
      </c>
      <c r="C33" s="97">
        <v>0.75</v>
      </c>
      <c r="D33" s="34" t="s">
        <v>114</v>
      </c>
      <c r="E33" s="54">
        <v>650</v>
      </c>
      <c r="F33" s="30">
        <f t="shared" si="4"/>
        <v>487.5</v>
      </c>
      <c r="G33" s="71"/>
      <c r="H33" s="35"/>
      <c r="I33" s="10">
        <f t="shared" si="0"/>
        <v>487.5</v>
      </c>
      <c r="J33" s="5" t="s">
        <v>130</v>
      </c>
      <c r="K33" s="5"/>
      <c r="L33" s="1"/>
      <c r="M33" s="23">
        <f t="shared" si="3"/>
        <v>487.5</v>
      </c>
    </row>
    <row r="34" spans="2:13" x14ac:dyDescent="0.25">
      <c r="B34" s="35" t="s">
        <v>99</v>
      </c>
      <c r="C34" s="97">
        <v>1.5</v>
      </c>
      <c r="D34" s="34" t="s">
        <v>114</v>
      </c>
      <c r="E34" s="54">
        <v>230</v>
      </c>
      <c r="F34" s="30">
        <f t="shared" si="4"/>
        <v>345</v>
      </c>
      <c r="G34" s="71"/>
      <c r="H34" s="35"/>
      <c r="I34" s="10">
        <f t="shared" si="0"/>
        <v>345</v>
      </c>
      <c r="J34" s="5" t="s">
        <v>132</v>
      </c>
      <c r="K34" s="5"/>
      <c r="L34" s="1"/>
      <c r="M34" s="23">
        <f t="shared" si="3"/>
        <v>345</v>
      </c>
    </row>
    <row r="35" spans="2:13" x14ac:dyDescent="0.25">
      <c r="B35" s="35" t="s">
        <v>100</v>
      </c>
      <c r="C35" s="97">
        <v>0.5</v>
      </c>
      <c r="D35" s="34" t="s">
        <v>114</v>
      </c>
      <c r="E35" s="54">
        <v>1100</v>
      </c>
      <c r="F35" s="30">
        <f t="shared" si="4"/>
        <v>550</v>
      </c>
      <c r="G35" s="71"/>
      <c r="H35" s="35"/>
      <c r="I35" s="10">
        <f t="shared" si="0"/>
        <v>550</v>
      </c>
      <c r="J35" s="5" t="s">
        <v>133</v>
      </c>
      <c r="K35" s="5"/>
      <c r="L35" s="1"/>
      <c r="M35" s="23">
        <f t="shared" si="3"/>
        <v>550</v>
      </c>
    </row>
    <row r="36" spans="2:13" x14ac:dyDescent="0.25">
      <c r="B36" s="35" t="s">
        <v>101</v>
      </c>
      <c r="C36" s="97">
        <v>0.5</v>
      </c>
      <c r="D36" s="34" t="s">
        <v>114</v>
      </c>
      <c r="E36" s="54">
        <v>900</v>
      </c>
      <c r="F36" s="30">
        <f t="shared" si="4"/>
        <v>450</v>
      </c>
      <c r="G36" s="71"/>
      <c r="H36" s="35"/>
      <c r="I36" s="10">
        <f t="shared" si="0"/>
        <v>450</v>
      </c>
      <c r="J36" s="5" t="s">
        <v>134</v>
      </c>
      <c r="K36" s="5"/>
      <c r="L36" s="1"/>
      <c r="M36" s="23">
        <f t="shared" si="3"/>
        <v>450</v>
      </c>
    </row>
    <row r="37" spans="2:13" x14ac:dyDescent="0.25">
      <c r="B37" s="35" t="s">
        <v>102</v>
      </c>
      <c r="C37" s="97">
        <v>1</v>
      </c>
      <c r="D37" s="34" t="s">
        <v>12</v>
      </c>
      <c r="E37" s="54">
        <v>285</v>
      </c>
      <c r="F37" s="30">
        <f t="shared" si="4"/>
        <v>285</v>
      </c>
      <c r="G37" s="71"/>
      <c r="H37" s="35"/>
      <c r="I37" s="10">
        <f t="shared" si="0"/>
        <v>285</v>
      </c>
      <c r="J37" s="5" t="s">
        <v>139</v>
      </c>
      <c r="K37" s="5"/>
      <c r="L37" s="1"/>
      <c r="M37" s="23">
        <f t="shared" si="3"/>
        <v>285</v>
      </c>
    </row>
    <row r="38" spans="2:13" x14ac:dyDescent="0.25">
      <c r="B38" s="35" t="s">
        <v>103</v>
      </c>
      <c r="C38" s="97">
        <v>1</v>
      </c>
      <c r="D38" s="34" t="s">
        <v>115</v>
      </c>
      <c r="E38" s="54">
        <v>150</v>
      </c>
      <c r="F38" s="30">
        <f t="shared" si="4"/>
        <v>150</v>
      </c>
      <c r="G38" s="71"/>
      <c r="H38" s="35"/>
      <c r="I38" s="10">
        <f t="shared" si="0"/>
        <v>150</v>
      </c>
      <c r="J38" s="5" t="s">
        <v>140</v>
      </c>
      <c r="K38" s="5"/>
      <c r="L38" s="1"/>
      <c r="M38" s="23">
        <f t="shared" si="3"/>
        <v>150</v>
      </c>
    </row>
    <row r="39" spans="2:13" x14ac:dyDescent="0.25">
      <c r="B39" s="35" t="s">
        <v>104</v>
      </c>
      <c r="C39" s="97">
        <v>1</v>
      </c>
      <c r="D39" s="34" t="s">
        <v>116</v>
      </c>
      <c r="E39" s="54">
        <v>475</v>
      </c>
      <c r="F39" s="30">
        <f t="shared" si="4"/>
        <v>475</v>
      </c>
      <c r="G39" s="71"/>
      <c r="H39" s="35"/>
      <c r="I39" s="10">
        <f t="shared" si="0"/>
        <v>475</v>
      </c>
      <c r="J39" s="5" t="s">
        <v>141</v>
      </c>
      <c r="K39" s="5"/>
      <c r="L39" s="1"/>
      <c r="M39" s="23">
        <f t="shared" si="3"/>
        <v>475</v>
      </c>
    </row>
    <row r="40" spans="2:13" x14ac:dyDescent="0.25">
      <c r="B40" s="35" t="s">
        <v>105</v>
      </c>
      <c r="C40" s="97">
        <v>2</v>
      </c>
      <c r="D40" s="34" t="s">
        <v>12</v>
      </c>
      <c r="E40" s="54">
        <v>350</v>
      </c>
      <c r="F40" s="30">
        <f t="shared" si="4"/>
        <v>700</v>
      </c>
      <c r="G40" s="71"/>
      <c r="H40" s="35"/>
      <c r="I40" s="10">
        <f t="shared" si="0"/>
        <v>700</v>
      </c>
      <c r="J40" s="5" t="s">
        <v>142</v>
      </c>
      <c r="K40" s="5"/>
      <c r="L40" s="1"/>
      <c r="M40" s="23">
        <f t="shared" si="3"/>
        <v>700</v>
      </c>
    </row>
    <row r="41" spans="2:13" x14ac:dyDescent="0.25">
      <c r="B41" s="35" t="s">
        <v>106</v>
      </c>
      <c r="C41" s="97">
        <v>1</v>
      </c>
      <c r="D41" s="34" t="s">
        <v>117</v>
      </c>
      <c r="E41" s="54">
        <v>1500</v>
      </c>
      <c r="F41" s="30">
        <f t="shared" si="4"/>
        <v>1500</v>
      </c>
      <c r="G41" s="71"/>
      <c r="H41" s="35"/>
      <c r="I41" s="10">
        <f t="shared" si="0"/>
        <v>1500</v>
      </c>
      <c r="J41" s="5" t="s">
        <v>135</v>
      </c>
      <c r="K41" s="5"/>
      <c r="L41" s="1"/>
      <c r="M41" s="23">
        <f t="shared" si="3"/>
        <v>1500</v>
      </c>
    </row>
    <row r="42" spans="2:13" x14ac:dyDescent="0.25">
      <c r="B42" s="35" t="s">
        <v>107</v>
      </c>
      <c r="C42" s="97">
        <v>1</v>
      </c>
      <c r="D42" s="34" t="s">
        <v>12</v>
      </c>
      <c r="E42" s="54">
        <v>1500</v>
      </c>
      <c r="F42" s="30">
        <f t="shared" si="4"/>
        <v>1500</v>
      </c>
      <c r="G42" s="71"/>
      <c r="H42" s="35"/>
      <c r="I42" s="10">
        <f t="shared" si="0"/>
        <v>1500</v>
      </c>
      <c r="J42" s="5" t="s">
        <v>136</v>
      </c>
      <c r="K42" s="5"/>
      <c r="L42" s="1"/>
      <c r="M42" s="23">
        <f t="shared" si="3"/>
        <v>1500</v>
      </c>
    </row>
    <row r="43" spans="2:13" x14ac:dyDescent="0.25">
      <c r="B43" s="35" t="s">
        <v>108</v>
      </c>
      <c r="C43" s="97">
        <v>5</v>
      </c>
      <c r="D43" s="34" t="s">
        <v>118</v>
      </c>
      <c r="E43" s="54">
        <v>50</v>
      </c>
      <c r="F43" s="30">
        <f t="shared" si="4"/>
        <v>250</v>
      </c>
      <c r="G43" s="71"/>
      <c r="H43" s="35"/>
      <c r="I43" s="10">
        <f t="shared" si="0"/>
        <v>250</v>
      </c>
      <c r="J43" s="5" t="s">
        <v>137</v>
      </c>
      <c r="K43" s="5"/>
      <c r="L43" s="1"/>
      <c r="M43" s="23">
        <f t="shared" si="3"/>
        <v>250</v>
      </c>
    </row>
    <row r="44" spans="2:13" x14ac:dyDescent="0.25">
      <c r="B44" s="35" t="s">
        <v>109</v>
      </c>
      <c r="C44" s="97">
        <v>1</v>
      </c>
      <c r="D44" s="34" t="s">
        <v>12</v>
      </c>
      <c r="E44" s="54">
        <v>120</v>
      </c>
      <c r="F44" s="30">
        <f t="shared" si="4"/>
        <v>120</v>
      </c>
      <c r="G44" s="71"/>
      <c r="H44" s="35"/>
      <c r="I44" s="10">
        <f t="shared" si="0"/>
        <v>120</v>
      </c>
      <c r="J44" s="5" t="s">
        <v>138</v>
      </c>
      <c r="K44" s="5"/>
      <c r="L44" s="1"/>
      <c r="M44" s="23">
        <f t="shared" si="3"/>
        <v>120</v>
      </c>
    </row>
    <row r="45" spans="2:13" x14ac:dyDescent="0.25">
      <c r="B45" s="35" t="s">
        <v>110</v>
      </c>
      <c r="C45" s="97">
        <v>25</v>
      </c>
      <c r="D45" s="34" t="s">
        <v>116</v>
      </c>
      <c r="E45" s="54">
        <v>2</v>
      </c>
      <c r="F45" s="30">
        <f t="shared" si="4"/>
        <v>50</v>
      </c>
      <c r="G45" s="71"/>
      <c r="H45" s="35"/>
      <c r="I45" s="10">
        <f t="shared" si="0"/>
        <v>50</v>
      </c>
      <c r="J45" s="5" t="s">
        <v>139</v>
      </c>
      <c r="K45" s="5"/>
      <c r="L45" s="1"/>
      <c r="M45" s="23">
        <f t="shared" si="3"/>
        <v>50</v>
      </c>
    </row>
    <row r="46" spans="2:13" x14ac:dyDescent="0.25">
      <c r="B46" s="35" t="s">
        <v>111</v>
      </c>
      <c r="C46" s="97">
        <v>1</v>
      </c>
      <c r="D46" s="34" t="s">
        <v>12</v>
      </c>
      <c r="E46" s="54">
        <v>750</v>
      </c>
      <c r="F46" s="30">
        <f t="shared" si="4"/>
        <v>750</v>
      </c>
      <c r="G46" s="71"/>
      <c r="H46" s="35"/>
      <c r="I46" s="10">
        <f t="shared" si="0"/>
        <v>750</v>
      </c>
      <c r="J46" s="5" t="s">
        <v>139</v>
      </c>
      <c r="K46" s="5"/>
      <c r="L46" s="1"/>
      <c r="M46" s="23">
        <f t="shared" si="3"/>
        <v>750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+(F22+F23)*H9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2:13" x14ac:dyDescent="0.25">
      <c r="B161" s="51" t="s">
        <v>15</v>
      </c>
      <c r="C161" s="58"/>
      <c r="D161" s="61"/>
      <c r="E161" s="61"/>
      <c r="F161" s="61"/>
      <c r="G161" s="73">
        <f>SUM(F22:F160)</f>
        <v>31679.166666666664</v>
      </c>
      <c r="H161" s="35"/>
      <c r="I161" s="1"/>
      <c r="J161" s="1" t="str">
        <f>+B161</f>
        <v>Total Material Cost</v>
      </c>
      <c r="M161" s="23">
        <f>+G161</f>
        <v>31679.166666666664</v>
      </c>
    </row>
    <row r="162" spans="2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2:13" x14ac:dyDescent="0.25">
      <c r="B163" s="50" t="s">
        <v>16</v>
      </c>
      <c r="C163" s="35"/>
      <c r="D163" s="34"/>
      <c r="E163" s="35"/>
      <c r="F163" s="34"/>
      <c r="G163" s="71"/>
      <c r="H163" s="35" t="s">
        <v>53</v>
      </c>
      <c r="I163" t="s">
        <v>10</v>
      </c>
      <c r="J163" s="1" t="s">
        <v>43</v>
      </c>
      <c r="K163" s="1" t="s">
        <v>8</v>
      </c>
      <c r="L163" s="21" t="s">
        <v>53</v>
      </c>
      <c r="M163" s="9" t="s">
        <v>9</v>
      </c>
    </row>
    <row r="164" spans="2:13" x14ac:dyDescent="0.25">
      <c r="B164" s="35" t="s">
        <v>75</v>
      </c>
      <c r="C164" s="35">
        <v>8</v>
      </c>
      <c r="D164" s="34"/>
      <c r="E164" s="54">
        <v>130</v>
      </c>
      <c r="F164" s="30">
        <f>+E164*C164</f>
        <v>1040</v>
      </c>
      <c r="G164" s="71"/>
      <c r="H164" s="35"/>
      <c r="I164" s="10">
        <f>+F164*$H$4</f>
        <v>1040</v>
      </c>
      <c r="J164" s="5" t="s">
        <v>84</v>
      </c>
      <c r="K164" s="18">
        <f>+C164</f>
        <v>8</v>
      </c>
      <c r="L164" s="18"/>
      <c r="M164" s="18">
        <f t="shared" ref="M164" si="8">+E164</f>
        <v>130</v>
      </c>
    </row>
    <row r="165" spans="2:13" x14ac:dyDescent="0.25">
      <c r="B165" s="35" t="s">
        <v>71</v>
      </c>
      <c r="C165" s="35"/>
      <c r="D165" s="34"/>
      <c r="E165" s="35"/>
      <c r="F165" s="30">
        <f t="shared" ref="F165:F172" si="9">+E165*C165</f>
        <v>0</v>
      </c>
      <c r="G165" s="71"/>
      <c r="H165" s="35"/>
      <c r="I165" s="10">
        <f t="shared" ref="I165:I173" si="10">+F165*$H$4</f>
        <v>0</v>
      </c>
      <c r="J165" s="5"/>
      <c r="K165" s="18">
        <f t="shared" ref="K165:K183" si="11">+C165</f>
        <v>0</v>
      </c>
      <c r="L165" s="18"/>
      <c r="M165" s="23">
        <f t="shared" ref="M165:M183" si="12">+F165</f>
        <v>0</v>
      </c>
    </row>
    <row r="166" spans="2:13" x14ac:dyDescent="0.25">
      <c r="B166" s="35" t="s">
        <v>62</v>
      </c>
      <c r="C166" s="35"/>
      <c r="D166" s="34"/>
      <c r="E166" s="35"/>
      <c r="F166" s="30">
        <f t="shared" si="9"/>
        <v>0</v>
      </c>
      <c r="G166" s="71"/>
      <c r="H166" s="35"/>
      <c r="I166" s="10">
        <f t="shared" si="10"/>
        <v>0</v>
      </c>
      <c r="J166" s="5"/>
      <c r="K166" s="18">
        <f t="shared" si="11"/>
        <v>0</v>
      </c>
      <c r="L166" s="18"/>
      <c r="M166" s="23">
        <f t="shared" si="12"/>
        <v>0</v>
      </c>
    </row>
    <row r="167" spans="2:13" x14ac:dyDescent="0.25">
      <c r="B167" s="35" t="s">
        <v>64</v>
      </c>
      <c r="C167" s="35">
        <v>4</v>
      </c>
      <c r="D167" s="34"/>
      <c r="E167" s="35">
        <v>130</v>
      </c>
      <c r="F167" s="30">
        <f t="shared" si="9"/>
        <v>520</v>
      </c>
      <c r="G167" s="71"/>
      <c r="H167" s="35"/>
      <c r="I167" s="10">
        <f t="shared" si="10"/>
        <v>520</v>
      </c>
      <c r="J167" s="5" t="s">
        <v>121</v>
      </c>
      <c r="K167" s="18">
        <f t="shared" si="11"/>
        <v>4</v>
      </c>
      <c r="L167" s="18"/>
      <c r="M167" s="23">
        <f t="shared" si="12"/>
        <v>520</v>
      </c>
    </row>
    <row r="168" spans="2:13" x14ac:dyDescent="0.25">
      <c r="B168" s="35" t="s">
        <v>65</v>
      </c>
      <c r="C168" s="35"/>
      <c r="D168" s="34"/>
      <c r="E168" s="35"/>
      <c r="F168" s="30">
        <f t="shared" si="9"/>
        <v>0</v>
      </c>
      <c r="G168" s="71"/>
      <c r="H168" s="35"/>
      <c r="I168" s="10">
        <f t="shared" si="10"/>
        <v>0</v>
      </c>
      <c r="J168" s="5"/>
      <c r="K168" s="18">
        <f t="shared" si="11"/>
        <v>0</v>
      </c>
      <c r="L168" s="18"/>
      <c r="M168" s="23">
        <f t="shared" si="12"/>
        <v>0</v>
      </c>
    </row>
    <row r="169" spans="2:13" x14ac:dyDescent="0.25">
      <c r="B169" s="35" t="s">
        <v>66</v>
      </c>
      <c r="C169" s="35"/>
      <c r="D169" s="34"/>
      <c r="E169" s="35"/>
      <c r="F169" s="30">
        <f t="shared" si="9"/>
        <v>0</v>
      </c>
      <c r="G169" s="71"/>
      <c r="H169" s="35"/>
      <c r="I169" s="10">
        <f t="shared" si="10"/>
        <v>0</v>
      </c>
      <c r="J169" s="5"/>
      <c r="K169" s="18">
        <f t="shared" si="11"/>
        <v>0</v>
      </c>
      <c r="L169" s="18"/>
      <c r="M169" s="23">
        <f t="shared" si="12"/>
        <v>0</v>
      </c>
    </row>
    <row r="170" spans="2:13" x14ac:dyDescent="0.25">
      <c r="B170" s="35" t="s">
        <v>67</v>
      </c>
      <c r="C170" s="35"/>
      <c r="D170" s="34"/>
      <c r="E170" s="35"/>
      <c r="F170" s="30">
        <f t="shared" si="9"/>
        <v>0</v>
      </c>
      <c r="G170" s="71"/>
      <c r="H170" s="35"/>
      <c r="I170" s="10">
        <f t="shared" si="10"/>
        <v>0</v>
      </c>
      <c r="J170" s="5"/>
      <c r="K170" s="18">
        <f t="shared" si="11"/>
        <v>0</v>
      </c>
      <c r="L170" s="18"/>
      <c r="M170" s="23">
        <f t="shared" si="12"/>
        <v>0</v>
      </c>
    </row>
    <row r="171" spans="2:13" x14ac:dyDescent="0.25">
      <c r="B171" s="35" t="s">
        <v>68</v>
      </c>
      <c r="C171" s="35">
        <v>18</v>
      </c>
      <c r="D171" s="34"/>
      <c r="E171" s="35">
        <v>130</v>
      </c>
      <c r="F171" s="30">
        <f t="shared" si="9"/>
        <v>2340</v>
      </c>
      <c r="G171" s="71"/>
      <c r="H171" s="35"/>
      <c r="I171" s="10">
        <f t="shared" si="10"/>
        <v>2340</v>
      </c>
      <c r="J171" s="5" t="s">
        <v>120</v>
      </c>
      <c r="K171" s="18">
        <f t="shared" si="11"/>
        <v>18</v>
      </c>
      <c r="L171" s="18"/>
      <c r="M171" s="23">
        <f t="shared" si="12"/>
        <v>2340</v>
      </c>
    </row>
    <row r="172" spans="2:13" x14ac:dyDescent="0.25">
      <c r="B172" s="35" t="s">
        <v>69</v>
      </c>
      <c r="C172" s="35"/>
      <c r="D172" s="34"/>
      <c r="E172" s="35"/>
      <c r="F172" s="30">
        <f t="shared" si="9"/>
        <v>0</v>
      </c>
      <c r="G172" s="71"/>
      <c r="H172" s="35"/>
      <c r="I172" s="10">
        <f t="shared" si="10"/>
        <v>0</v>
      </c>
      <c r="J172" s="5"/>
      <c r="K172" s="18">
        <f t="shared" si="11"/>
        <v>0</v>
      </c>
      <c r="L172" s="18"/>
      <c r="M172" s="23">
        <f t="shared" si="12"/>
        <v>0</v>
      </c>
    </row>
    <row r="173" spans="2:13" x14ac:dyDescent="0.25">
      <c r="B173" s="35" t="s">
        <v>70</v>
      </c>
      <c r="C173" s="35"/>
      <c r="D173" s="34"/>
      <c r="E173" s="35"/>
      <c r="F173" s="34"/>
      <c r="G173" s="71"/>
      <c r="H173" s="35"/>
      <c r="I173" s="10">
        <f t="shared" si="10"/>
        <v>0</v>
      </c>
      <c r="J173" s="5"/>
      <c r="K173" s="18">
        <f t="shared" si="11"/>
        <v>0</v>
      </c>
      <c r="L173" s="18"/>
      <c r="M173" s="23">
        <f t="shared" si="12"/>
        <v>0</v>
      </c>
    </row>
    <row r="174" spans="2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1"/>
        <v>0</v>
      </c>
      <c r="L174" s="18"/>
      <c r="M174" s="23">
        <f t="shared" si="12"/>
        <v>0</v>
      </c>
    </row>
    <row r="175" spans="2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1"/>
        <v>0</v>
      </c>
      <c r="L175" s="18"/>
      <c r="M175" s="23">
        <f t="shared" si="12"/>
        <v>0</v>
      </c>
    </row>
    <row r="176" spans="2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1"/>
        <v>0</v>
      </c>
      <c r="L176" s="18"/>
      <c r="M176" s="23">
        <f t="shared" si="12"/>
        <v>0</v>
      </c>
    </row>
    <row r="177" spans="2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1"/>
        <v>0</v>
      </c>
      <c r="L177" s="18"/>
      <c r="M177" s="23">
        <f t="shared" si="12"/>
        <v>0</v>
      </c>
    </row>
    <row r="178" spans="2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1"/>
        <v>0</v>
      </c>
      <c r="L178" s="18"/>
      <c r="M178" s="23">
        <f t="shared" si="12"/>
        <v>0</v>
      </c>
    </row>
    <row r="179" spans="2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1"/>
        <v>0</v>
      </c>
      <c r="L179" s="18"/>
      <c r="M179" s="23">
        <f t="shared" si="12"/>
        <v>0</v>
      </c>
    </row>
    <row r="180" spans="2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1"/>
        <v>0</v>
      </c>
      <c r="L180" s="18"/>
      <c r="M180" s="23">
        <f t="shared" si="12"/>
        <v>0</v>
      </c>
    </row>
    <row r="181" spans="2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1"/>
        <v>0</v>
      </c>
      <c r="L181" s="18"/>
      <c r="M181" s="23">
        <f t="shared" si="12"/>
        <v>0</v>
      </c>
    </row>
    <row r="182" spans="2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1"/>
        <v>0</v>
      </c>
      <c r="L182" s="18"/>
      <c r="M182" s="23">
        <f t="shared" si="12"/>
        <v>0</v>
      </c>
    </row>
    <row r="183" spans="2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1"/>
        <v>0</v>
      </c>
      <c r="L183" s="18"/>
      <c r="M183" s="23">
        <f t="shared" si="12"/>
        <v>0</v>
      </c>
    </row>
    <row r="184" spans="2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2:13" x14ac:dyDescent="0.25">
      <c r="B185" s="51" t="s">
        <v>22</v>
      </c>
      <c r="C185" s="64"/>
      <c r="D185" s="64"/>
      <c r="E185" s="65"/>
      <c r="F185" s="64"/>
      <c r="G185" s="73">
        <f>SUM(F164:F184)</f>
        <v>3900</v>
      </c>
      <c r="H185" s="35"/>
      <c r="I185" s="1"/>
      <c r="J185" s="1" t="str">
        <f>+B185</f>
        <v>Total Labour Cost</v>
      </c>
      <c r="K185" s="1"/>
      <c r="L185" s="1"/>
      <c r="M185" s="23">
        <f>+G185</f>
        <v>3900</v>
      </c>
    </row>
    <row r="186" spans="2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2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2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43</v>
      </c>
      <c r="K188" s="1" t="s">
        <v>8</v>
      </c>
      <c r="L188" s="21"/>
      <c r="M188" s="9" t="s">
        <v>54</v>
      </c>
    </row>
    <row r="189" spans="2:13" x14ac:dyDescent="0.25">
      <c r="B189" s="35" t="s">
        <v>18</v>
      </c>
      <c r="C189" s="35">
        <v>1</v>
      </c>
      <c r="D189" s="34"/>
      <c r="E189" s="54">
        <f>30*15</f>
        <v>450</v>
      </c>
      <c r="F189" s="30">
        <f t="shared" ref="F189:F203" si="14">+E189*C189</f>
        <v>450</v>
      </c>
      <c r="G189" s="71"/>
      <c r="H189" s="35"/>
      <c r="I189" s="10">
        <f t="shared" ref="I189:I213" si="15">+F189*$H$4</f>
        <v>450</v>
      </c>
      <c r="J189" s="5" t="s">
        <v>72</v>
      </c>
      <c r="K189" s="5">
        <f>+C189</f>
        <v>1</v>
      </c>
      <c r="L189" s="21"/>
      <c r="M189" s="23">
        <f>+F189</f>
        <v>450</v>
      </c>
    </row>
    <row r="190" spans="2:13" x14ac:dyDescent="0.25">
      <c r="B190" s="35" t="s">
        <v>21</v>
      </c>
      <c r="C190" s="35"/>
      <c r="D190" s="34"/>
      <c r="E190" s="54"/>
      <c r="F190" s="30">
        <f t="shared" si="14"/>
        <v>0</v>
      </c>
      <c r="G190" s="71"/>
      <c r="H190" s="35"/>
      <c r="I190" s="10">
        <f t="shared" si="15"/>
        <v>0</v>
      </c>
      <c r="J190" s="5"/>
      <c r="K190" s="5">
        <f t="shared" ref="K190:K213" si="16">+C190</f>
        <v>0</v>
      </c>
      <c r="L190" s="21"/>
      <c r="M190" s="23">
        <f t="shared" ref="M190:M213" si="17">+F190</f>
        <v>0</v>
      </c>
    </row>
    <row r="191" spans="2:13" x14ac:dyDescent="0.25">
      <c r="B191" s="35" t="s">
        <v>20</v>
      </c>
      <c r="C191" s="35"/>
      <c r="D191" s="34"/>
      <c r="E191" s="54"/>
      <c r="F191" s="30">
        <f t="shared" si="14"/>
        <v>0</v>
      </c>
      <c r="G191" s="71"/>
      <c r="H191" s="35"/>
      <c r="I191" s="10">
        <f t="shared" si="15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2:13" x14ac:dyDescent="0.25">
      <c r="B192" s="35" t="s">
        <v>119</v>
      </c>
      <c r="C192" s="35">
        <v>1</v>
      </c>
      <c r="D192" s="34"/>
      <c r="E192" s="54">
        <v>300</v>
      </c>
      <c r="F192" s="30">
        <f t="shared" si="14"/>
        <v>300</v>
      </c>
      <c r="G192" s="71"/>
      <c r="H192" s="35"/>
      <c r="I192" s="10">
        <f t="shared" si="15"/>
        <v>300</v>
      </c>
      <c r="J192" s="5" t="s">
        <v>83</v>
      </c>
      <c r="K192" s="5">
        <f t="shared" si="16"/>
        <v>1</v>
      </c>
      <c r="L192" s="21"/>
      <c r="M192" s="23">
        <f t="shared" si="17"/>
        <v>300</v>
      </c>
    </row>
    <row r="193" spans="2:13" x14ac:dyDescent="0.25">
      <c r="B193" s="35" t="s">
        <v>48</v>
      </c>
      <c r="C193" s="35">
        <v>1</v>
      </c>
      <c r="D193" s="34"/>
      <c r="E193" s="78"/>
      <c r="F193" s="30">
        <f t="shared" si="14"/>
        <v>0</v>
      </c>
      <c r="G193" s="71"/>
      <c r="H193" s="35"/>
      <c r="I193" s="10">
        <f t="shared" si="15"/>
        <v>0</v>
      </c>
      <c r="J193" s="5"/>
      <c r="K193" s="5">
        <f t="shared" si="16"/>
        <v>1</v>
      </c>
      <c r="L193" s="21"/>
      <c r="M193" s="23">
        <f t="shared" si="17"/>
        <v>0</v>
      </c>
    </row>
    <row r="194" spans="2:13" x14ac:dyDescent="0.25">
      <c r="B194" s="35" t="s">
        <v>21</v>
      </c>
      <c r="C194" s="62">
        <v>1</v>
      </c>
      <c r="D194" s="35"/>
      <c r="E194" s="78">
        <v>1500</v>
      </c>
      <c r="F194" s="63">
        <f t="shared" si="14"/>
        <v>1500</v>
      </c>
      <c r="G194" s="71"/>
      <c r="H194" s="35"/>
      <c r="I194" s="10">
        <f t="shared" si="15"/>
        <v>1500</v>
      </c>
      <c r="J194" s="5" t="s">
        <v>76</v>
      </c>
      <c r="K194" s="5">
        <f t="shared" si="16"/>
        <v>1</v>
      </c>
      <c r="L194" s="21"/>
      <c r="M194" s="23">
        <f t="shared" si="17"/>
        <v>1500</v>
      </c>
    </row>
    <row r="195" spans="2:13" x14ac:dyDescent="0.25">
      <c r="B195" s="35" t="s">
        <v>63</v>
      </c>
      <c r="C195" s="62"/>
      <c r="D195" s="35"/>
      <c r="E195" s="84"/>
      <c r="F195" s="63">
        <f t="shared" si="14"/>
        <v>0</v>
      </c>
      <c r="G195" s="71"/>
      <c r="H195" s="35"/>
      <c r="I195" s="10">
        <f t="shared" si="15"/>
        <v>0</v>
      </c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>
        <v>1</v>
      </c>
      <c r="D196" s="59"/>
      <c r="E196" s="84"/>
      <c r="F196" s="63">
        <f t="shared" si="14"/>
        <v>0</v>
      </c>
      <c r="G196" s="71"/>
      <c r="H196" s="35"/>
      <c r="I196" s="10">
        <f t="shared" si="15"/>
        <v>0</v>
      </c>
      <c r="J196" s="5"/>
      <c r="K196" s="5">
        <f t="shared" si="16"/>
        <v>1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4"/>
        <v>0</v>
      </c>
      <c r="G197" s="71"/>
      <c r="H197" s="35"/>
      <c r="I197" s="10">
        <f t="shared" si="15"/>
        <v>0</v>
      </c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4"/>
        <v>0</v>
      </c>
      <c r="G198" s="71"/>
      <c r="H198" s="35"/>
      <c r="I198" s="10">
        <f t="shared" si="15"/>
        <v>0</v>
      </c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4"/>
        <v>0</v>
      </c>
      <c r="G199" s="71"/>
      <c r="H199" s="35"/>
      <c r="I199" s="10">
        <f t="shared" si="15"/>
        <v>0</v>
      </c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4"/>
        <v>0</v>
      </c>
      <c r="G200" s="71"/>
      <c r="H200" s="35"/>
      <c r="I200" s="10">
        <f t="shared" si="15"/>
        <v>0</v>
      </c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4"/>
        <v>0</v>
      </c>
      <c r="G201" s="71"/>
      <c r="H201" s="35"/>
      <c r="I201" s="10">
        <f t="shared" si="15"/>
        <v>0</v>
      </c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4"/>
        <v>0</v>
      </c>
      <c r="G202" s="71"/>
      <c r="H202" s="35"/>
      <c r="I202" s="10">
        <f t="shared" si="15"/>
        <v>0</v>
      </c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4"/>
        <v>0</v>
      </c>
      <c r="G203" s="71"/>
      <c r="H203" s="35"/>
      <c r="I203" s="10">
        <f t="shared" si="15"/>
        <v>0</v>
      </c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>
        <f t="shared" si="15"/>
        <v>0</v>
      </c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>
        <f t="shared" si="15"/>
        <v>0</v>
      </c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>
        <f t="shared" si="15"/>
        <v>0</v>
      </c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>
        <f t="shared" si="15"/>
        <v>0</v>
      </c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>
        <f t="shared" si="15"/>
        <v>0</v>
      </c>
      <c r="J208" s="5"/>
      <c r="K208" s="5">
        <f t="shared" si="16"/>
        <v>0</v>
      </c>
      <c r="L208" s="21"/>
      <c r="M208" s="23">
        <f t="shared" si="17"/>
        <v>0</v>
      </c>
    </row>
    <row r="209" spans="2:13" hidden="1" x14ac:dyDescent="0.25">
      <c r="B209" s="35"/>
      <c r="C209" s="35"/>
      <c r="D209" s="34"/>
      <c r="E209" s="35"/>
      <c r="F209" s="34"/>
      <c r="G209" s="71"/>
      <c r="H209" s="35"/>
      <c r="I209" s="10">
        <f t="shared" si="15"/>
        <v>0</v>
      </c>
      <c r="J209" s="5"/>
      <c r="K209" s="5">
        <f t="shared" si="16"/>
        <v>0</v>
      </c>
      <c r="L209" s="21"/>
      <c r="M209" s="23">
        <f t="shared" si="17"/>
        <v>0</v>
      </c>
    </row>
    <row r="210" spans="2:13" hidden="1" x14ac:dyDescent="0.25">
      <c r="B210" s="35"/>
      <c r="C210" s="35"/>
      <c r="D210" s="34"/>
      <c r="E210" s="35"/>
      <c r="F210" s="34"/>
      <c r="G210" s="71"/>
      <c r="H210" s="35"/>
      <c r="I210" s="10">
        <f t="shared" si="15"/>
        <v>0</v>
      </c>
      <c r="J210" s="5"/>
      <c r="K210" s="5">
        <f t="shared" si="16"/>
        <v>0</v>
      </c>
      <c r="L210" s="21"/>
      <c r="M210" s="23">
        <f t="shared" si="17"/>
        <v>0</v>
      </c>
    </row>
    <row r="211" spans="2:13" hidden="1" x14ac:dyDescent="0.25">
      <c r="B211" s="35"/>
      <c r="C211" s="35"/>
      <c r="D211" s="34"/>
      <c r="E211" s="35"/>
      <c r="F211" s="34"/>
      <c r="G211" s="71"/>
      <c r="H211" s="35"/>
      <c r="I211" s="10">
        <f t="shared" si="15"/>
        <v>0</v>
      </c>
      <c r="J211" s="5"/>
      <c r="K211" s="5">
        <f t="shared" si="16"/>
        <v>0</v>
      </c>
      <c r="L211" s="21"/>
      <c r="M211" s="23">
        <f t="shared" si="17"/>
        <v>0</v>
      </c>
    </row>
    <row r="212" spans="2:13" hidden="1" x14ac:dyDescent="0.25">
      <c r="B212" s="35"/>
      <c r="C212" s="35"/>
      <c r="D212" s="34"/>
      <c r="E212" s="35"/>
      <c r="F212" s="34"/>
      <c r="G212" s="71"/>
      <c r="H212" s="35"/>
      <c r="I212" s="10">
        <f t="shared" si="15"/>
        <v>0</v>
      </c>
      <c r="J212" s="5"/>
      <c r="K212" s="5">
        <f t="shared" si="16"/>
        <v>0</v>
      </c>
      <c r="L212" s="21"/>
      <c r="M212" s="23">
        <f t="shared" si="17"/>
        <v>0</v>
      </c>
    </row>
    <row r="213" spans="2:13" hidden="1" x14ac:dyDescent="0.25">
      <c r="B213" s="35"/>
      <c r="C213" s="60"/>
      <c r="D213" s="67"/>
      <c r="E213" s="60"/>
      <c r="F213" s="80"/>
      <c r="G213" s="71"/>
      <c r="H213" s="35"/>
      <c r="I213" s="10">
        <f t="shared" si="15"/>
        <v>0</v>
      </c>
      <c r="J213" s="5"/>
      <c r="K213" s="5">
        <f t="shared" si="16"/>
        <v>0</v>
      </c>
      <c r="L213" s="21"/>
      <c r="M213" s="23">
        <f t="shared" si="17"/>
        <v>0</v>
      </c>
    </row>
    <row r="214" spans="2:13" x14ac:dyDescent="0.25">
      <c r="B214" s="51" t="s">
        <v>23</v>
      </c>
      <c r="C214" s="65"/>
      <c r="D214" s="79"/>
      <c r="E214" s="65"/>
      <c r="F214" s="65"/>
      <c r="G214" s="73">
        <f>SUM(F189:F213)</f>
        <v>2250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2250</v>
      </c>
    </row>
    <row r="215" spans="2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2:13" x14ac:dyDescent="0.25">
      <c r="B216" s="51" t="s">
        <v>24</v>
      </c>
      <c r="C216" s="51"/>
      <c r="D216" s="53"/>
      <c r="E216" s="51"/>
      <c r="F216" s="53"/>
      <c r="G216" s="73">
        <f>+G214+G185</f>
        <v>6150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6150</v>
      </c>
    </row>
    <row r="217" spans="2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2:13" x14ac:dyDescent="0.25">
      <c r="B218" s="51" t="s">
        <v>25</v>
      </c>
      <c r="C218" s="51"/>
      <c r="D218" s="53"/>
      <c r="E218" s="51"/>
      <c r="F218" s="53"/>
      <c r="G218" s="74">
        <f>+G216+G161</f>
        <v>37829.166666666664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37829.166666666664</v>
      </c>
    </row>
    <row r="219" spans="2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2:13" x14ac:dyDescent="0.25">
      <c r="B220" s="50" t="s">
        <v>27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2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43</v>
      </c>
      <c r="K221" s="1" t="s">
        <v>8</v>
      </c>
      <c r="L221" s="21"/>
      <c r="M221" s="9" t="s">
        <v>54</v>
      </c>
    </row>
    <row r="222" spans="2:13" x14ac:dyDescent="0.25">
      <c r="B222" s="35" t="s">
        <v>26</v>
      </c>
      <c r="C222" s="35">
        <v>1</v>
      </c>
      <c r="D222" s="34"/>
      <c r="E222" s="54">
        <v>36.75</v>
      </c>
      <c r="F222" s="30">
        <f>+G218*1.1*0.4</f>
        <v>16644.833333333336</v>
      </c>
      <c r="G222" s="71"/>
      <c r="H222" s="70">
        <f>F222/G218</f>
        <v>0.44000000000000011</v>
      </c>
      <c r="I222" s="10">
        <f>+F222*$H$4</f>
        <v>16644.833333333336</v>
      </c>
      <c r="J222" s="5" t="s">
        <v>73</v>
      </c>
      <c r="K222" s="5">
        <f>+C222</f>
        <v>1</v>
      </c>
      <c r="L222" s="21"/>
      <c r="M222" s="23">
        <f>+F222</f>
        <v>16644.833333333336</v>
      </c>
    </row>
    <row r="223" spans="2:13" ht="15.75" thickBot="1" x14ac:dyDescent="0.3">
      <c r="B223" s="35" t="s">
        <v>77</v>
      </c>
      <c r="C223" s="35">
        <v>1</v>
      </c>
      <c r="D223" s="34"/>
      <c r="E223" s="54">
        <f>+(F222+G218)*0.5%</f>
        <v>272.37</v>
      </c>
      <c r="F223" s="30">
        <f t="shared" ref="F223" si="18">+E223*C223</f>
        <v>272.37</v>
      </c>
      <c r="G223" s="71"/>
      <c r="H223" s="76">
        <f>F223/(F222+G218)</f>
        <v>5.0000000000000001E-3</v>
      </c>
      <c r="I223" s="10">
        <f>+F223*$H$4</f>
        <v>272.37</v>
      </c>
      <c r="J223" s="5" t="s">
        <v>74</v>
      </c>
      <c r="K223" s="5">
        <f t="shared" ref="K223:K228" si="19">+C223</f>
        <v>1</v>
      </c>
      <c r="L223" s="21"/>
      <c r="M223" s="23">
        <f t="shared" ref="M223:M228" si="20">+F223</f>
        <v>272.37</v>
      </c>
    </row>
    <row r="224" spans="2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28</v>
      </c>
      <c r="C230" s="51"/>
      <c r="D230" s="79"/>
      <c r="E230" s="65"/>
      <c r="F230" s="79"/>
      <c r="G230" s="73">
        <f>SUM(F222:F229)</f>
        <v>16917.203333333335</v>
      </c>
      <c r="H230" s="83">
        <f>+G230/G234</f>
        <v>0.28212736743213873</v>
      </c>
      <c r="I230" s="1"/>
      <c r="J230" s="1" t="str">
        <f>+B230</f>
        <v>Total FOH</v>
      </c>
      <c r="K230" s="1"/>
      <c r="L230" s="21"/>
      <c r="M230" s="24">
        <f>+G230</f>
        <v>16917.203333333335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29</v>
      </c>
      <c r="C232" s="35"/>
      <c r="D232" s="34"/>
      <c r="E232" s="35"/>
      <c r="F232" s="34"/>
      <c r="G232" s="74">
        <f>SUM(G218:G231)</f>
        <v>54746.369999999995</v>
      </c>
      <c r="H232" s="52"/>
      <c r="I232" s="1"/>
      <c r="J232" s="1" t="str">
        <f>+B232</f>
        <v>Total Cost Per Unit</v>
      </c>
      <c r="K232" s="1"/>
      <c r="L232" s="1"/>
      <c r="M232" s="23">
        <f>+G232</f>
        <v>54746.369999999995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85">
        <f>+G232*H233</f>
        <v>5211.8544240000001</v>
      </c>
      <c r="H233" s="101">
        <v>9.5200000000000007E-2</v>
      </c>
      <c r="I233" s="1"/>
      <c r="J233" s="1" t="str">
        <f t="shared" ref="J233:J236" si="21">+B233</f>
        <v>Approved Margin</v>
      </c>
      <c r="K233" s="1"/>
      <c r="L233" s="4">
        <f>+H233</f>
        <v>9.5200000000000007E-2</v>
      </c>
      <c r="M233" s="23">
        <f t="shared" ref="M233:M236" si="22">+G233</f>
        <v>5211.8544240000001</v>
      </c>
    </row>
    <row r="234" spans="2:13" x14ac:dyDescent="0.25">
      <c r="B234" s="35" t="s">
        <v>32</v>
      </c>
      <c r="C234" s="35"/>
      <c r="D234" s="34"/>
      <c r="E234" s="35"/>
      <c r="F234" s="34"/>
      <c r="G234" s="100">
        <v>59963</v>
      </c>
      <c r="H234" s="58"/>
      <c r="I234" s="1"/>
      <c r="J234" s="1" t="str">
        <f t="shared" si="21"/>
        <v>Sales Price</v>
      </c>
      <c r="K234" s="1"/>
      <c r="L234" s="1"/>
      <c r="M234" s="23">
        <f t="shared" si="22"/>
        <v>59963</v>
      </c>
    </row>
    <row r="235" spans="2:13" x14ac:dyDescent="0.25">
      <c r="B235" s="35" t="s">
        <v>33</v>
      </c>
      <c r="C235" s="35"/>
      <c r="D235" s="34"/>
      <c r="E235" s="35"/>
      <c r="F235" s="34"/>
      <c r="G235" s="55">
        <f>+G234-G232</f>
        <v>5216.6300000000047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5216.6300000000047</v>
      </c>
    </row>
    <row r="236" spans="2:13" ht="15.75" thickBot="1" x14ac:dyDescent="0.3">
      <c r="B236" s="52" t="s">
        <v>34</v>
      </c>
      <c r="C236" s="52"/>
      <c r="D236" s="57"/>
      <c r="E236" s="52"/>
      <c r="F236" s="57"/>
      <c r="G236" s="56">
        <f>+G235/G234</f>
        <v>8.6997481780431346E-2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8.6997481780431346E-2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62958.325499999992</v>
      </c>
      <c r="D241" s="27"/>
      <c r="E241" s="1"/>
      <c r="F241" s="32">
        <f>+($G$232*(1+F239))</f>
        <v>60221.006999999998</v>
      </c>
      <c r="G241" s="1"/>
      <c r="H241" s="43">
        <f>+($G$232*(1+H239))</f>
        <v>57483.688499999997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25129.158833333327</v>
      </c>
      <c r="D243" s="1"/>
      <c r="E243" s="1"/>
      <c r="F243" s="12">
        <f>+F241-$G$218</f>
        <v>22391.840333333334</v>
      </c>
      <c r="G243" s="1"/>
      <c r="H243" s="44">
        <f>+H241-$G$218</f>
        <v>19654.521833333332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-16917.203333333335</v>
      </c>
      <c r="D245" s="1"/>
      <c r="E245" s="1"/>
      <c r="F245" s="12">
        <f>-$G$230</f>
        <v>-16917.203333333335</v>
      </c>
      <c r="G245" s="1"/>
      <c r="H245" s="44">
        <f>-$G$230</f>
        <v>-16917.203333333335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8211.9554999999928</v>
      </c>
      <c r="D247" s="26"/>
      <c r="E247" s="26"/>
      <c r="F247" s="33">
        <f>SUM(F243:F245)</f>
        <v>5474.6369999999988</v>
      </c>
      <c r="G247" s="26"/>
      <c r="H247" s="45">
        <f>SUM(H243:H245)</f>
        <v>2737.3184999999976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62958.325499999992</v>
      </c>
      <c r="D250" s="27"/>
      <c r="E250" s="26"/>
      <c r="F250" s="27">
        <f>+F241*$H$4</f>
        <v>60221.006999999998</v>
      </c>
      <c r="G250" s="26"/>
      <c r="H250" s="46">
        <f>+H241*$H$4</f>
        <v>57483.688499999997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8211.9554999999928</v>
      </c>
      <c r="D252" s="27"/>
      <c r="E252" s="26"/>
      <c r="F252" s="27">
        <f>+F247*$H$4</f>
        <v>5474.6369999999988</v>
      </c>
      <c r="G252" s="26"/>
      <c r="H252" s="46">
        <f>+H247*$H$4</f>
        <v>2737.3184999999976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55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56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57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61</v>
      </c>
      <c r="E262" s="14"/>
      <c r="F262" s="14"/>
      <c r="G262" s="14"/>
      <c r="H262" s="15"/>
      <c r="I262" s="14"/>
      <c r="J262" s="14"/>
      <c r="K262" s="14"/>
      <c r="L262" s="14"/>
      <c r="M262" s="15"/>
    </row>
    <row r="267" spans="2:13" x14ac:dyDescent="0.25">
      <c r="E267" t="s">
        <v>79</v>
      </c>
    </row>
    <row r="268" spans="2:13" x14ac:dyDescent="0.25">
      <c r="E268" t="s">
        <v>80</v>
      </c>
      <c r="G268">
        <f>(750*1*H268)+(650*3*H268)</f>
        <v>5.4</v>
      </c>
      <c r="H268">
        <f>(H4*4*1)/(2000*1)</f>
        <v>2E-3</v>
      </c>
    </row>
    <row r="269" spans="2:13" x14ac:dyDescent="0.25">
      <c r="E269" t="s">
        <v>81</v>
      </c>
      <c r="G269">
        <f>(750*1*H269)+(650*3*H269)</f>
        <v>0.84375</v>
      </c>
      <c r="H269" s="87">
        <f>H4/(4*800)</f>
        <v>3.1250000000000001E-4</v>
      </c>
    </row>
    <row r="270" spans="2:13" x14ac:dyDescent="0.25">
      <c r="E270" t="s">
        <v>82</v>
      </c>
      <c r="G270">
        <f>(750*1*H270)</f>
        <v>0.75</v>
      </c>
      <c r="H270">
        <f>H4*4/(4*1000)</f>
        <v>1E-3</v>
      </c>
    </row>
    <row r="271" spans="2:13" x14ac:dyDescent="0.25">
      <c r="G271">
        <f>SUM(G268:G270)</f>
        <v>6.9937500000000004</v>
      </c>
      <c r="H271" s="87">
        <f>G271/H4</f>
        <v>6.9937500000000004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2019-02-21T12:01:42Z</dcterms:modified>
</cp:coreProperties>
</file>