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F25" i="1" l="1"/>
  <c r="I25" i="1" s="1"/>
  <c r="F35" i="1"/>
  <c r="I35" i="1" s="1"/>
  <c r="F34" i="1"/>
  <c r="I34" i="1" s="1"/>
  <c r="E189" i="1"/>
  <c r="F166" i="1"/>
  <c r="E166" i="1"/>
  <c r="F165" i="1"/>
  <c r="E165" i="1"/>
  <c r="E164" i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26" i="1"/>
  <c r="I26" i="1" s="1"/>
  <c r="F23" i="1"/>
  <c r="F24" i="1"/>
  <c r="I24" i="1" s="1"/>
  <c r="F22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3" i="1"/>
  <c r="K22" i="1"/>
  <c r="I23" i="1" l="1"/>
  <c r="M202" i="1" l="1"/>
  <c r="M201" i="1"/>
  <c r="M200" i="1"/>
  <c r="M198" i="1"/>
  <c r="M197" i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0" i="1" l="1"/>
  <c r="F189" i="1"/>
  <c r="F164" i="1"/>
  <c r="I164" i="1" s="1"/>
  <c r="M191" i="1" l="1"/>
  <c r="M192" i="1"/>
  <c r="M193" i="1"/>
  <c r="M190" i="1"/>
  <c r="I190" i="1"/>
  <c r="M194" i="1"/>
  <c r="G185" i="1"/>
  <c r="G214" i="1"/>
  <c r="G216" i="1" s="1"/>
  <c r="G218" i="1" s="1"/>
  <c r="F222" i="1" s="1"/>
  <c r="E223" i="1" s="1"/>
  <c r="I189" i="1"/>
  <c r="M189" i="1"/>
  <c r="I184" i="1"/>
  <c r="L233" i="1"/>
  <c r="M214" i="1" l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H271" i="1"/>
  <c r="H272" i="1" s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<sst xmlns="http://schemas.openxmlformats.org/spreadsheetml/2006/main" count="164" uniqueCount="116">
  <si>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</si>
  <si>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</si>
  <si>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</si>
  <si>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</si>
  <si>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</si>
  <si>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</si>
  <si>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</si>
  <si>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</si>
  <si>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</si>
  <si>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</si>
  <si>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</si>
  <si>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</si>
  <si>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</si>
  <si>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</si>
  <si>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</si>
  <si>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</si>
  <si>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</si>
  <si>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</si>
  <si>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</si>
  <si>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</si>
  <si>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</si>
  <si>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</si>
  <si>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</si>
  <si>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</si>
  <si>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</si>
  <si>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</si>
  <si>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</si>
  <si>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</si>
  <si>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</si>
  <si>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</si>
  <si>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</si>
  <si>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</si>
  <si>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</si>
  <si>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</si>
  <si>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</si>
  <si>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</si>
  <si>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</si>
  <si>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</si>
  <si>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</si>
  <si>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</si>
  <si>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</si>
  <si>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</si>
  <si>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</si>
  <si>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</si>
  <si>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</si>
  <si>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</si>
  <si>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</si>
  <si>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</si>
  <si>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</si>
  <si>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</si>
  <si>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</si>
  <si>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</si>
  <si>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</si>
  <si>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</si>
  <si>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</si>
  <si>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</si>
  <si>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</si>
  <si>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</si>
  <si>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</si>
  <si>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</si>
  <si>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</si>
  <si>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</si>
  <si>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</si>
  <si>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</si>
  <si>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</si>
  <si>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</si>
  <si>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</si>
  <si>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</si>
  <si>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</si>
  <si>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</si>
  <si>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</si>
  <si>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</si>
  <si>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</si>
  <si>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</si>
  <si>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</si>
  <si>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</si>
  <si>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</si>
  <si>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</si>
  <si>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</si>
  <si>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</si>
  <si>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</si>
  <si>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</si>
  <si>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</si>
  <si>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</si>
  <si>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>3/4" x 3/4" Galvanized Box Bar 1.2mm</t>
  </si>
  <si>
    <t>3/4" L beading (Silver)</t>
  </si>
  <si>
    <t>4mm Claddig Sheet (Dialog Off Cut) (24"x8")</t>
  </si>
  <si>
    <t>1" x 1.2mm G.I.Pipe</t>
  </si>
  <si>
    <t>5/32 x 1/8" Pop Rivert</t>
  </si>
  <si>
    <t>3" Nut &amp; Bolt</t>
  </si>
  <si>
    <t>Jet Black</t>
  </si>
  <si>
    <t>Thinner</t>
  </si>
  <si>
    <t>1" Rubber Bush (Round)</t>
  </si>
  <si>
    <t>Concrete Base</t>
  </si>
  <si>
    <t>Lft</t>
  </si>
  <si>
    <t>Sqft</t>
  </si>
  <si>
    <t>Ltr</t>
  </si>
  <si>
    <t>Rs</t>
  </si>
  <si>
    <t>mac jet sticker roll</t>
  </si>
  <si>
    <t>Lamination</t>
  </si>
  <si>
    <t xml:space="preserve">IR0010030      </t>
  </si>
  <si>
    <t xml:space="preserve">AL0010002 </t>
  </si>
  <si>
    <t xml:space="preserve">ST0010012     </t>
  </si>
  <si>
    <t xml:space="preserve">RO0010072     </t>
  </si>
  <si>
    <t xml:space="preserve">IR0010035    </t>
  </si>
  <si>
    <t xml:space="preserve">GI0010182     </t>
  </si>
  <si>
    <t xml:space="preserve">PR0010005   </t>
  </si>
  <si>
    <t xml:space="preserve">SM0020002    </t>
  </si>
  <si>
    <t xml:space="preserve">MM0010175   </t>
  </si>
  <si>
    <t xml:space="preserve">MM0010100    </t>
  </si>
  <si>
    <t>LC0002</t>
  </si>
  <si>
    <t>LC0006</t>
  </si>
  <si>
    <t>24'' x 8'' No parking board</t>
  </si>
  <si>
    <t>Display Board</t>
  </si>
  <si>
    <t>No Parking Board</t>
  </si>
  <si>
    <t>19/11/2018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</si>
</sst>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0" xfId="0" applyNumberFormat="1"/>
    <xf numFmtId="10" fontId="0" fillId="2" borderId="7" xfId="0" applyNumberFormat="1" applyFill="1" applyBorder="1"/>
    <xf numFmtId="10" fontId="0" fillId="0" borderId="15" xfId="0" applyNumberFormat="1" applyBorder="1"/>
    <xf numFmtId="4" fontId="0" fillId="0" borderId="19" xfId="0" applyNumberFormat="1" applyBorder="1"/>
    <xf numFmtId="0" fontId="0" fillId="2" borderId="0" xfId="0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70" fontId="0" fillId="2" borderId="0" xfId="0" applyNumberFormat="1" applyFill="1" applyBorder="1" applyAlignment="1">
      <alignment horizontal="right"/>
    </xf>
    <xf numFmtId="2" fontId="0" fillId="0" borderId="19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2"/>
  <sheetViews>
    <sheetView tabSelected="1" topLeftCell="A2" zoomScale="85" zoomScaleNormal="85" workbookViewId="0">
      <selection activeCell="C13" sqref="C13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113</v>
      </c>
      <c r="D7" s="1"/>
      <c r="E7" s="1"/>
      <c r="F7" s="1"/>
      <c r="G7" s="1" t="s">
        <v>36</v>
      </c>
      <c r="H7" s="89">
        <v>0.1404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0.44</v>
      </c>
    </row>
    <row r="9" spans="2:13" x14ac:dyDescent="0.25">
      <c r="B9" s="8" t="s">
        <v>51</v>
      </c>
      <c r="C9" s="3" t="s">
        <v>114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115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8" t="s">
        <v>112</v>
      </c>
      <c r="D16" s="99"/>
      <c r="E16" s="99"/>
      <c r="F16" s="99"/>
      <c r="G16" s="99"/>
      <c r="H16" s="100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3" t="s">
        <v>53</v>
      </c>
      <c r="C18" s="94"/>
      <c r="D18" s="94"/>
      <c r="E18" s="94"/>
      <c r="F18" s="94"/>
      <c r="G18" s="94"/>
      <c r="H18" s="95"/>
      <c r="I18" s="96" t="s">
        <v>54</v>
      </c>
      <c r="J18" s="96"/>
      <c r="K18" s="96"/>
      <c r="L18" s="96"/>
      <c r="M18" s="97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84</v>
      </c>
      <c r="C22" s="84">
        <v>5</v>
      </c>
      <c r="D22" s="87" t="s">
        <v>94</v>
      </c>
      <c r="E22" s="54">
        <v>47.222222222222221</v>
      </c>
      <c r="F22" s="30">
        <f>E22*C22</f>
        <v>236.11111111111111</v>
      </c>
      <c r="G22" s="71"/>
      <c r="H22" s="35"/>
      <c r="I22" s="10">
        <f>+F22*$H$4</f>
        <v>236.11111111111111</v>
      </c>
      <c r="J22" s="5" t="s">
        <v>100</v>
      </c>
      <c r="K22" s="92">
        <f>+C22</f>
        <v>5</v>
      </c>
      <c r="L22" s="1"/>
      <c r="M22" s="23">
        <f>+F22</f>
        <v>236.11111111111111</v>
      </c>
    </row>
    <row r="23" spans="1:16" x14ac:dyDescent="0.25">
      <c r="A23" t="s">
        <v>46</v>
      </c>
      <c r="B23" s="35" t="s">
        <v>85</v>
      </c>
      <c r="C23" s="84">
        <v>6</v>
      </c>
      <c r="D23" s="87" t="s">
        <v>94</v>
      </c>
      <c r="E23" s="54">
        <v>28.333333333333332</v>
      </c>
      <c r="F23" s="30">
        <f t="shared" ref="F23:F24" si="0">E23*C23</f>
        <v>170</v>
      </c>
      <c r="G23" s="71"/>
      <c r="H23" s="35"/>
      <c r="I23" s="10">
        <f t="shared" ref="I23:I35" si="1">+F23*$H$4</f>
        <v>170</v>
      </c>
      <c r="J23" s="5" t="s">
        <v>101</v>
      </c>
      <c r="K23" s="92">
        <f t="shared" ref="K23:K35" si="2">+C23</f>
        <v>6</v>
      </c>
      <c r="L23" s="1"/>
      <c r="M23" s="23">
        <f t="shared" ref="M23:M25" si="3">+F23</f>
        <v>170</v>
      </c>
    </row>
    <row r="24" spans="1:16" x14ac:dyDescent="0.25">
      <c r="B24" s="35"/>
      <c r="C24" s="84"/>
      <c r="D24" s="87"/>
      <c r="E24" s="54"/>
      <c r="F24" s="30">
        <f t="shared" si="0"/>
        <v>0</v>
      </c>
      <c r="G24" s="71"/>
      <c r="H24" s="35"/>
      <c r="I24" s="10">
        <f t="shared" si="1"/>
        <v>0</v>
      </c>
      <c r="J24" s="5"/>
      <c r="K24" s="92">
        <f t="shared" si="2"/>
        <v>0</v>
      </c>
      <c r="L24" s="1"/>
      <c r="M24" s="23">
        <f t="shared" si="3"/>
        <v>0</v>
      </c>
    </row>
    <row r="25" spans="1:16" ht="14.25" customHeight="1" x14ac:dyDescent="0.25">
      <c r="A25" t="s">
        <v>46</v>
      </c>
      <c r="B25" s="35" t="s">
        <v>86</v>
      </c>
      <c r="C25" s="102">
        <f>1/24</f>
        <v>4.1666666666666664E-2</v>
      </c>
      <c r="D25" s="87" t="s">
        <v>12</v>
      </c>
      <c r="E25" s="54">
        <v>5000</v>
      </c>
      <c r="F25" s="30">
        <f>E25/20</f>
        <v>250</v>
      </c>
      <c r="G25" s="71"/>
      <c r="H25" s="35"/>
      <c r="I25" s="10">
        <f t="shared" si="1"/>
        <v>250</v>
      </c>
      <c r="J25" s="5" t="s">
        <v>109</v>
      </c>
      <c r="K25" s="101">
        <f t="shared" si="2"/>
        <v>4.1666666666666664E-2</v>
      </c>
      <c r="L25" s="1"/>
      <c r="M25" s="23">
        <f t="shared" si="3"/>
        <v>250</v>
      </c>
      <c r="O25" s="2"/>
      <c r="P25" s="2"/>
    </row>
    <row r="26" spans="1:16" x14ac:dyDescent="0.25">
      <c r="A26" t="s">
        <v>46</v>
      </c>
      <c r="B26" s="35" t="s">
        <v>87</v>
      </c>
      <c r="C26" s="84">
        <v>3</v>
      </c>
      <c r="D26" s="87" t="s">
        <v>94</v>
      </c>
      <c r="E26" s="54">
        <v>108.33333333333333</v>
      </c>
      <c r="F26" s="30">
        <f>E26*C26</f>
        <v>325</v>
      </c>
      <c r="G26" s="71"/>
      <c r="H26" s="35"/>
      <c r="I26" s="10">
        <f t="shared" si="1"/>
        <v>325</v>
      </c>
      <c r="J26" s="5" t="s">
        <v>104</v>
      </c>
      <c r="K26" s="92">
        <f t="shared" si="2"/>
        <v>3</v>
      </c>
      <c r="L26" s="1"/>
      <c r="M26" s="23">
        <f t="shared" ref="M26:M87" si="4">+F26</f>
        <v>325</v>
      </c>
    </row>
    <row r="27" spans="1:16" x14ac:dyDescent="0.25">
      <c r="A27" t="s">
        <v>46</v>
      </c>
      <c r="B27" s="35" t="s">
        <v>88</v>
      </c>
      <c r="C27" s="85">
        <v>12</v>
      </c>
      <c r="D27" s="87" t="s">
        <v>12</v>
      </c>
      <c r="E27" s="54">
        <v>1.5</v>
      </c>
      <c r="F27" s="30">
        <f t="shared" ref="F27:F35" si="5">E27*C27</f>
        <v>18</v>
      </c>
      <c r="G27" s="71"/>
      <c r="H27" s="35"/>
      <c r="I27" s="10">
        <f t="shared" si="1"/>
        <v>18</v>
      </c>
      <c r="J27" s="5" t="s">
        <v>109</v>
      </c>
      <c r="K27" s="92">
        <f t="shared" si="2"/>
        <v>12</v>
      </c>
      <c r="L27" s="1"/>
      <c r="M27" s="23">
        <f t="shared" si="4"/>
        <v>18</v>
      </c>
    </row>
    <row r="28" spans="1:16" x14ac:dyDescent="0.25">
      <c r="A28" t="s">
        <v>46</v>
      </c>
      <c r="B28" s="35" t="s">
        <v>89</v>
      </c>
      <c r="C28" s="85">
        <v>2</v>
      </c>
      <c r="D28" s="87" t="s">
        <v>12</v>
      </c>
      <c r="E28" s="54">
        <v>10</v>
      </c>
      <c r="F28" s="30">
        <f t="shared" si="5"/>
        <v>20</v>
      </c>
      <c r="G28" s="71"/>
      <c r="H28" s="35"/>
      <c r="I28" s="10">
        <f t="shared" si="1"/>
        <v>20</v>
      </c>
      <c r="J28" s="5" t="s">
        <v>105</v>
      </c>
      <c r="K28" s="92">
        <f t="shared" si="2"/>
        <v>2</v>
      </c>
      <c r="L28" s="1"/>
      <c r="M28" s="23">
        <f t="shared" si="4"/>
        <v>20</v>
      </c>
    </row>
    <row r="29" spans="1:16" x14ac:dyDescent="0.25">
      <c r="A29" t="s">
        <v>46</v>
      </c>
      <c r="B29" s="35" t="s">
        <v>90</v>
      </c>
      <c r="C29" s="86">
        <v>0.1</v>
      </c>
      <c r="D29" s="87" t="s">
        <v>96</v>
      </c>
      <c r="E29" s="54">
        <v>660</v>
      </c>
      <c r="F29" s="30">
        <f t="shared" si="5"/>
        <v>66</v>
      </c>
      <c r="G29" s="71"/>
      <c r="H29" s="35"/>
      <c r="I29" s="10">
        <f t="shared" si="1"/>
        <v>66</v>
      </c>
      <c r="J29" s="5" t="s">
        <v>106</v>
      </c>
      <c r="K29" s="92">
        <f t="shared" si="2"/>
        <v>0.1</v>
      </c>
      <c r="L29" s="1"/>
      <c r="M29" s="23">
        <f t="shared" si="4"/>
        <v>66</v>
      </c>
    </row>
    <row r="30" spans="1:16" x14ac:dyDescent="0.25">
      <c r="A30" t="s">
        <v>46</v>
      </c>
      <c r="B30" s="35" t="s">
        <v>91</v>
      </c>
      <c r="C30" s="85">
        <v>7.4999999999999997E-2</v>
      </c>
      <c r="D30" s="87" t="s">
        <v>96</v>
      </c>
      <c r="E30" s="54">
        <v>215</v>
      </c>
      <c r="F30" s="30">
        <f t="shared" si="5"/>
        <v>16.125</v>
      </c>
      <c r="G30" s="71"/>
      <c r="H30" s="35"/>
      <c r="I30" s="10">
        <f t="shared" si="1"/>
        <v>16.125</v>
      </c>
      <c r="J30" s="5" t="s">
        <v>107</v>
      </c>
      <c r="K30" s="92">
        <f t="shared" si="2"/>
        <v>7.4999999999999997E-2</v>
      </c>
      <c r="L30" s="1"/>
      <c r="M30" s="23">
        <f t="shared" si="4"/>
        <v>16.125</v>
      </c>
    </row>
    <row r="31" spans="1:16" x14ac:dyDescent="0.25">
      <c r="A31" t="s">
        <v>46</v>
      </c>
      <c r="B31" s="35" t="s">
        <v>92</v>
      </c>
      <c r="C31" s="84">
        <v>1</v>
      </c>
      <c r="D31" s="87" t="s">
        <v>12</v>
      </c>
      <c r="E31" s="54">
        <v>50</v>
      </c>
      <c r="F31" s="30">
        <f t="shared" si="5"/>
        <v>50</v>
      </c>
      <c r="G31" s="71"/>
      <c r="H31" s="35"/>
      <c r="I31" s="10">
        <f t="shared" si="1"/>
        <v>50</v>
      </c>
      <c r="J31" s="5" t="s">
        <v>108</v>
      </c>
      <c r="K31" s="92">
        <f t="shared" si="2"/>
        <v>1</v>
      </c>
      <c r="L31" s="1"/>
      <c r="M31" s="23">
        <f t="shared" si="4"/>
        <v>50</v>
      </c>
    </row>
    <row r="32" spans="1:16" x14ac:dyDescent="0.25">
      <c r="A32" t="s">
        <v>46</v>
      </c>
      <c r="B32" s="35" t="s">
        <v>93</v>
      </c>
      <c r="C32" s="84">
        <v>1</v>
      </c>
      <c r="D32" s="87" t="s">
        <v>97</v>
      </c>
      <c r="E32" s="54">
        <v>350</v>
      </c>
      <c r="F32" s="30">
        <f t="shared" si="5"/>
        <v>350</v>
      </c>
      <c r="G32" s="71"/>
      <c r="H32" s="35"/>
      <c r="I32" s="10">
        <f t="shared" si="1"/>
        <v>350</v>
      </c>
      <c r="J32" s="5" t="s">
        <v>109</v>
      </c>
      <c r="K32" s="92">
        <f t="shared" si="2"/>
        <v>1</v>
      </c>
      <c r="L32" s="1"/>
      <c r="M32" s="23">
        <f t="shared" si="4"/>
        <v>350</v>
      </c>
    </row>
    <row r="33" spans="1:13" x14ac:dyDescent="0.25">
      <c r="A33" t="s">
        <v>46</v>
      </c>
      <c r="B33" s="35" t="s">
        <v>68</v>
      </c>
      <c r="C33" s="84">
        <v>1</v>
      </c>
      <c r="D33" s="87" t="s">
        <v>97</v>
      </c>
      <c r="E33" s="54">
        <v>100</v>
      </c>
      <c r="F33" s="30">
        <f t="shared" si="5"/>
        <v>100</v>
      </c>
      <c r="G33" s="71"/>
      <c r="H33" s="35"/>
      <c r="I33" s="10">
        <f t="shared" si="1"/>
        <v>100</v>
      </c>
      <c r="J33" s="5" t="s">
        <v>109</v>
      </c>
      <c r="K33" s="92">
        <f t="shared" si="2"/>
        <v>1</v>
      </c>
      <c r="L33" s="1"/>
      <c r="M33" s="23">
        <f t="shared" si="4"/>
        <v>100</v>
      </c>
    </row>
    <row r="34" spans="1:13" x14ac:dyDescent="0.25">
      <c r="A34" t="s">
        <v>46</v>
      </c>
      <c r="B34" s="35" t="s">
        <v>98</v>
      </c>
      <c r="C34" s="84">
        <v>1.5</v>
      </c>
      <c r="D34" s="87" t="s">
        <v>95</v>
      </c>
      <c r="E34" s="91">
        <v>45</v>
      </c>
      <c r="F34" s="30">
        <f t="shared" si="5"/>
        <v>67.5</v>
      </c>
      <c r="G34" s="71"/>
      <c r="H34" s="35"/>
      <c r="I34" s="10">
        <f t="shared" si="1"/>
        <v>67.5</v>
      </c>
      <c r="J34" s="5" t="s">
        <v>102</v>
      </c>
      <c r="K34" s="92">
        <f t="shared" si="2"/>
        <v>1.5</v>
      </c>
      <c r="L34" s="1"/>
      <c r="M34" s="23">
        <f t="shared" si="4"/>
        <v>67.5</v>
      </c>
    </row>
    <row r="35" spans="1:13" x14ac:dyDescent="0.25">
      <c r="A35" t="s">
        <v>46</v>
      </c>
      <c r="B35" s="35" t="s">
        <v>99</v>
      </c>
      <c r="C35" s="84">
        <v>1.5</v>
      </c>
      <c r="D35" s="87" t="s">
        <v>95</v>
      </c>
      <c r="E35" s="91">
        <v>30</v>
      </c>
      <c r="F35" s="30">
        <f t="shared" si="5"/>
        <v>45</v>
      </c>
      <c r="G35" s="71"/>
      <c r="H35" s="35"/>
      <c r="I35" s="10">
        <f t="shared" si="1"/>
        <v>45</v>
      </c>
      <c r="J35" s="5" t="s">
        <v>103</v>
      </c>
      <c r="K35" s="92">
        <f t="shared" si="2"/>
        <v>1.5</v>
      </c>
      <c r="L35" s="1"/>
      <c r="M35" s="23">
        <f t="shared" si="4"/>
        <v>45</v>
      </c>
    </row>
    <row r="36" spans="1:13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4"/>
        <v>0</v>
      </c>
    </row>
    <row r="37" spans="1:13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1:13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1:13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1:13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1:13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1:13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1:13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1:13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1:13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1:13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1:13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1:13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6">+F88</f>
        <v>0</v>
      </c>
    </row>
    <row r="89" spans="2:13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6"/>
        <v>0</v>
      </c>
    </row>
    <row r="90" spans="2:13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6"/>
        <v>0</v>
      </c>
    </row>
    <row r="91" spans="2:13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6"/>
        <v>0</v>
      </c>
    </row>
    <row r="92" spans="2:13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6"/>
        <v>0</v>
      </c>
    </row>
    <row r="93" spans="2:13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6"/>
        <v>0</v>
      </c>
    </row>
    <row r="94" spans="2:13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6"/>
        <v>0</v>
      </c>
    </row>
    <row r="95" spans="2:13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6"/>
        <v>0</v>
      </c>
    </row>
    <row r="96" spans="2:13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6"/>
        <v>0</v>
      </c>
    </row>
    <row r="97" spans="2:13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6"/>
        <v>0</v>
      </c>
    </row>
    <row r="98" spans="2:13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6"/>
        <v>0</v>
      </c>
    </row>
    <row r="99" spans="2:13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6"/>
        <v>0</v>
      </c>
    </row>
    <row r="100" spans="2:13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6"/>
        <v>0</v>
      </c>
    </row>
    <row r="101" spans="2:13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6"/>
        <v>0</v>
      </c>
    </row>
    <row r="102" spans="2:13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6"/>
        <v>0</v>
      </c>
    </row>
    <row r="103" spans="2:13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6"/>
        <v>0</v>
      </c>
    </row>
    <row r="104" spans="2:13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6"/>
        <v>0</v>
      </c>
    </row>
    <row r="105" spans="2:13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6"/>
        <v>0</v>
      </c>
    </row>
    <row r="106" spans="2:13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6"/>
        <v>0</v>
      </c>
    </row>
    <row r="107" spans="2:13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6"/>
        <v>0</v>
      </c>
    </row>
    <row r="108" spans="2:13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6"/>
        <v>0</v>
      </c>
    </row>
    <row r="109" spans="2:13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6"/>
        <v>0</v>
      </c>
    </row>
    <row r="110" spans="2:13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6"/>
        <v>0</v>
      </c>
    </row>
    <row r="111" spans="2:13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6"/>
        <v>0</v>
      </c>
    </row>
    <row r="112" spans="2:13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6"/>
        <v>0</v>
      </c>
    </row>
    <row r="113" spans="2:13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6"/>
        <v>0</v>
      </c>
    </row>
    <row r="114" spans="2:13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6"/>
        <v>0</v>
      </c>
    </row>
    <row r="115" spans="2:13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6"/>
        <v>0</v>
      </c>
    </row>
    <row r="116" spans="2:13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6"/>
        <v>0</v>
      </c>
    </row>
    <row r="117" spans="2:13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6"/>
        <v>0</v>
      </c>
    </row>
    <row r="118" spans="2:13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6"/>
        <v>0</v>
      </c>
    </row>
    <row r="119" spans="2:13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6"/>
        <v>0</v>
      </c>
    </row>
    <row r="120" spans="2:13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6"/>
        <v>0</v>
      </c>
    </row>
    <row r="121" spans="2:13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6"/>
        <v>0</v>
      </c>
    </row>
    <row r="122" spans="2:13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6"/>
        <v>0</v>
      </c>
    </row>
    <row r="123" spans="2:13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6"/>
        <v>0</v>
      </c>
    </row>
    <row r="124" spans="2:13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6"/>
        <v>0</v>
      </c>
    </row>
    <row r="125" spans="2:13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6"/>
        <v>0</v>
      </c>
    </row>
    <row r="126" spans="2:13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6"/>
        <v>0</v>
      </c>
    </row>
    <row r="127" spans="2:13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6"/>
        <v>0</v>
      </c>
    </row>
    <row r="128" spans="2:13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6"/>
        <v>0</v>
      </c>
    </row>
    <row r="129" spans="2:13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6"/>
        <v>0</v>
      </c>
    </row>
    <row r="130" spans="2:13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6"/>
        <v>0</v>
      </c>
    </row>
    <row r="131" spans="2:13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6"/>
        <v>0</v>
      </c>
    </row>
    <row r="132" spans="2:13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6"/>
        <v>0</v>
      </c>
    </row>
    <row r="133" spans="2:13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6"/>
        <v>0</v>
      </c>
    </row>
    <row r="134" spans="2:13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6"/>
        <v>0</v>
      </c>
    </row>
    <row r="135" spans="2:13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6"/>
        <v>0</v>
      </c>
    </row>
    <row r="136" spans="2:13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6"/>
        <v>0</v>
      </c>
    </row>
    <row r="137" spans="2:13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6"/>
        <v>0</v>
      </c>
    </row>
    <row r="138" spans="2:13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6"/>
        <v>0</v>
      </c>
    </row>
    <row r="139" spans="2:13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6"/>
        <v>0</v>
      </c>
    </row>
    <row r="140" spans="2:13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6"/>
        <v>0</v>
      </c>
    </row>
    <row r="141" spans="2:13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6"/>
        <v>0</v>
      </c>
    </row>
    <row r="142" spans="2:13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6"/>
        <v>0</v>
      </c>
    </row>
    <row r="143" spans="2:13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6"/>
        <v>0</v>
      </c>
    </row>
    <row r="144" spans="2:13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6"/>
        <v>0</v>
      </c>
    </row>
    <row r="145" spans="2:13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6"/>
        <v>0</v>
      </c>
    </row>
    <row r="146" spans="2:13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6"/>
        <v>0</v>
      </c>
    </row>
    <row r="147" spans="2:13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6"/>
        <v>0</v>
      </c>
    </row>
    <row r="148" spans="2:13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7">+F148*$H$4</f>
        <v>0</v>
      </c>
      <c r="J148" s="5"/>
      <c r="K148" s="5"/>
      <c r="L148" s="1"/>
      <c r="M148" s="23">
        <f t="shared" si="6"/>
        <v>0</v>
      </c>
    </row>
    <row r="149" spans="2:13" x14ac:dyDescent="0.25">
      <c r="B149" s="35"/>
      <c r="C149" s="35"/>
      <c r="D149" s="34"/>
      <c r="E149" s="35"/>
      <c r="F149" s="34"/>
      <c r="G149" s="71"/>
      <c r="H149" s="35"/>
      <c r="I149" s="10">
        <f t="shared" si="7"/>
        <v>0</v>
      </c>
      <c r="J149" s="5"/>
      <c r="K149" s="5"/>
      <c r="L149" s="1"/>
      <c r="M149" s="23">
        <f t="shared" si="6"/>
        <v>0</v>
      </c>
    </row>
    <row r="150" spans="2:13" x14ac:dyDescent="0.25">
      <c r="B150" s="35"/>
      <c r="C150" s="35"/>
      <c r="D150" s="34"/>
      <c r="E150" s="35"/>
      <c r="F150" s="34"/>
      <c r="G150" s="71"/>
      <c r="H150" s="35"/>
      <c r="I150" s="10">
        <f t="shared" si="7"/>
        <v>0</v>
      </c>
      <c r="J150" s="5"/>
      <c r="K150" s="5"/>
      <c r="L150" s="1"/>
      <c r="M150" s="23">
        <f t="shared" si="6"/>
        <v>0</v>
      </c>
    </row>
    <row r="151" spans="2:13" x14ac:dyDescent="0.25">
      <c r="B151" s="35"/>
      <c r="C151" s="35"/>
      <c r="D151" s="34"/>
      <c r="E151" s="35"/>
      <c r="F151" s="34"/>
      <c r="G151" s="71"/>
      <c r="H151" s="35"/>
      <c r="I151" s="10">
        <f t="shared" si="7"/>
        <v>0</v>
      </c>
      <c r="J151" s="5"/>
      <c r="K151" s="5"/>
      <c r="L151" s="1"/>
      <c r="M151" s="23">
        <f t="shared" si="6"/>
        <v>0</v>
      </c>
    </row>
    <row r="152" spans="2:13" x14ac:dyDescent="0.25">
      <c r="B152" s="35"/>
      <c r="C152" s="35"/>
      <c r="D152" s="34"/>
      <c r="E152" s="35"/>
      <c r="F152" s="34"/>
      <c r="G152" s="71"/>
      <c r="H152" s="35"/>
      <c r="I152" s="10">
        <f t="shared" si="7"/>
        <v>0</v>
      </c>
      <c r="J152" s="5"/>
      <c r="K152" s="5"/>
      <c r="L152" s="1"/>
      <c r="M152" s="23">
        <f t="shared" ref="M152:M159" si="8">+F152</f>
        <v>0</v>
      </c>
    </row>
    <row r="153" spans="2:13" x14ac:dyDescent="0.25">
      <c r="B153" s="35"/>
      <c r="C153" s="35"/>
      <c r="D153" s="34"/>
      <c r="E153" s="35"/>
      <c r="F153" s="34"/>
      <c r="G153" s="71"/>
      <c r="H153" s="35"/>
      <c r="I153" s="10">
        <f t="shared" si="7"/>
        <v>0</v>
      </c>
      <c r="J153" s="5"/>
      <c r="K153" s="5"/>
      <c r="L153" s="1"/>
      <c r="M153" s="23">
        <f t="shared" si="8"/>
        <v>0</v>
      </c>
    </row>
    <row r="154" spans="2:13" x14ac:dyDescent="0.25">
      <c r="B154" s="35"/>
      <c r="C154" s="35"/>
      <c r="D154" s="34"/>
      <c r="E154" s="35"/>
      <c r="F154" s="34"/>
      <c r="G154" s="71"/>
      <c r="H154" s="35"/>
      <c r="I154" s="10">
        <f t="shared" si="7"/>
        <v>0</v>
      </c>
      <c r="J154" s="5"/>
      <c r="K154" s="5"/>
      <c r="L154" s="1"/>
      <c r="M154" s="23">
        <f t="shared" si="8"/>
        <v>0</v>
      </c>
    </row>
    <row r="155" spans="2:13" x14ac:dyDescent="0.25">
      <c r="B155" s="35"/>
      <c r="C155" s="35"/>
      <c r="D155" s="34"/>
      <c r="E155" s="35"/>
      <c r="F155" s="34"/>
      <c r="G155" s="71"/>
      <c r="H155" s="35"/>
      <c r="I155" s="10">
        <f t="shared" si="7"/>
        <v>0</v>
      </c>
      <c r="J155" s="5"/>
      <c r="K155" s="5"/>
      <c r="L155" s="1"/>
      <c r="M155" s="23">
        <f t="shared" si="8"/>
        <v>0</v>
      </c>
    </row>
    <row r="156" spans="2:13" x14ac:dyDescent="0.25">
      <c r="B156" s="35"/>
      <c r="C156" s="35"/>
      <c r="D156" s="34"/>
      <c r="E156" s="35"/>
      <c r="F156" s="34"/>
      <c r="G156" s="71"/>
      <c r="H156" s="35"/>
      <c r="I156" s="10">
        <f t="shared" si="7"/>
        <v>0</v>
      </c>
      <c r="J156" s="5"/>
      <c r="K156" s="5"/>
      <c r="L156" s="1"/>
      <c r="M156" s="23">
        <f t="shared" si="8"/>
        <v>0</v>
      </c>
    </row>
    <row r="157" spans="2:13" x14ac:dyDescent="0.25">
      <c r="B157" s="35"/>
      <c r="C157" s="35"/>
      <c r="D157" s="34"/>
      <c r="E157" s="35"/>
      <c r="F157" s="34"/>
      <c r="G157" s="71"/>
      <c r="H157" s="35"/>
      <c r="I157" s="10">
        <f t="shared" si="7"/>
        <v>0</v>
      </c>
      <c r="J157" s="5"/>
      <c r="K157" s="5"/>
      <c r="L157" s="1"/>
      <c r="M157" s="23">
        <f t="shared" si="8"/>
        <v>0</v>
      </c>
    </row>
    <row r="158" spans="2:13" x14ac:dyDescent="0.25">
      <c r="B158" s="35"/>
      <c r="C158" s="35"/>
      <c r="D158" s="34"/>
      <c r="E158" s="35"/>
      <c r="F158" s="34"/>
      <c r="G158" s="71"/>
      <c r="H158" s="35"/>
      <c r="I158" s="10">
        <f t="shared" si="7"/>
        <v>0</v>
      </c>
      <c r="J158" s="5"/>
      <c r="K158" s="5"/>
      <c r="L158" s="1"/>
      <c r="M158" s="23">
        <f t="shared" si="8"/>
        <v>0</v>
      </c>
    </row>
    <row r="159" spans="2:13" x14ac:dyDescent="0.25">
      <c r="B159" s="35"/>
      <c r="C159" s="35"/>
      <c r="D159" s="34"/>
      <c r="E159" s="35"/>
      <c r="F159" s="34"/>
      <c r="G159" s="71"/>
      <c r="H159" s="35"/>
      <c r="I159" s="10">
        <f t="shared" si="7"/>
        <v>0</v>
      </c>
      <c r="J159" s="5"/>
      <c r="K159" s="5"/>
      <c r="L159" s="1"/>
      <c r="M159" s="23">
        <f t="shared" si="8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0</v>
      </c>
      <c r="G160" s="71"/>
      <c r="H160" s="35"/>
      <c r="I160" s="10">
        <f t="shared" si="7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1713.7361111111111</v>
      </c>
      <c r="H161" s="35"/>
      <c r="I161" s="1"/>
      <c r="J161" s="1" t="str">
        <f>+B161</f>
        <v>Total Material Cost</v>
      </c>
      <c r="M161" s="23">
        <f>+G161</f>
        <v>1713.7361111111111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80</v>
      </c>
      <c r="C164" s="35">
        <v>1</v>
      </c>
      <c r="D164" s="34"/>
      <c r="E164" s="54">
        <f>8*130</f>
        <v>1040</v>
      </c>
      <c r="F164" s="30">
        <f>+E164*C164</f>
        <v>1040</v>
      </c>
      <c r="G164" s="71"/>
      <c r="H164" s="35"/>
      <c r="I164" s="10">
        <f>+F164*$H$4</f>
        <v>1040</v>
      </c>
      <c r="J164" s="5" t="s">
        <v>111</v>
      </c>
      <c r="K164" s="18">
        <f>+C164</f>
        <v>1</v>
      </c>
      <c r="L164" s="18"/>
      <c r="M164" s="18">
        <f t="shared" ref="M164" si="9">+E164</f>
        <v>1040</v>
      </c>
    </row>
    <row r="165" spans="1:13" x14ac:dyDescent="0.25">
      <c r="A165" t="s">
        <v>48</v>
      </c>
      <c r="B165" s="35" t="s">
        <v>75</v>
      </c>
      <c r="C165" s="35">
        <v>1</v>
      </c>
      <c r="D165" s="34"/>
      <c r="E165" s="54">
        <f>0.5*130</f>
        <v>65</v>
      </c>
      <c r="F165" s="30">
        <f>+E165*C165</f>
        <v>65</v>
      </c>
      <c r="G165" s="71"/>
      <c r="H165" s="35"/>
      <c r="I165" s="10">
        <f t="shared" ref="I165:I173" si="10">+F165*$H$4</f>
        <v>65</v>
      </c>
      <c r="J165" s="5" t="s">
        <v>76</v>
      </c>
      <c r="K165" s="18">
        <f t="shared" ref="K165:K183" si="11">+C165</f>
        <v>1</v>
      </c>
      <c r="L165" s="18"/>
      <c r="M165" s="23">
        <f t="shared" ref="M165:M183" si="12">+F165</f>
        <v>65</v>
      </c>
    </row>
    <row r="166" spans="1:13" x14ac:dyDescent="0.25">
      <c r="A166" t="s">
        <v>48</v>
      </c>
      <c r="B166" s="35" t="s">
        <v>66</v>
      </c>
      <c r="C166" s="35">
        <v>1</v>
      </c>
      <c r="D166" s="34"/>
      <c r="E166" s="35">
        <f>500/20</f>
        <v>25</v>
      </c>
      <c r="F166" s="30">
        <f>+E166*C166</f>
        <v>25</v>
      </c>
      <c r="G166" s="71"/>
      <c r="H166" s="35"/>
      <c r="I166" s="10">
        <f t="shared" si="10"/>
        <v>25</v>
      </c>
      <c r="J166" s="5" t="s">
        <v>110</v>
      </c>
      <c r="K166" s="18">
        <f t="shared" si="11"/>
        <v>1</v>
      </c>
      <c r="L166" s="18"/>
      <c r="M166" s="23">
        <f t="shared" si="12"/>
        <v>25</v>
      </c>
    </row>
    <row r="167" spans="1:13" x14ac:dyDescent="0.25">
      <c r="B167" s="35" t="s">
        <v>68</v>
      </c>
      <c r="C167" s="35"/>
      <c r="D167" s="34"/>
      <c r="E167" s="35"/>
      <c r="F167" s="34"/>
      <c r="G167" s="71"/>
      <c r="H167" s="35"/>
      <c r="I167" s="10">
        <f t="shared" si="10"/>
        <v>0</v>
      </c>
      <c r="J167" s="5"/>
      <c r="K167" s="18">
        <f t="shared" si="11"/>
        <v>0</v>
      </c>
      <c r="L167" s="18"/>
      <c r="M167" s="23">
        <f t="shared" si="12"/>
        <v>0</v>
      </c>
    </row>
    <row r="168" spans="1:13" x14ac:dyDescent="0.25">
      <c r="B168" s="35" t="s">
        <v>69</v>
      </c>
      <c r="C168" s="35"/>
      <c r="D168" s="34"/>
      <c r="E168" s="35"/>
      <c r="F168" s="34"/>
      <c r="G168" s="71"/>
      <c r="H168" s="35"/>
      <c r="I168" s="10">
        <f t="shared" si="10"/>
        <v>0</v>
      </c>
      <c r="J168" s="5"/>
      <c r="K168" s="18">
        <f t="shared" si="11"/>
        <v>0</v>
      </c>
      <c r="L168" s="18"/>
      <c r="M168" s="23">
        <f t="shared" si="12"/>
        <v>0</v>
      </c>
    </row>
    <row r="169" spans="1:13" x14ac:dyDescent="0.25">
      <c r="B169" s="35" t="s">
        <v>70</v>
      </c>
      <c r="C169" s="35"/>
      <c r="D169" s="34"/>
      <c r="E169" s="35"/>
      <c r="F169" s="34"/>
      <c r="G169" s="71"/>
      <c r="H169" s="35"/>
      <c r="I169" s="10">
        <f t="shared" si="10"/>
        <v>0</v>
      </c>
      <c r="J169" s="5"/>
      <c r="K169" s="18">
        <f t="shared" si="11"/>
        <v>0</v>
      </c>
      <c r="L169" s="18"/>
      <c r="M169" s="23">
        <f t="shared" si="12"/>
        <v>0</v>
      </c>
    </row>
    <row r="170" spans="1:13" x14ac:dyDescent="0.25">
      <c r="B170" s="35" t="s">
        <v>71</v>
      </c>
      <c r="C170" s="35"/>
      <c r="D170" s="34"/>
      <c r="E170" s="35"/>
      <c r="F170" s="34"/>
      <c r="G170" s="71"/>
      <c r="H170" s="35"/>
      <c r="I170" s="10">
        <f t="shared" si="10"/>
        <v>0</v>
      </c>
      <c r="J170" s="5"/>
      <c r="K170" s="18">
        <f t="shared" si="11"/>
        <v>0</v>
      </c>
      <c r="L170" s="18"/>
      <c r="M170" s="23">
        <f t="shared" si="12"/>
        <v>0</v>
      </c>
    </row>
    <row r="171" spans="1:13" x14ac:dyDescent="0.25">
      <c r="B171" s="35" t="s">
        <v>72</v>
      </c>
      <c r="C171" s="35"/>
      <c r="D171" s="34"/>
      <c r="E171" s="35"/>
      <c r="F171" s="34"/>
      <c r="G171" s="71"/>
      <c r="H171" s="35"/>
      <c r="I171" s="10">
        <f t="shared" si="10"/>
        <v>0</v>
      </c>
      <c r="J171" s="5"/>
      <c r="K171" s="18">
        <f t="shared" si="11"/>
        <v>0</v>
      </c>
      <c r="L171" s="18"/>
      <c r="M171" s="23">
        <f t="shared" si="12"/>
        <v>0</v>
      </c>
    </row>
    <row r="172" spans="1:13" x14ac:dyDescent="0.25">
      <c r="B172" s="35" t="s">
        <v>73</v>
      </c>
      <c r="C172" s="35"/>
      <c r="D172" s="34"/>
      <c r="E172" s="35"/>
      <c r="F172" s="34"/>
      <c r="G172" s="71"/>
      <c r="H172" s="35"/>
      <c r="I172" s="10">
        <f t="shared" si="10"/>
        <v>0</v>
      </c>
      <c r="J172" s="5"/>
      <c r="K172" s="18">
        <f t="shared" si="11"/>
        <v>0</v>
      </c>
      <c r="L172" s="18"/>
      <c r="M172" s="23">
        <f t="shared" si="12"/>
        <v>0</v>
      </c>
    </row>
    <row r="173" spans="1:13" x14ac:dyDescent="0.25">
      <c r="B173" s="35" t="s">
        <v>74</v>
      </c>
      <c r="C173" s="35"/>
      <c r="D173" s="34"/>
      <c r="E173" s="35"/>
      <c r="F173" s="34"/>
      <c r="G173" s="71"/>
      <c r="H173" s="35"/>
      <c r="I173" s="10">
        <f t="shared" si="10"/>
        <v>0</v>
      </c>
      <c r="J173" s="5"/>
      <c r="K173" s="18">
        <f t="shared" si="11"/>
        <v>0</v>
      </c>
      <c r="L173" s="18"/>
      <c r="M173" s="23">
        <f t="shared" si="12"/>
        <v>0</v>
      </c>
    </row>
    <row r="174" spans="1:13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1"/>
        <v>0</v>
      </c>
      <c r="L174" s="18"/>
      <c r="M174" s="23">
        <f t="shared" si="12"/>
        <v>0</v>
      </c>
    </row>
    <row r="175" spans="1:13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1"/>
        <v>0</v>
      </c>
      <c r="L175" s="18"/>
      <c r="M175" s="23">
        <f t="shared" si="12"/>
        <v>0</v>
      </c>
    </row>
    <row r="176" spans="1:13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1"/>
        <v>0</v>
      </c>
      <c r="L176" s="18"/>
      <c r="M176" s="23">
        <f t="shared" si="12"/>
        <v>0</v>
      </c>
    </row>
    <row r="177" spans="1:13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1"/>
        <v>0</v>
      </c>
      <c r="L177" s="18"/>
      <c r="M177" s="23">
        <f t="shared" si="12"/>
        <v>0</v>
      </c>
    </row>
    <row r="178" spans="1:13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1"/>
        <v>0</v>
      </c>
      <c r="L178" s="18"/>
      <c r="M178" s="23">
        <f t="shared" si="12"/>
        <v>0</v>
      </c>
    </row>
    <row r="179" spans="1:13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1"/>
        <v>0</v>
      </c>
      <c r="L179" s="18"/>
      <c r="M179" s="23">
        <f t="shared" si="12"/>
        <v>0</v>
      </c>
    </row>
    <row r="180" spans="1:13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1"/>
        <v>0</v>
      </c>
      <c r="L180" s="18"/>
      <c r="M180" s="23">
        <f t="shared" si="12"/>
        <v>0</v>
      </c>
    </row>
    <row r="181" spans="1:13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1"/>
        <v>0</v>
      </c>
      <c r="L181" s="18"/>
      <c r="M181" s="23">
        <f t="shared" si="12"/>
        <v>0</v>
      </c>
    </row>
    <row r="182" spans="1:13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1"/>
        <v>0</v>
      </c>
      <c r="L182" s="18"/>
      <c r="M182" s="23">
        <f t="shared" si="12"/>
        <v>0</v>
      </c>
    </row>
    <row r="183" spans="1:13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1"/>
        <v>0</v>
      </c>
      <c r="L183" s="18"/>
      <c r="M183" s="23">
        <f t="shared" si="12"/>
        <v>0</v>
      </c>
    </row>
    <row r="184" spans="1:13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1130</v>
      </c>
      <c r="H185" s="35"/>
      <c r="I185" s="1"/>
      <c r="J185" s="1" t="str">
        <f>+B185</f>
        <v>Total Labour Cost</v>
      </c>
      <c r="K185" s="1"/>
      <c r="L185" s="1"/>
      <c r="M185" s="23">
        <f>+G185</f>
        <v>1130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8.5*15</f>
        <v>127.5</v>
      </c>
      <c r="F189" s="30">
        <f t="shared" ref="F189:F190" si="14">+E189*C189</f>
        <v>127.5</v>
      </c>
      <c r="G189" s="71"/>
      <c r="H189" s="35"/>
      <c r="I189" s="10">
        <f t="shared" ref="I189:I190" si="15">+F189*$H$4</f>
        <v>127.5</v>
      </c>
      <c r="J189" s="5" t="s">
        <v>77</v>
      </c>
      <c r="K189" s="5">
        <f>+C189</f>
        <v>1</v>
      </c>
      <c r="L189" s="21"/>
      <c r="M189" s="23">
        <f>+F189</f>
        <v>127.5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100</v>
      </c>
      <c r="F190" s="30">
        <f t="shared" si="14"/>
        <v>100</v>
      </c>
      <c r="G190" s="71"/>
      <c r="H190" s="35"/>
      <c r="I190" s="10">
        <f t="shared" si="15"/>
        <v>100</v>
      </c>
      <c r="J190" s="5" t="s">
        <v>81</v>
      </c>
      <c r="K190" s="5">
        <f t="shared" ref="K190:K213" si="16">+C190</f>
        <v>1</v>
      </c>
      <c r="L190" s="21"/>
      <c r="M190" s="23">
        <f t="shared" ref="M190:M213" si="17">+F190</f>
        <v>100</v>
      </c>
    </row>
    <row r="191" spans="1:13" x14ac:dyDescent="0.25">
      <c r="B191" s="35" t="s">
        <v>20</v>
      </c>
      <c r="C191" s="35"/>
      <c r="D191" s="34"/>
      <c r="E191" s="54"/>
      <c r="F191" s="30"/>
      <c r="G191" s="71"/>
      <c r="H191" s="35"/>
      <c r="I191" s="10"/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/>
      <c r="G192" s="71"/>
      <c r="H192" s="35"/>
      <c r="I192" s="10"/>
      <c r="J192" s="5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8"/>
      <c r="F193" s="30"/>
      <c r="G193" s="71"/>
      <c r="H193" s="35"/>
      <c r="I193" s="10"/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/>
      <c r="G194" s="71"/>
      <c r="H194" s="35"/>
      <c r="I194" s="10"/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/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/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x14ac:dyDescent="0.25">
      <c r="B197" s="35"/>
      <c r="C197" s="35"/>
      <c r="D197" s="34"/>
      <c r="E197" s="78"/>
      <c r="F197" s="63"/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x14ac:dyDescent="0.25">
      <c r="B198" s="35"/>
      <c r="C198" s="35"/>
      <c r="D198" s="34"/>
      <c r="E198" s="78"/>
      <c r="F198" s="63"/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x14ac:dyDescent="0.25">
      <c r="B199" s="35"/>
      <c r="C199" s="35"/>
      <c r="D199" s="34"/>
      <c r="E199" s="78"/>
      <c r="F199" s="63"/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x14ac:dyDescent="0.25">
      <c r="B200" s="35"/>
      <c r="C200" s="35"/>
      <c r="D200" s="34"/>
      <c r="E200" s="78"/>
      <c r="F200" s="63"/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x14ac:dyDescent="0.25">
      <c r="B201" s="35"/>
      <c r="C201" s="35"/>
      <c r="D201" s="34"/>
      <c r="E201" s="78"/>
      <c r="F201" s="63"/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x14ac:dyDescent="0.25">
      <c r="B202" s="35"/>
      <c r="C202" s="35"/>
      <c r="D202" s="34"/>
      <c r="E202" s="35"/>
      <c r="F202" s="63"/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x14ac:dyDescent="0.25">
      <c r="B203" s="35"/>
      <c r="C203" s="35"/>
      <c r="D203" s="34"/>
      <c r="E203" s="35"/>
      <c r="F203" s="63"/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227.5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227.5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1357.5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1357.5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3071.2361111111113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3071.2361111111113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83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1351.3438888888893</v>
      </c>
      <c r="G222" s="71"/>
      <c r="H222" s="70">
        <f>F222/G218</f>
        <v>0.44000000000000011</v>
      </c>
      <c r="I222" s="10">
        <f>+F222*$H$4</f>
        <v>1351.3438888888893</v>
      </c>
      <c r="J222" s="5" t="s">
        <v>78</v>
      </c>
      <c r="K222" s="5">
        <f>+C222</f>
        <v>1</v>
      </c>
      <c r="L222" s="21"/>
      <c r="M222" s="23">
        <f>+F222</f>
        <v>1351.3438888888893</v>
      </c>
    </row>
    <row r="223" spans="1:13" x14ac:dyDescent="0.25">
      <c r="A223" t="s">
        <v>83</v>
      </c>
      <c r="B223" s="35" t="s">
        <v>82</v>
      </c>
      <c r="C223" s="35">
        <v>1</v>
      </c>
      <c r="D223" s="34"/>
      <c r="E223" s="54">
        <f>+(F222+G218)*0.5%</f>
        <v>22.112900000000003</v>
      </c>
      <c r="F223" s="30">
        <f t="shared" ref="F223" si="18">+E223*C223</f>
        <v>22.112900000000003</v>
      </c>
      <c r="G223" s="71"/>
      <c r="H223" s="76">
        <f>F223/(F222+G218)</f>
        <v>5.0000000000000001E-3</v>
      </c>
      <c r="I223" s="10">
        <f>+F223*$H$4</f>
        <v>22.112900000000003</v>
      </c>
      <c r="J223" s="5" t="s">
        <v>79</v>
      </c>
      <c r="K223" s="5">
        <f t="shared" ref="K223:K228" si="19">+C223</f>
        <v>1</v>
      </c>
      <c r="L223" s="21"/>
      <c r="M223" s="23">
        <f t="shared" ref="M223:M228" si="20">+F223</f>
        <v>22.112900000000003</v>
      </c>
    </row>
    <row r="224" spans="1:13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1373.4567888888894</v>
      </c>
      <c r="H230" s="83">
        <f>+G230/G234</f>
        <v>0.27469135777777787</v>
      </c>
      <c r="I230" s="1"/>
      <c r="J230" s="1" t="str">
        <f>+B230</f>
        <v>Total FOH</v>
      </c>
      <c r="K230" s="1"/>
      <c r="L230" s="21"/>
      <c r="M230" s="24">
        <f>+G230</f>
        <v>1373.4567888888894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4444.6929000000009</v>
      </c>
      <c r="H232" s="52"/>
      <c r="I232" s="1"/>
      <c r="J232" s="1" t="str">
        <f>+B232</f>
        <v>Total Cost Per Unit</v>
      </c>
      <c r="K232" s="1"/>
      <c r="L232" s="1"/>
      <c r="M232" s="23">
        <f>+G232</f>
        <v>4444.6929000000009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624.03488316000016</v>
      </c>
      <c r="H233" s="90">
        <v>0.1404</v>
      </c>
      <c r="I233" s="1"/>
      <c r="J233" s="1" t="str">
        <f t="shared" ref="J233:J236" si="21">+B233</f>
        <v>Approved Margin</v>
      </c>
      <c r="K233" s="1"/>
      <c r="L233" s="4">
        <f>+H233</f>
        <v>0.1404</v>
      </c>
      <c r="M233" s="23">
        <f t="shared" ref="M233:M236" si="22">+G233</f>
        <v>624.03488316000016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v>5000</v>
      </c>
      <c r="H234" s="58"/>
      <c r="I234" s="1"/>
      <c r="J234" s="1" t="str">
        <f t="shared" si="21"/>
        <v>Sales Price</v>
      </c>
      <c r="K234" s="1"/>
      <c r="L234" s="1"/>
      <c r="M234" s="23">
        <f t="shared" si="22"/>
        <v>5000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555.30709999999908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555.30709999999908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0.11106141999999981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0.11106141999999981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5111.3968350000005</v>
      </c>
      <c r="D241" s="27"/>
      <c r="E241" s="1"/>
      <c r="F241" s="32">
        <f>+($G$232*(1+F239))</f>
        <v>4889.1621900000018</v>
      </c>
      <c r="G241" s="1"/>
      <c r="H241" s="43">
        <f>+($G$232*(1+H239))</f>
        <v>4666.9275450000014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2040.1607238888892</v>
      </c>
      <c r="D243" s="1"/>
      <c r="E243" s="1"/>
      <c r="F243" s="12">
        <f>+F241-$G$218</f>
        <v>1817.9260788888905</v>
      </c>
      <c r="G243" s="1"/>
      <c r="H243" s="44">
        <f>+H241-$G$218</f>
        <v>1595.6914338888901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-1373.4567888888894</v>
      </c>
      <c r="D245" s="1"/>
      <c r="E245" s="1"/>
      <c r="F245" s="12">
        <f>-$G$230</f>
        <v>-1373.4567888888894</v>
      </c>
      <c r="G245" s="1"/>
      <c r="H245" s="44">
        <f>-$G$230</f>
        <v>-1373.4567888888894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666.70393499999977</v>
      </c>
      <c r="D247" s="26"/>
      <c r="E247" s="26"/>
      <c r="F247" s="33">
        <f>SUM(F243:F245)</f>
        <v>444.46929000000114</v>
      </c>
      <c r="G247" s="26"/>
      <c r="H247" s="45">
        <f>SUM(H243:H245)</f>
        <v>222.23464500000068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5111.3968350000005</v>
      </c>
      <c r="D250" s="27"/>
      <c r="E250" s="26"/>
      <c r="F250" s="27">
        <f>+F241*$H$4</f>
        <v>4889.1621900000018</v>
      </c>
      <c r="G250" s="26"/>
      <c r="H250" s="46">
        <f>+H241*$H$4</f>
        <v>4666.9275450000014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666.70393499999977</v>
      </c>
      <c r="D252" s="27"/>
      <c r="E252" s="26"/>
      <c r="F252" s="27">
        <f>+F247*$H$4</f>
        <v>444.46929000000114</v>
      </c>
      <c r="G252" s="26"/>
      <c r="H252" s="46">
        <f>+H247*$H$4</f>
        <v>222.23464500000068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  <row r="271" spans="2:13" x14ac:dyDescent="0.25">
      <c r="H271" s="88">
        <f>5000-G232</f>
        <v>555.30709999999908</v>
      </c>
    </row>
    <row r="272" spans="2:13" x14ac:dyDescent="0.25">
      <c r="H272">
        <f>H271/G232*100</f>
        <v>12.493711320302893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2018-11-19T06:48:09Z</dcterms:modified>
</cp:coreProperties>
</file>