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20" yWindow="-120" windowWidth="15600" windowHeight="11160" tabRatio="473"/>
  </bookViews>
  <sheets>
    <sheet name="Sheet1" sheetId="1" r:id="rId1"/>
  </sheets>
  <definedNames>
    <definedName name="_xlnm.Print_Area" localSheetId="0">Sheet1!$B$2:$H$266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C28" i="1"/>
  <c r="E29" i="1"/>
  <c r="C29" i="1"/>
  <c r="E30" i="1"/>
  <c r="C30" i="1"/>
  <c r="F25" i="1"/>
  <c r="F24" i="1"/>
  <c r="F23" i="1"/>
  <c r="F22" i="1"/>
  <c r="C22" i="1"/>
  <c r="F38" i="1"/>
  <c r="C38" i="1"/>
  <c r="F37" i="1"/>
  <c r="C37" i="1"/>
  <c r="E39" i="1"/>
  <c r="C39" i="1"/>
  <c r="C40" i="1"/>
  <c r="C44" i="1"/>
  <c r="C46" i="1"/>
  <c r="C36" i="1"/>
  <c r="F45" i="1"/>
  <c r="I45" i="1" s="1"/>
  <c r="F44" i="1"/>
  <c r="I44" i="1" s="1"/>
  <c r="F43" i="1"/>
  <c r="I43" i="1" s="1"/>
  <c r="F42" i="1"/>
  <c r="I42" i="1" s="1"/>
  <c r="F41" i="1"/>
  <c r="I41" i="1" s="1"/>
  <c r="F40" i="1"/>
  <c r="F39" i="1"/>
  <c r="F36" i="1"/>
  <c r="F35" i="1"/>
  <c r="F34" i="1"/>
  <c r="F33" i="1"/>
  <c r="F32" i="1"/>
  <c r="F31" i="1"/>
  <c r="F30" i="1"/>
  <c r="F29" i="1"/>
  <c r="F28" i="1"/>
  <c r="F27" i="1"/>
  <c r="F26" i="1"/>
  <c r="F46" i="1" l="1"/>
  <c r="I46" i="1" s="1"/>
  <c r="G161" i="1" l="1"/>
  <c r="L233" i="1" l="1"/>
  <c r="G272" i="1" l="1"/>
  <c r="F272" i="1" s="1"/>
  <c r="G239" i="1" l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F195" i="1" l="1"/>
  <c r="I195" i="1" s="1"/>
  <c r="F196" i="1"/>
  <c r="I196" i="1" s="1"/>
  <c r="G273" i="1"/>
  <c r="F273" i="1" s="1"/>
  <c r="G271" i="1"/>
  <c r="F271" i="1" l="1"/>
  <c r="F274" i="1"/>
  <c r="G274" i="1" s="1"/>
  <c r="F168" i="1" l="1"/>
  <c r="F169" i="1"/>
  <c r="F170" i="1"/>
  <c r="F171" i="1"/>
  <c r="F172" i="1"/>
  <c r="F173" i="1"/>
  <c r="I160" i="1" l="1"/>
  <c r="M161" i="1"/>
  <c r="M239" i="1"/>
  <c r="F166" i="1" l="1"/>
  <c r="F167" i="1" l="1"/>
  <c r="I40" i="1" l="1"/>
  <c r="I39" i="1"/>
  <c r="I38" i="1"/>
  <c r="I37" i="1"/>
  <c r="I36" i="1"/>
  <c r="I31" i="1"/>
  <c r="I25" i="1" l="1"/>
  <c r="I26" i="1"/>
  <c r="I27" i="1"/>
  <c r="I28" i="1"/>
  <c r="I29" i="1"/>
  <c r="I30" i="1"/>
  <c r="I32" i="1"/>
  <c r="I33" i="1"/>
  <c r="I34" i="1"/>
  <c r="I35" i="1"/>
  <c r="F189" i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M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M195" i="1" l="1"/>
  <c r="M22" i="1"/>
  <c r="I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F194" i="1" l="1"/>
  <c r="F193" i="1"/>
  <c r="F192" i="1"/>
  <c r="F191" i="1"/>
  <c r="F190" i="1"/>
  <c r="F164" i="1"/>
  <c r="G185" i="1" s="1"/>
  <c r="G214" i="1" l="1"/>
  <c r="I164" i="1"/>
  <c r="M164" i="1"/>
  <c r="M191" i="1"/>
  <c r="I191" i="1"/>
  <c r="M192" i="1"/>
  <c r="I192" i="1"/>
  <c r="M193" i="1"/>
  <c r="I193" i="1"/>
  <c r="M190" i="1"/>
  <c r="I190" i="1"/>
  <c r="M194" i="1"/>
  <c r="I194" i="1"/>
  <c r="G216" i="1"/>
  <c r="G218" i="1" s="1"/>
  <c r="I189" i="1"/>
  <c r="M189" i="1"/>
  <c r="I184" i="1"/>
  <c r="F222" i="1" l="1"/>
  <c r="E222" i="1"/>
  <c r="M214" i="1"/>
  <c r="M185" i="1"/>
  <c r="M216" i="1"/>
  <c r="M160" i="1" l="1"/>
  <c r="M218" i="1" l="1"/>
  <c r="I222" i="1" l="1"/>
  <c r="E223" i="1" l="1"/>
  <c r="F223" i="1" s="1"/>
  <c r="M222" i="1"/>
  <c r="M223" i="1" l="1"/>
  <c r="I223" i="1"/>
  <c r="H223" i="1"/>
  <c r="G230" i="1"/>
  <c r="M230" i="1" l="1"/>
  <c r="H249" i="1"/>
  <c r="F249" i="1"/>
  <c r="C249" i="1"/>
  <c r="G232" i="1"/>
  <c r="G233" i="1" s="1"/>
  <c r="M233" i="1" s="1"/>
  <c r="G234" i="1" l="1"/>
  <c r="M232" i="1"/>
  <c r="G235" i="1"/>
  <c r="F245" i="1"/>
  <c r="C245" i="1"/>
  <c r="H245" i="1"/>
  <c r="G238" i="1" l="1"/>
  <c r="M234" i="1"/>
  <c r="H230" i="1"/>
  <c r="H247" i="1"/>
  <c r="H251" i="1" s="1"/>
  <c r="H256" i="1" s="1"/>
  <c r="H254" i="1"/>
  <c r="C247" i="1"/>
  <c r="C251" i="1" s="1"/>
  <c r="C256" i="1" s="1"/>
  <c r="C254" i="1"/>
  <c r="F247" i="1"/>
  <c r="F251" i="1" s="1"/>
  <c r="F256" i="1" s="1"/>
  <c r="F254" i="1"/>
  <c r="M235" i="1"/>
  <c r="G236" i="1"/>
  <c r="M236" i="1" s="1"/>
  <c r="G240" i="1" l="1"/>
  <c r="M238" i="1"/>
  <c r="M240" i="1" s="1"/>
</calcChain>
</file>

<file path=xl/sharedStrings.xml><?xml version="1.0" encoding="utf-8"?>
<sst xmlns="http://schemas.openxmlformats.org/spreadsheetml/2006/main" count="259" uniqueCount="164">
  <si>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</si>
  <si>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</si>
  <si>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</si>
  <si>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</si>
  <si>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</si>
  <si>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</si>
  <si>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</si>
  <si>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</si>
  <si>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</si>
  <si>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</si>
  <si>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</si>
  <si>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</si>
  <si>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</si>
  <si>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</si>
  <si>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</si>
  <si>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</si>
  <si>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</si>
  <si>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</si>
  <si>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</si>
  <si>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</si>
  <si>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</si>
  <si>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</si>
  <si>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</si>
  <si>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</si>
  <si>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</si>
  <si>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</si>
  <si>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</si>
  <si>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</si>
  <si>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</si>
  <si>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</si>
  <si>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</si>
  <si>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</si>
  <si>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</si>
  <si>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</si>
  <si>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</si>
  <si>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</si>
  <si>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</si>
  <si>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</si>
  <si>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</si>
  <si>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</si>
  <si>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</si>
  <si>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</si>
  <si>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</si>
  <si>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</si>
  <si>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</si>
  <si>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</si>
  <si>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</si>
  <si>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</si>
  <si>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</si>
  <si>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</si>
  <si>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</si>
  <si>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</si>
  <si>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</si>
  <si>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</si>
  <si>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</si>
  <si>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</si>
  <si>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</si>
  <si>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</si>
  <si>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</si>
  <si>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</si>
  <si>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</si>
  <si>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</si>
  <si>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</si>
  <si>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</si>
  <si>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</si>
  <si>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</si>
  <si>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</si>
  <si>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</si>
  <si>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</si>
  <si>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</si>
  <si>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</si>
  <si>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</si>
  <si>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</si>
  <si>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FOH0001</t>
  </si>
  <si>
    <t>FOH0002</t>
  </si>
  <si>
    <t>ESC</t>
  </si>
  <si>
    <t>f</t>
  </si>
  <si>
    <t>LC0006</t>
  </si>
  <si>
    <t>Rs</t>
  </si>
  <si>
    <t>Meal's</t>
  </si>
  <si>
    <t>VOH0004</t>
  </si>
  <si>
    <t>Wastage Qty Per Job</t>
  </si>
  <si>
    <t>Wastage Value Per Job</t>
  </si>
  <si>
    <t>Get Description</t>
  </si>
  <si>
    <t>Sales Price Before Sales Commission</t>
  </si>
  <si>
    <t>Sales Commission</t>
  </si>
  <si>
    <t>Sales Price After Sales Commission</t>
  </si>
  <si>
    <t>Mm</t>
  </si>
  <si>
    <t>Measurement</t>
  </si>
  <si>
    <t>Measurement Type</t>
  </si>
  <si>
    <t>Converstion</t>
  </si>
  <si>
    <t>Divide / Multiply</t>
  </si>
  <si>
    <t>Value</t>
  </si>
  <si>
    <t>Inches</t>
  </si>
  <si>
    <t>Divide</t>
  </si>
  <si>
    <t>CM</t>
  </si>
  <si>
    <t>Feet</t>
  </si>
  <si>
    <t>Multiply</t>
  </si>
  <si>
    <t>Yard</t>
  </si>
  <si>
    <t>Meter</t>
  </si>
  <si>
    <t>Labour</t>
  </si>
  <si>
    <t xml:space="preserve">printing  </t>
  </si>
  <si>
    <t>Days</t>
  </si>
  <si>
    <t>Cutting -Separate</t>
  </si>
  <si>
    <t xml:space="preserve">Diecut </t>
  </si>
  <si>
    <t>Number of sides</t>
  </si>
  <si>
    <t>VOH/0000009</t>
  </si>
  <si>
    <t>LC0002</t>
  </si>
  <si>
    <t>ml</t>
  </si>
  <si>
    <t>Sqft</t>
  </si>
  <si>
    <t>GD</t>
  </si>
  <si>
    <t xml:space="preserve">9 mm MDF  CNC Cut </t>
  </si>
  <si>
    <t>Sand Paper  No - 120  Black</t>
  </si>
  <si>
    <t>Sand Paper  No - 220  Black</t>
  </si>
  <si>
    <t>Sand Paper  No - 400 Black</t>
  </si>
  <si>
    <t>Wood Putty</t>
  </si>
  <si>
    <t>Catloy Paste</t>
  </si>
  <si>
    <t>Black Sealer</t>
  </si>
  <si>
    <t>Sanding Sealer</t>
  </si>
  <si>
    <t>Filler Gray</t>
  </si>
  <si>
    <t>I Mixing Silver</t>
  </si>
  <si>
    <t>Matt Lacquer</t>
  </si>
  <si>
    <t>Thinner</t>
  </si>
  <si>
    <t xml:space="preserve"> S/S screw  )  1/2"</t>
  </si>
  <si>
    <t>Power Units</t>
  </si>
  <si>
    <t>2 mm White Perspex 8' X 4'</t>
  </si>
  <si>
    <t xml:space="preserve">Laser Cutting </t>
  </si>
  <si>
    <t>Glue</t>
  </si>
  <si>
    <t>2 Core Wire - Branded</t>
  </si>
  <si>
    <t xml:space="preserve">Plug Top 13A- </t>
  </si>
  <si>
    <t>LED Wire</t>
  </si>
  <si>
    <t>LED WIRE casing</t>
  </si>
  <si>
    <t>LED Light Roll (1500/-)</t>
  </si>
  <si>
    <t>LTR</t>
  </si>
  <si>
    <t>Bottle</t>
  </si>
  <si>
    <t>MTR</t>
  </si>
  <si>
    <t>Inch</t>
  </si>
  <si>
    <t>24.5cm x 16cm x 32cm MDF 2Switches Display - Lighted</t>
  </si>
  <si>
    <t>26.03.2019</t>
  </si>
  <si>
    <t xml:space="preserve">MM0010103        </t>
  </si>
  <si>
    <t>MM0010139</t>
  </si>
  <si>
    <t xml:space="preserve">Digital Sticker  </t>
  </si>
  <si>
    <t>Matt Lamination</t>
  </si>
  <si>
    <t>LC0003</t>
  </si>
  <si>
    <t>LC0007</t>
  </si>
  <si>
    <t>ACL</t>
  </si>
  <si>
    <t>MDF Display</t>
  </si>
  <si>
    <t>MD0010002</t>
  </si>
  <si>
    <t>MM0010027</t>
  </si>
  <si>
    <t>OT0010039</t>
  </si>
  <si>
    <t>IN0080047</t>
  </si>
  <si>
    <t>PR0010003</t>
  </si>
  <si>
    <t>PR0010007</t>
  </si>
  <si>
    <t>PR0010006</t>
  </si>
  <si>
    <t>MM0010114</t>
  </si>
  <si>
    <t>PR0010008</t>
  </si>
  <si>
    <t>SM0020002</t>
  </si>
  <si>
    <t>MM0010100</t>
  </si>
  <si>
    <t>ST0010012</t>
  </si>
  <si>
    <t>PS0010013</t>
  </si>
  <si>
    <t>EI0010008</t>
  </si>
  <si>
    <t>EI0010013</t>
  </si>
  <si>
    <t>RO0010002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</si>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</sst>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  <numFmt numFmtId="168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333333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2" borderId="20" xfId="0" applyFill="1" applyBorder="1"/>
    <xf numFmtId="0" fontId="0" fillId="2" borderId="7" xfId="0" applyFill="1" applyBorder="1"/>
    <xf numFmtId="0" fontId="2" fillId="0" borderId="18" xfId="0" applyFont="1" applyBorder="1"/>
    <xf numFmtId="0" fontId="3" fillId="0" borderId="18" xfId="0" applyFont="1" applyBorder="1"/>
    <xf numFmtId="0" fontId="0" fillId="0" borderId="23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3" xfId="2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22" xfId="1" applyFont="1" applyBorder="1"/>
    <xf numFmtId="0" fontId="3" fillId="0" borderId="28" xfId="0" applyFont="1" applyBorder="1"/>
    <xf numFmtId="0" fontId="3" fillId="0" borderId="25" xfId="0" applyFont="1" applyBorder="1"/>
    <xf numFmtId="43" fontId="0" fillId="0" borderId="16" xfId="0" applyNumberFormat="1" applyBorder="1"/>
    <xf numFmtId="0" fontId="0" fillId="0" borderId="30" xfId="0" applyBorder="1"/>
    <xf numFmtId="43" fontId="0" fillId="0" borderId="26" xfId="1" applyFont="1" applyBorder="1"/>
    <xf numFmtId="0" fontId="0" fillId="0" borderId="18" xfId="0" applyFont="1" applyBorder="1"/>
    <xf numFmtId="0" fontId="0" fillId="0" borderId="32" xfId="0" applyBorder="1"/>
    <xf numFmtId="0" fontId="0" fillId="0" borderId="33" xfId="0" applyBorder="1"/>
    <xf numFmtId="43" fontId="3" fillId="0" borderId="32" xfId="1" applyFont="1" applyBorder="1"/>
    <xf numFmtId="43" fontId="3" fillId="0" borderId="32" xfId="0" applyNumberFormat="1" applyFont="1" applyBorder="1"/>
    <xf numFmtId="0" fontId="0" fillId="2" borderId="7" xfId="0" applyNumberFormat="1" applyFill="1" applyBorder="1"/>
    <xf numFmtId="0" fontId="0" fillId="0" borderId="18" xfId="1" applyNumberFormat="1" applyFont="1" applyFill="1" applyBorder="1"/>
    <xf numFmtId="0" fontId="3" fillId="0" borderId="26" xfId="0" applyFont="1" applyBorder="1"/>
    <xf numFmtId="0" fontId="0" fillId="0" borderId="31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8" xfId="0" applyFill="1" applyBorder="1" applyAlignment="1">
      <alignment horizontal="center"/>
    </xf>
    <xf numFmtId="43" fontId="0" fillId="0" borderId="18" xfId="1" applyFont="1" applyBorder="1" applyAlignment="1">
      <alignment horizontal="right"/>
    </xf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43" fontId="0" fillId="2" borderId="7" xfId="1" applyFont="1" applyFill="1" applyBorder="1"/>
    <xf numFmtId="165" fontId="0" fillId="0" borderId="18" xfId="0" applyNumberFormat="1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35" xfId="0" applyBorder="1"/>
    <xf numFmtId="10" fontId="0" fillId="0" borderId="36" xfId="0" applyNumberFormat="1" applyBorder="1"/>
    <xf numFmtId="164" fontId="0" fillId="0" borderId="5" xfId="0" applyNumberFormat="1" applyBorder="1"/>
    <xf numFmtId="0" fontId="0" fillId="0" borderId="36" xfId="0" applyBorder="1"/>
    <xf numFmtId="9" fontId="0" fillId="0" borderId="11" xfId="2" applyFont="1" applyBorder="1"/>
    <xf numFmtId="0" fontId="0" fillId="0" borderId="37" xfId="0" applyBorder="1"/>
    <xf numFmtId="10" fontId="0" fillId="0" borderId="11" xfId="0" applyNumberFormat="1" applyBorder="1"/>
    <xf numFmtId="43" fontId="3" fillId="0" borderId="17" xfId="1" applyFont="1" applyBorder="1"/>
    <xf numFmtId="0" fontId="3" fillId="0" borderId="16" xfId="0" applyFont="1" applyBorder="1"/>
    <xf numFmtId="43" fontId="0" fillId="2" borderId="0" xfId="1" applyFont="1" applyFill="1" applyBorder="1"/>
    <xf numFmtId="9" fontId="0" fillId="2" borderId="0" xfId="2" applyFont="1" applyFill="1" applyBorder="1"/>
    <xf numFmtId="43" fontId="0" fillId="0" borderId="5" xfId="1" applyFont="1" applyBorder="1"/>
    <xf numFmtId="0" fontId="0" fillId="0" borderId="38" xfId="0" applyBorder="1"/>
    <xf numFmtId="0" fontId="0" fillId="0" borderId="39" xfId="0" applyBorder="1"/>
    <xf numFmtId="165" fontId="0" fillId="0" borderId="38" xfId="0" applyNumberFormat="1" applyBorder="1"/>
    <xf numFmtId="0" fontId="0" fillId="0" borderId="40" xfId="0" applyBorder="1"/>
    <xf numFmtId="9" fontId="0" fillId="2" borderId="3" xfId="2" applyFont="1" applyFill="1" applyBorder="1"/>
    <xf numFmtId="43" fontId="0" fillId="2" borderId="9" xfId="1" applyFont="1" applyFill="1" applyBorder="1"/>
    <xf numFmtId="0" fontId="0" fillId="0" borderId="1" xfId="0" applyBorder="1"/>
    <xf numFmtId="0" fontId="0" fillId="4" borderId="1" xfId="0" applyFill="1" applyBorder="1"/>
    <xf numFmtId="0" fontId="4" fillId="2" borderId="0" xfId="0" applyFont="1" applyFill="1"/>
    <xf numFmtId="0" fontId="5" fillId="0" borderId="0" xfId="0" applyFont="1"/>
    <xf numFmtId="2" fontId="0" fillId="0" borderId="0" xfId="0" applyNumberFormat="1"/>
    <xf numFmtId="0" fontId="5" fillId="0" borderId="0" xfId="0" applyFont="1" applyAlignment="1">
      <alignment horizontal="left" indent="5"/>
    </xf>
    <xf numFmtId="0" fontId="3" fillId="0" borderId="1" xfId="0" applyFont="1" applyBorder="1"/>
    <xf numFmtId="43" fontId="3" fillId="0" borderId="0" xfId="0" applyNumberFormat="1" applyFont="1"/>
    <xf numFmtId="2" fontId="0" fillId="0" borderId="18" xfId="1" applyNumberFormat="1" applyFont="1" applyFill="1" applyBorder="1"/>
    <xf numFmtId="0" fontId="0" fillId="0" borderId="41" xfId="0" applyBorder="1" applyAlignment="1">
      <alignment horizontal="center"/>
    </xf>
    <xf numFmtId="166" fontId="0" fillId="0" borderId="18" xfId="0" applyNumberFormat="1" applyBorder="1"/>
    <xf numFmtId="2" fontId="0" fillId="0" borderId="18" xfId="0" applyNumberFormat="1" applyBorder="1" applyAlignment="1">
      <alignment horizontal="center"/>
    </xf>
    <xf numFmtId="167" fontId="3" fillId="0" borderId="0" xfId="0" applyNumberFormat="1" applyFont="1"/>
    <xf numFmtId="10" fontId="0" fillId="2" borderId="7" xfId="0" applyNumberFormat="1" applyFill="1" applyBorder="1"/>
    <xf numFmtId="10" fontId="0" fillId="2" borderId="0" xfId="0" applyNumberFormat="1" applyFill="1" applyBorder="1"/>
    <xf numFmtId="166" fontId="0" fillId="2" borderId="0" xfId="0" applyNumberFormat="1" applyFill="1" applyBorder="1"/>
    <xf numFmtId="166" fontId="0" fillId="0" borderId="23" xfId="0" applyNumberFormat="1" applyBorder="1"/>
    <xf numFmtId="43" fontId="0" fillId="2" borderId="0" xfId="1" applyFont="1" applyFill="1" applyBorder="1" applyAlignment="1">
      <alignment horizontal="right"/>
    </xf>
    <xf numFmtId="0" fontId="0" fillId="0" borderId="27" xfId="0" applyBorder="1" applyAlignment="1">
      <alignment horizontal="center"/>
    </xf>
    <xf numFmtId="43" fontId="0" fillId="0" borderId="42" xfId="1" applyFont="1" applyBorder="1" applyAlignment="1">
      <alignment horizontal="right"/>
    </xf>
    <xf numFmtId="43" fontId="0" fillId="0" borderId="29" xfId="1" applyFont="1" applyBorder="1"/>
    <xf numFmtId="168" fontId="0" fillId="0" borderId="18" xfId="0" applyNumberForma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4"/>
  <sheetViews>
    <sheetView tabSelected="1" topLeftCell="A166" zoomScale="70" zoomScaleNormal="70" workbookViewId="0">
      <selection activeCell="B180" sqref="B180"/>
    </sheetView>
  </sheetViews>
  <sheetFormatPr defaultRowHeight="15" x14ac:dyDescent="0.25"/>
  <cols>
    <col min="1" max="1" width="3.7109375" customWidth="1"/>
    <col min="2" max="2" width="57.5703125" customWidth="1"/>
    <col min="3" max="3" width="17.7109375" customWidth="1"/>
    <col min="4" max="4" width="11.5703125" bestFit="1" customWidth="1"/>
    <col min="5" max="5" width="13.7109375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5" customWidth="1"/>
    <col min="15" max="15" width="23.5703125" bestFit="1" customWidth="1"/>
    <col min="16" max="16" width="11.5703125" bestFit="1" customWidth="1"/>
  </cols>
  <sheetData>
    <row r="1" spans="2:13" ht="15.75" thickBot="1" x14ac:dyDescent="0.3"/>
    <row r="2" spans="2:13" x14ac:dyDescent="0.25">
      <c r="B2" s="14" t="s">
        <v>0</v>
      </c>
      <c r="C2" s="4"/>
      <c r="D2" s="4"/>
      <c r="E2" s="4"/>
      <c r="F2" s="4"/>
      <c r="G2" s="4" t="s">
        <v>5</v>
      </c>
      <c r="H2" s="32">
        <v>24.5</v>
      </c>
    </row>
    <row r="3" spans="2:13" x14ac:dyDescent="0.25">
      <c r="B3" s="6"/>
      <c r="C3" s="1"/>
      <c r="D3" s="1"/>
      <c r="E3" s="1"/>
      <c r="F3" s="1"/>
      <c r="G3" s="1" t="s">
        <v>4</v>
      </c>
      <c r="H3" s="33">
        <v>16</v>
      </c>
      <c r="J3" s="92" t="s">
        <v>89</v>
      </c>
      <c r="K3" s="91" t="s">
        <v>90</v>
      </c>
      <c r="L3" s="91" t="s">
        <v>91</v>
      </c>
      <c r="M3" s="91" t="s">
        <v>92</v>
      </c>
    </row>
    <row r="4" spans="2:13" x14ac:dyDescent="0.25">
      <c r="B4" s="6"/>
      <c r="C4" s="1"/>
      <c r="D4" s="1"/>
      <c r="E4" s="1"/>
      <c r="F4" s="1"/>
      <c r="G4" s="1" t="s">
        <v>42</v>
      </c>
      <c r="H4" s="33">
        <v>50</v>
      </c>
      <c r="J4" s="92" t="s">
        <v>87</v>
      </c>
      <c r="K4" s="91" t="s">
        <v>93</v>
      </c>
      <c r="L4" s="91" t="s">
        <v>94</v>
      </c>
      <c r="M4" s="91">
        <v>25.4</v>
      </c>
    </row>
    <row r="5" spans="2:13" x14ac:dyDescent="0.25">
      <c r="B5" s="6" t="s">
        <v>2</v>
      </c>
      <c r="C5" s="1"/>
      <c r="D5" s="1"/>
      <c r="E5" s="1"/>
      <c r="F5" s="1"/>
      <c r="G5" s="1" t="s">
        <v>13</v>
      </c>
      <c r="H5" s="33"/>
      <c r="J5" s="92" t="s">
        <v>95</v>
      </c>
      <c r="K5" s="91" t="s">
        <v>93</v>
      </c>
      <c r="L5" s="91" t="s">
        <v>94</v>
      </c>
      <c r="M5" s="91">
        <v>2.54</v>
      </c>
    </row>
    <row r="6" spans="2:13" x14ac:dyDescent="0.25">
      <c r="B6" s="6"/>
      <c r="C6" s="1"/>
      <c r="D6" s="1"/>
      <c r="E6" s="1"/>
      <c r="F6" s="1"/>
      <c r="G6" s="1" t="s">
        <v>6</v>
      </c>
      <c r="H6" s="33">
        <f>+H4*H5</f>
        <v>0</v>
      </c>
      <c r="J6" s="92" t="s">
        <v>96</v>
      </c>
      <c r="K6" s="91" t="s">
        <v>93</v>
      </c>
      <c r="L6" s="91" t="s">
        <v>97</v>
      </c>
      <c r="M6" s="91">
        <v>12</v>
      </c>
    </row>
    <row r="7" spans="2:13" x14ac:dyDescent="0.25">
      <c r="B7" s="6" t="s">
        <v>48</v>
      </c>
      <c r="C7" s="2" t="s">
        <v>145</v>
      </c>
      <c r="D7" s="1"/>
      <c r="E7" s="1"/>
      <c r="F7" s="1"/>
      <c r="G7" s="1" t="s">
        <v>35</v>
      </c>
      <c r="H7" s="67"/>
      <c r="J7" s="92" t="s">
        <v>98</v>
      </c>
      <c r="K7" s="91" t="s">
        <v>93</v>
      </c>
      <c r="L7" s="91" t="s">
        <v>97</v>
      </c>
      <c r="M7" s="91">
        <v>36</v>
      </c>
    </row>
    <row r="8" spans="2:13" x14ac:dyDescent="0.25">
      <c r="B8" s="6"/>
      <c r="C8" s="1"/>
      <c r="D8" s="1"/>
      <c r="E8" s="1"/>
      <c r="F8" s="1"/>
      <c r="G8" s="1" t="s">
        <v>31</v>
      </c>
      <c r="H8" s="104">
        <v>0.44</v>
      </c>
      <c r="J8" s="92" t="s">
        <v>99</v>
      </c>
      <c r="K8" s="91" t="s">
        <v>93</v>
      </c>
      <c r="L8" s="91" t="s">
        <v>97</v>
      </c>
      <c r="M8" s="91">
        <v>39</v>
      </c>
    </row>
    <row r="9" spans="2:13" x14ac:dyDescent="0.25">
      <c r="B9" s="6" t="s">
        <v>49</v>
      </c>
      <c r="C9" s="2" t="s">
        <v>146</v>
      </c>
      <c r="D9" s="1"/>
      <c r="E9" s="1"/>
      <c r="F9" s="1"/>
      <c r="G9" s="1" t="s">
        <v>14</v>
      </c>
      <c r="H9" s="67"/>
      <c r="J9" s="92" t="s">
        <v>93</v>
      </c>
    </row>
    <row r="10" spans="2:13" x14ac:dyDescent="0.25">
      <c r="B10" s="6"/>
      <c r="C10" s="1"/>
      <c r="D10" s="1"/>
      <c r="E10" s="1"/>
      <c r="F10" s="1"/>
      <c r="G10" s="1" t="s">
        <v>7</v>
      </c>
      <c r="H10" s="58"/>
    </row>
    <row r="11" spans="2:13" x14ac:dyDescent="0.25">
      <c r="B11" s="6"/>
      <c r="C11" s="1"/>
      <c r="D11" s="1"/>
      <c r="E11" s="1"/>
      <c r="F11" s="1"/>
      <c r="G11" s="1" t="s">
        <v>44</v>
      </c>
      <c r="H11" s="33"/>
    </row>
    <row r="12" spans="2:13" x14ac:dyDescent="0.25">
      <c r="B12" s="6" t="s">
        <v>1</v>
      </c>
      <c r="C12" s="17" t="s">
        <v>138</v>
      </c>
      <c r="D12" s="1"/>
      <c r="E12" s="1"/>
      <c r="F12" s="1"/>
      <c r="G12" s="1" t="s">
        <v>41</v>
      </c>
      <c r="H12" s="69"/>
    </row>
    <row r="13" spans="2:13" x14ac:dyDescent="0.25">
      <c r="B13" s="6"/>
      <c r="C13" s="1"/>
      <c r="D13" s="1"/>
      <c r="E13" s="1"/>
      <c r="F13" s="1"/>
      <c r="G13" s="18" t="s">
        <v>105</v>
      </c>
      <c r="H13" s="2"/>
    </row>
    <row r="14" spans="2:13" x14ac:dyDescent="0.25">
      <c r="B14" s="6" t="s">
        <v>88</v>
      </c>
      <c r="C14" s="91" t="s">
        <v>95</v>
      </c>
      <c r="D14" s="1"/>
      <c r="E14" s="1"/>
      <c r="F14" s="1"/>
      <c r="G14" s="1"/>
      <c r="H14" s="7"/>
    </row>
    <row r="15" spans="2:13" x14ac:dyDescent="0.25">
      <c r="B15" s="6"/>
      <c r="C15" s="1"/>
      <c r="D15" s="1"/>
      <c r="E15" s="1"/>
      <c r="F15" s="1"/>
      <c r="G15" s="1"/>
      <c r="H15" s="7"/>
      <c r="M15" s="1"/>
    </row>
    <row r="16" spans="2:13" x14ac:dyDescent="0.25">
      <c r="B16" s="6" t="s">
        <v>47</v>
      </c>
      <c r="C16" s="115" t="s">
        <v>137</v>
      </c>
      <c r="D16" s="116"/>
      <c r="E16" s="116"/>
      <c r="F16" s="116"/>
      <c r="G16" s="116"/>
      <c r="H16" s="117"/>
      <c r="M16" s="1"/>
    </row>
    <row r="17" spans="1:17" ht="15.75" thickBot="1" x14ac:dyDescent="0.3">
      <c r="B17" s="6"/>
      <c r="C17" s="1"/>
      <c r="D17" s="1"/>
      <c r="E17" s="1"/>
      <c r="F17" s="1"/>
      <c r="G17" s="1"/>
      <c r="H17" s="7"/>
    </row>
    <row r="18" spans="1:17" ht="15.75" thickBot="1" x14ac:dyDescent="0.3">
      <c r="B18" s="113" t="s">
        <v>50</v>
      </c>
      <c r="C18" s="114"/>
      <c r="D18" s="114"/>
      <c r="E18" s="114"/>
      <c r="F18" s="114"/>
      <c r="G18" s="114"/>
      <c r="H18" s="114"/>
      <c r="I18" s="118" t="s">
        <v>51</v>
      </c>
      <c r="J18" s="119"/>
      <c r="K18" s="119"/>
      <c r="L18" s="119"/>
      <c r="M18" s="119"/>
      <c r="N18" s="119"/>
      <c r="O18" s="119"/>
      <c r="P18" s="119"/>
      <c r="Q18" s="120"/>
    </row>
    <row r="19" spans="1:17" ht="24.75" customHeight="1" thickBot="1" x14ac:dyDescent="0.3">
      <c r="B19" s="30" t="s">
        <v>59</v>
      </c>
      <c r="C19" s="30" t="s">
        <v>8</v>
      </c>
      <c r="D19" s="31" t="s">
        <v>11</v>
      </c>
      <c r="E19" s="30" t="s">
        <v>60</v>
      </c>
      <c r="F19" s="31" t="s">
        <v>9</v>
      </c>
      <c r="G19" s="30" t="s">
        <v>61</v>
      </c>
      <c r="H19" s="72"/>
      <c r="I19" s="9" t="s">
        <v>3</v>
      </c>
      <c r="J19" s="1"/>
      <c r="K19" s="1"/>
      <c r="L19" s="1"/>
      <c r="M19" s="1"/>
      <c r="N19" s="1"/>
      <c r="O19" s="1"/>
      <c r="P19" s="1"/>
      <c r="Q19" s="7"/>
    </row>
    <row r="20" spans="1:17" x14ac:dyDescent="0.25">
      <c r="B20" s="42"/>
      <c r="C20" s="42"/>
      <c r="D20" s="43"/>
      <c r="E20" s="42"/>
      <c r="F20" s="43"/>
      <c r="G20" s="55"/>
      <c r="H20" s="73"/>
      <c r="I20" s="9" t="s">
        <v>10</v>
      </c>
      <c r="J20" s="1" t="s">
        <v>52</v>
      </c>
      <c r="K20" s="1" t="s">
        <v>8</v>
      </c>
      <c r="L20" s="1"/>
      <c r="M20" s="1" t="s">
        <v>53</v>
      </c>
      <c r="N20" s="18" t="s">
        <v>81</v>
      </c>
      <c r="O20" s="18" t="s">
        <v>82</v>
      </c>
      <c r="P20" s="18" t="s">
        <v>83</v>
      </c>
      <c r="Q20" s="7"/>
    </row>
    <row r="21" spans="1:17" x14ac:dyDescent="0.25">
      <c r="B21" s="34" t="s">
        <v>3</v>
      </c>
      <c r="C21" s="29"/>
      <c r="D21" s="28"/>
      <c r="E21" s="29"/>
      <c r="F21" s="28"/>
      <c r="G21" s="54"/>
      <c r="H21" s="54"/>
      <c r="I21" s="6"/>
      <c r="J21" s="1"/>
      <c r="K21" s="1"/>
      <c r="L21" s="1"/>
      <c r="M21" s="1"/>
      <c r="N21" s="1"/>
      <c r="O21" s="1"/>
      <c r="P21" s="1"/>
      <c r="Q21" s="7"/>
    </row>
    <row r="22" spans="1:17" x14ac:dyDescent="0.25">
      <c r="A22" t="s">
        <v>163</v>
      </c>
      <c r="B22" s="29" t="s">
        <v>111</v>
      </c>
      <c r="C22" s="102">
        <f>1/10</f>
        <v>0.1</v>
      </c>
      <c r="D22" s="71" t="s">
        <v>12</v>
      </c>
      <c r="E22" s="66">
        <v>1900</v>
      </c>
      <c r="F22" s="24">
        <f>E22*C22</f>
        <v>190</v>
      </c>
      <c r="G22" s="54"/>
      <c r="H22" s="54"/>
      <c r="I22" s="84">
        <f>+F22*$H$4</f>
        <v>9500</v>
      </c>
      <c r="J22" s="3" t="s">
        <v>147</v>
      </c>
      <c r="K22" s="108">
        <f>+C22</f>
        <v>0.1</v>
      </c>
      <c r="L22" s="1"/>
      <c r="M22" s="15">
        <f>+F22</f>
        <v>190</v>
      </c>
      <c r="N22" s="1"/>
      <c r="O22" s="10"/>
      <c r="P22" s="1"/>
      <c r="Q22" s="7"/>
    </row>
    <row r="23" spans="1:17" x14ac:dyDescent="0.25">
      <c r="A23" t="s">
        <v>163</v>
      </c>
      <c r="B23" s="29" t="s">
        <v>112</v>
      </c>
      <c r="C23" s="63">
        <v>0.25</v>
      </c>
      <c r="D23" s="100" t="s">
        <v>12</v>
      </c>
      <c r="E23" s="110">
        <v>95</v>
      </c>
      <c r="F23" s="24">
        <f>E23*C23</f>
        <v>23.75</v>
      </c>
      <c r="G23" s="54"/>
      <c r="H23" s="54"/>
      <c r="I23" s="84">
        <f t="shared" ref="I23:I46" si="0">+F23*$H$4</f>
        <v>1187.5</v>
      </c>
      <c r="J23" s="3" t="s">
        <v>148</v>
      </c>
      <c r="K23" s="108">
        <f t="shared" ref="K23:K86" si="1">+C23</f>
        <v>0.25</v>
      </c>
      <c r="L23" s="1"/>
      <c r="M23" s="15">
        <f t="shared" ref="M23:M25" si="2">+F23</f>
        <v>23.75</v>
      </c>
      <c r="N23" s="1"/>
      <c r="O23" s="10"/>
      <c r="P23" s="1"/>
      <c r="Q23" s="7"/>
    </row>
    <row r="24" spans="1:17" x14ac:dyDescent="0.25">
      <c r="A24" t="s">
        <v>163</v>
      </c>
      <c r="B24" s="29" t="s">
        <v>113</v>
      </c>
      <c r="C24" s="63">
        <v>0.25</v>
      </c>
      <c r="D24" s="71" t="s">
        <v>12</v>
      </c>
      <c r="E24" s="66">
        <v>95</v>
      </c>
      <c r="F24" s="24">
        <f t="shared" ref="F24:F25" si="3">E24*C24</f>
        <v>23.75</v>
      </c>
      <c r="G24" s="54"/>
      <c r="H24" s="54"/>
      <c r="I24" s="84">
        <f t="shared" si="0"/>
        <v>1187.5</v>
      </c>
      <c r="J24" s="3" t="s">
        <v>149</v>
      </c>
      <c r="K24" s="108">
        <f t="shared" si="1"/>
        <v>0.25</v>
      </c>
      <c r="L24" s="1"/>
      <c r="M24" s="15">
        <f t="shared" si="2"/>
        <v>23.75</v>
      </c>
      <c r="N24" s="1"/>
      <c r="O24" s="10"/>
      <c r="P24" s="1"/>
      <c r="Q24" s="7"/>
    </row>
    <row r="25" spans="1:17" ht="14.25" customHeight="1" x14ac:dyDescent="0.25">
      <c r="A25" t="s">
        <v>163</v>
      </c>
      <c r="B25" s="29" t="s">
        <v>114</v>
      </c>
      <c r="C25" s="63">
        <v>0.25</v>
      </c>
      <c r="D25" s="71" t="s">
        <v>12</v>
      </c>
      <c r="E25" s="66">
        <v>95</v>
      </c>
      <c r="F25" s="24">
        <f t="shared" si="3"/>
        <v>23.75</v>
      </c>
      <c r="G25" s="54"/>
      <c r="H25" s="54"/>
      <c r="I25" s="84">
        <f t="shared" si="0"/>
        <v>1187.5</v>
      </c>
      <c r="J25" s="3" t="s">
        <v>139</v>
      </c>
      <c r="K25" s="108">
        <f t="shared" si="1"/>
        <v>0.25</v>
      </c>
      <c r="L25" s="1"/>
      <c r="M25" s="15">
        <f t="shared" si="2"/>
        <v>23.75</v>
      </c>
      <c r="N25" s="1"/>
      <c r="O25" s="8"/>
      <c r="P25" s="1"/>
      <c r="Q25" s="7"/>
    </row>
    <row r="26" spans="1:17" x14ac:dyDescent="0.25">
      <c r="A26" t="s">
        <v>163</v>
      </c>
      <c r="B26" s="29" t="s">
        <v>115</v>
      </c>
      <c r="C26" s="63">
        <v>15</v>
      </c>
      <c r="D26" s="71" t="s">
        <v>108</v>
      </c>
      <c r="E26" s="66">
        <v>1.3</v>
      </c>
      <c r="F26" s="24">
        <f>C26*E26</f>
        <v>19.5</v>
      </c>
      <c r="G26" s="54"/>
      <c r="H26" s="54"/>
      <c r="I26" s="84">
        <f t="shared" si="0"/>
        <v>975</v>
      </c>
      <c r="J26" s="3" t="s">
        <v>154</v>
      </c>
      <c r="K26" s="108">
        <f t="shared" si="1"/>
        <v>15</v>
      </c>
      <c r="L26" s="1"/>
      <c r="M26" s="15">
        <f t="shared" ref="M26:M87" si="4">+F26</f>
        <v>19.5</v>
      </c>
      <c r="N26" s="1"/>
      <c r="O26" s="1"/>
      <c r="P26" s="1"/>
      <c r="Q26" s="7"/>
    </row>
    <row r="27" spans="1:17" x14ac:dyDescent="0.25">
      <c r="A27" t="s">
        <v>163</v>
      </c>
      <c r="B27" s="29" t="s">
        <v>116</v>
      </c>
      <c r="C27" s="64">
        <v>15</v>
      </c>
      <c r="D27" s="71" t="s">
        <v>108</v>
      </c>
      <c r="E27" s="66">
        <v>1.3</v>
      </c>
      <c r="F27" s="24">
        <f>C27*E27</f>
        <v>19.5</v>
      </c>
      <c r="G27" s="54"/>
      <c r="H27" s="54"/>
      <c r="I27" s="84">
        <f t="shared" si="0"/>
        <v>975</v>
      </c>
      <c r="J27" s="3" t="s">
        <v>140</v>
      </c>
      <c r="K27" s="108">
        <f t="shared" si="1"/>
        <v>15</v>
      </c>
      <c r="L27" s="1"/>
      <c r="M27" s="15">
        <f t="shared" si="4"/>
        <v>19.5</v>
      </c>
      <c r="N27" s="1"/>
      <c r="O27" s="1"/>
      <c r="P27" s="1"/>
      <c r="Q27" s="7"/>
    </row>
    <row r="28" spans="1:17" x14ac:dyDescent="0.25">
      <c r="A28" t="s">
        <v>163</v>
      </c>
      <c r="B28" s="29" t="s">
        <v>117</v>
      </c>
      <c r="C28" s="64">
        <f>0.075/5</f>
        <v>1.4999999999999999E-2</v>
      </c>
      <c r="D28" s="71" t="s">
        <v>133</v>
      </c>
      <c r="E28" s="66">
        <f>60/C28</f>
        <v>4000</v>
      </c>
      <c r="F28" s="24">
        <f>C28*E28</f>
        <v>60</v>
      </c>
      <c r="G28" s="54"/>
      <c r="H28" s="54"/>
      <c r="I28" s="84">
        <f t="shared" si="0"/>
        <v>3000</v>
      </c>
      <c r="J28" s="3" t="s">
        <v>153</v>
      </c>
      <c r="K28" s="108">
        <f t="shared" si="1"/>
        <v>1.4999999999999999E-2</v>
      </c>
      <c r="L28" s="1"/>
      <c r="M28" s="15">
        <f t="shared" si="4"/>
        <v>60</v>
      </c>
      <c r="N28" s="1"/>
      <c r="O28" s="1"/>
      <c r="P28" s="1"/>
      <c r="Q28" s="7"/>
    </row>
    <row r="29" spans="1:17" x14ac:dyDescent="0.25">
      <c r="A29" t="s">
        <v>163</v>
      </c>
      <c r="B29" s="29" t="s">
        <v>118</v>
      </c>
      <c r="C29" s="65">
        <f>0.1/5</f>
        <v>0.02</v>
      </c>
      <c r="D29" s="71" t="s">
        <v>133</v>
      </c>
      <c r="E29" s="66">
        <f>68/C29</f>
        <v>3400</v>
      </c>
      <c r="F29" s="24">
        <f t="shared" ref="F29:F45" si="5">C29*E29</f>
        <v>68</v>
      </c>
      <c r="G29" s="54"/>
      <c r="H29" s="54"/>
      <c r="I29" s="84">
        <f t="shared" si="0"/>
        <v>3400</v>
      </c>
      <c r="J29" s="3" t="s">
        <v>152</v>
      </c>
      <c r="K29" s="108">
        <f t="shared" si="1"/>
        <v>0.02</v>
      </c>
      <c r="L29" s="1"/>
      <c r="M29" s="15">
        <f t="shared" si="4"/>
        <v>68</v>
      </c>
      <c r="N29" s="1"/>
      <c r="O29" s="1"/>
      <c r="P29" s="1"/>
      <c r="Q29" s="7"/>
    </row>
    <row r="30" spans="1:17" x14ac:dyDescent="0.25">
      <c r="A30" t="s">
        <v>163</v>
      </c>
      <c r="B30" s="29" t="s">
        <v>119</v>
      </c>
      <c r="C30" s="64">
        <f>0.05/4</f>
        <v>1.2500000000000001E-2</v>
      </c>
      <c r="D30" s="71" t="s">
        <v>133</v>
      </c>
      <c r="E30" s="66">
        <f>32.5/C30</f>
        <v>2600</v>
      </c>
      <c r="F30" s="24">
        <f t="shared" si="5"/>
        <v>32.5</v>
      </c>
      <c r="G30" s="54"/>
      <c r="H30" s="54"/>
      <c r="I30" s="84">
        <f t="shared" si="0"/>
        <v>1625</v>
      </c>
      <c r="J30" s="3" t="s">
        <v>151</v>
      </c>
      <c r="K30" s="108">
        <f t="shared" si="1"/>
        <v>1.2500000000000001E-2</v>
      </c>
      <c r="L30" s="1"/>
      <c r="M30" s="15">
        <f t="shared" si="4"/>
        <v>32.5</v>
      </c>
      <c r="N30" s="1"/>
      <c r="O30" s="1"/>
      <c r="P30" s="1"/>
      <c r="Q30" s="7"/>
    </row>
    <row r="31" spans="1:17" x14ac:dyDescent="0.25">
      <c r="A31" t="s">
        <v>163</v>
      </c>
      <c r="B31" s="29" t="s">
        <v>120</v>
      </c>
      <c r="C31" s="63">
        <v>2.5000000000000001E-2</v>
      </c>
      <c r="D31" s="71" t="s">
        <v>133</v>
      </c>
      <c r="E31" s="66">
        <v>1550</v>
      </c>
      <c r="F31" s="24">
        <f t="shared" si="5"/>
        <v>38.75</v>
      </c>
      <c r="G31" s="54"/>
      <c r="H31" s="54"/>
      <c r="I31" s="84">
        <f t="shared" si="0"/>
        <v>1937.5</v>
      </c>
      <c r="J31" s="3" t="s">
        <v>150</v>
      </c>
      <c r="K31" s="108">
        <f t="shared" si="1"/>
        <v>2.5000000000000001E-2</v>
      </c>
      <c r="L31" s="1"/>
      <c r="M31" s="15">
        <f t="shared" si="4"/>
        <v>38.75</v>
      </c>
      <c r="N31" s="1"/>
      <c r="O31" s="1"/>
      <c r="P31" s="1"/>
      <c r="Q31" s="7"/>
    </row>
    <row r="32" spans="1:17" x14ac:dyDescent="0.25">
      <c r="A32" t="s">
        <v>163</v>
      </c>
      <c r="B32" s="29" t="s">
        <v>121</v>
      </c>
      <c r="C32" s="63">
        <v>0.05</v>
      </c>
      <c r="D32" s="71" t="s">
        <v>133</v>
      </c>
      <c r="E32" s="66">
        <v>850</v>
      </c>
      <c r="F32" s="24">
        <f t="shared" si="5"/>
        <v>42.5</v>
      </c>
      <c r="G32" s="54"/>
      <c r="H32" s="54"/>
      <c r="I32" s="84">
        <f t="shared" si="0"/>
        <v>2125</v>
      </c>
      <c r="J32" s="3" t="s">
        <v>155</v>
      </c>
      <c r="K32" s="108">
        <f t="shared" si="1"/>
        <v>0.05</v>
      </c>
      <c r="L32" s="1"/>
      <c r="M32" s="15">
        <f t="shared" si="4"/>
        <v>42.5</v>
      </c>
      <c r="N32" s="1"/>
      <c r="O32" s="1"/>
      <c r="P32" s="1"/>
      <c r="Q32" s="7"/>
    </row>
    <row r="33" spans="1:17" ht="14.25" customHeight="1" x14ac:dyDescent="0.25">
      <c r="A33" t="s">
        <v>163</v>
      </c>
      <c r="B33" s="29" t="s">
        <v>122</v>
      </c>
      <c r="C33" s="63">
        <v>0.4</v>
      </c>
      <c r="D33" s="71" t="s">
        <v>133</v>
      </c>
      <c r="E33" s="66">
        <v>230</v>
      </c>
      <c r="F33" s="24">
        <f t="shared" si="5"/>
        <v>92</v>
      </c>
      <c r="G33" s="54"/>
      <c r="H33" s="54"/>
      <c r="I33" s="84">
        <f t="shared" si="0"/>
        <v>4600</v>
      </c>
      <c r="J33" s="3" t="s">
        <v>156</v>
      </c>
      <c r="K33" s="108">
        <f t="shared" si="1"/>
        <v>0.4</v>
      </c>
      <c r="L33" s="1"/>
      <c r="M33" s="15">
        <f t="shared" si="4"/>
        <v>92</v>
      </c>
      <c r="N33" s="1"/>
      <c r="O33" s="1"/>
      <c r="P33" s="1"/>
      <c r="Q33" s="7"/>
    </row>
    <row r="34" spans="1:17" x14ac:dyDescent="0.25">
      <c r="A34" t="s">
        <v>163</v>
      </c>
      <c r="B34" s="29" t="s">
        <v>123</v>
      </c>
      <c r="C34" s="63">
        <v>4</v>
      </c>
      <c r="D34" s="71" t="s">
        <v>12</v>
      </c>
      <c r="E34" s="66">
        <v>10</v>
      </c>
      <c r="F34" s="24">
        <f t="shared" si="5"/>
        <v>40</v>
      </c>
      <c r="G34" s="54"/>
      <c r="H34" s="54"/>
      <c r="I34" s="84">
        <f t="shared" si="0"/>
        <v>2000</v>
      </c>
      <c r="J34" s="3" t="s">
        <v>157</v>
      </c>
      <c r="K34" s="108">
        <f t="shared" si="1"/>
        <v>4</v>
      </c>
      <c r="L34" s="1"/>
      <c r="M34" s="15">
        <f t="shared" si="4"/>
        <v>40</v>
      </c>
      <c r="N34" s="1"/>
      <c r="O34" s="1"/>
      <c r="P34" s="1" t="s">
        <v>110</v>
      </c>
      <c r="Q34" s="7"/>
    </row>
    <row r="35" spans="1:17" x14ac:dyDescent="0.25">
      <c r="A35" t="s">
        <v>163</v>
      </c>
      <c r="B35" s="29" t="s">
        <v>124</v>
      </c>
      <c r="C35" s="63">
        <v>1</v>
      </c>
      <c r="D35" s="71" t="s">
        <v>12</v>
      </c>
      <c r="E35" s="66">
        <v>175</v>
      </c>
      <c r="F35" s="24">
        <f t="shared" si="5"/>
        <v>175</v>
      </c>
      <c r="G35" s="54"/>
      <c r="H35" s="54"/>
      <c r="I35" s="84">
        <f t="shared" si="0"/>
        <v>8750</v>
      </c>
      <c r="J35" s="3" t="s">
        <v>157</v>
      </c>
      <c r="K35" s="108">
        <f t="shared" si="1"/>
        <v>1</v>
      </c>
      <c r="L35" s="1"/>
      <c r="M35" s="15">
        <f t="shared" si="4"/>
        <v>175</v>
      </c>
      <c r="N35" s="1"/>
      <c r="O35" s="1"/>
      <c r="P35" s="1" t="s">
        <v>110</v>
      </c>
      <c r="Q35" s="7"/>
    </row>
    <row r="36" spans="1:17" x14ac:dyDescent="0.25">
      <c r="A36" t="s">
        <v>163</v>
      </c>
      <c r="B36" s="29" t="s">
        <v>141</v>
      </c>
      <c r="C36" s="112">
        <f>0.5/600</f>
        <v>8.3333333333333339E-4</v>
      </c>
      <c r="D36" s="71" t="s">
        <v>109</v>
      </c>
      <c r="E36" s="38">
        <v>30000</v>
      </c>
      <c r="F36" s="24">
        <f>C36*E36</f>
        <v>25</v>
      </c>
      <c r="G36" s="54"/>
      <c r="H36" s="54"/>
      <c r="I36" s="84">
        <f t="shared" si="0"/>
        <v>1250</v>
      </c>
      <c r="J36" s="3" t="s">
        <v>158</v>
      </c>
      <c r="K36" s="108">
        <f t="shared" si="1"/>
        <v>8.3333333333333339E-4</v>
      </c>
      <c r="L36" s="1"/>
      <c r="M36" s="15">
        <f t="shared" si="4"/>
        <v>25</v>
      </c>
      <c r="N36" s="1"/>
      <c r="O36" s="1"/>
      <c r="P36" s="1"/>
      <c r="Q36" s="7"/>
    </row>
    <row r="37" spans="1:17" x14ac:dyDescent="0.25">
      <c r="A37" t="s">
        <v>163</v>
      </c>
      <c r="B37" s="29" t="s">
        <v>125</v>
      </c>
      <c r="C37" s="63">
        <f>1/72</f>
        <v>1.3888888888888888E-2</v>
      </c>
      <c r="D37" s="71" t="s">
        <v>12</v>
      </c>
      <c r="E37" s="38">
        <v>10200</v>
      </c>
      <c r="F37" s="24">
        <f>E37*C37</f>
        <v>141.66666666666666</v>
      </c>
      <c r="G37" s="54"/>
      <c r="H37" s="54"/>
      <c r="I37" s="84">
        <f t="shared" si="0"/>
        <v>7083.333333333333</v>
      </c>
      <c r="J37" s="3" t="s">
        <v>159</v>
      </c>
      <c r="K37" s="108">
        <f t="shared" si="1"/>
        <v>1.3888888888888888E-2</v>
      </c>
      <c r="L37" s="1"/>
      <c r="M37" s="15">
        <f t="shared" si="4"/>
        <v>141.66666666666666</v>
      </c>
      <c r="N37" s="1"/>
      <c r="O37" s="1"/>
      <c r="P37" s="1"/>
      <c r="Q37" s="7"/>
    </row>
    <row r="38" spans="1:17" x14ac:dyDescent="0.25">
      <c r="A38" t="s">
        <v>163</v>
      </c>
      <c r="B38" s="29" t="s">
        <v>126</v>
      </c>
      <c r="C38" s="63">
        <f>1/72</f>
        <v>1.3888888888888888E-2</v>
      </c>
      <c r="D38" s="71" t="s">
        <v>78</v>
      </c>
      <c r="E38" s="38">
        <v>2000</v>
      </c>
      <c r="F38" s="24">
        <f>E38*C38</f>
        <v>27.777777777777775</v>
      </c>
      <c r="G38" s="54"/>
      <c r="H38" s="54"/>
      <c r="I38" s="84">
        <f t="shared" si="0"/>
        <v>1388.8888888888887</v>
      </c>
      <c r="J38" s="3" t="s">
        <v>157</v>
      </c>
      <c r="K38" s="108">
        <f t="shared" si="1"/>
        <v>1.3888888888888888E-2</v>
      </c>
      <c r="L38" s="1"/>
      <c r="M38" s="15">
        <f t="shared" si="4"/>
        <v>27.777777777777775</v>
      </c>
      <c r="N38" s="1"/>
      <c r="O38" s="1"/>
      <c r="P38" s="1"/>
      <c r="Q38" s="7"/>
    </row>
    <row r="39" spans="1:17" x14ac:dyDescent="0.25">
      <c r="A39" t="s">
        <v>163</v>
      </c>
      <c r="B39" s="29" t="s">
        <v>127</v>
      </c>
      <c r="C39" s="63">
        <f>0.43/50</f>
        <v>8.6E-3</v>
      </c>
      <c r="D39" s="71" t="s">
        <v>134</v>
      </c>
      <c r="E39" s="38">
        <f>50/C39</f>
        <v>5813.9534883720926</v>
      </c>
      <c r="F39" s="24">
        <f>C39*E39</f>
        <v>49.999999999999993</v>
      </c>
      <c r="G39" s="54"/>
      <c r="H39" s="54"/>
      <c r="I39" s="84">
        <f t="shared" si="0"/>
        <v>2499.9999999999995</v>
      </c>
      <c r="J39" s="3" t="s">
        <v>157</v>
      </c>
      <c r="K39" s="108">
        <f t="shared" si="1"/>
        <v>8.6E-3</v>
      </c>
      <c r="L39" s="1"/>
      <c r="M39" s="15">
        <f t="shared" si="4"/>
        <v>49.999999999999993</v>
      </c>
      <c r="N39" s="1"/>
      <c r="O39" s="1"/>
      <c r="P39" s="1" t="s">
        <v>110</v>
      </c>
      <c r="Q39" s="7"/>
    </row>
    <row r="40" spans="1:17" x14ac:dyDescent="0.25">
      <c r="A40" t="s">
        <v>163</v>
      </c>
      <c r="B40" s="29" t="s">
        <v>128</v>
      </c>
      <c r="C40" s="63">
        <f>3/100</f>
        <v>0.03</v>
      </c>
      <c r="D40" s="71" t="s">
        <v>135</v>
      </c>
      <c r="E40" s="38">
        <v>5000</v>
      </c>
      <c r="F40" s="24">
        <f t="shared" si="5"/>
        <v>150</v>
      </c>
      <c r="G40" s="54"/>
      <c r="H40" s="54"/>
      <c r="I40" s="84">
        <f t="shared" si="0"/>
        <v>7500</v>
      </c>
      <c r="J40" s="3" t="s">
        <v>160</v>
      </c>
      <c r="K40" s="108">
        <f t="shared" si="1"/>
        <v>0.03</v>
      </c>
      <c r="L40" s="1"/>
      <c r="M40" s="15">
        <f t="shared" si="4"/>
        <v>150</v>
      </c>
      <c r="N40" s="1"/>
      <c r="O40" s="1"/>
      <c r="P40" s="1"/>
      <c r="Q40" s="7"/>
    </row>
    <row r="41" spans="1:17" x14ac:dyDescent="0.25">
      <c r="A41" t="s">
        <v>163</v>
      </c>
      <c r="B41" s="29" t="s">
        <v>129</v>
      </c>
      <c r="C41" s="63">
        <v>1</v>
      </c>
      <c r="D41" s="71" t="s">
        <v>12</v>
      </c>
      <c r="E41" s="38">
        <v>150</v>
      </c>
      <c r="F41" s="24">
        <f t="shared" si="5"/>
        <v>150</v>
      </c>
      <c r="G41" s="54"/>
      <c r="H41" s="54"/>
      <c r="I41" s="84">
        <f t="shared" si="0"/>
        <v>7500</v>
      </c>
      <c r="J41" s="3" t="s">
        <v>161</v>
      </c>
      <c r="K41" s="68">
        <f t="shared" si="1"/>
        <v>1</v>
      </c>
      <c r="L41" s="1"/>
      <c r="M41" s="15">
        <f t="shared" si="4"/>
        <v>150</v>
      </c>
      <c r="N41" s="1"/>
      <c r="O41" s="1"/>
      <c r="P41" s="1"/>
      <c r="Q41" s="7"/>
    </row>
    <row r="42" spans="1:17" x14ac:dyDescent="0.25">
      <c r="A42" t="s">
        <v>163</v>
      </c>
      <c r="B42" s="29" t="s">
        <v>130</v>
      </c>
      <c r="C42" s="63">
        <v>0.25</v>
      </c>
      <c r="D42" s="71" t="s">
        <v>135</v>
      </c>
      <c r="E42" s="38">
        <v>20</v>
      </c>
      <c r="F42" s="24">
        <f t="shared" si="5"/>
        <v>5</v>
      </c>
      <c r="G42" s="54"/>
      <c r="H42" s="54"/>
      <c r="I42" s="84">
        <f t="shared" si="0"/>
        <v>250</v>
      </c>
      <c r="J42" s="3" t="s">
        <v>157</v>
      </c>
      <c r="K42" s="68">
        <f t="shared" si="1"/>
        <v>0.25</v>
      </c>
      <c r="L42" s="1"/>
      <c r="M42" s="15">
        <f t="shared" si="4"/>
        <v>5</v>
      </c>
      <c r="N42" s="1"/>
      <c r="O42" s="1"/>
      <c r="P42" s="1" t="s">
        <v>110</v>
      </c>
      <c r="Q42" s="7"/>
    </row>
    <row r="43" spans="1:17" x14ac:dyDescent="0.25">
      <c r="A43" t="s">
        <v>163</v>
      </c>
      <c r="B43" s="29" t="s">
        <v>131</v>
      </c>
      <c r="C43" s="63">
        <v>10</v>
      </c>
      <c r="D43" s="71" t="s">
        <v>136</v>
      </c>
      <c r="E43" s="38">
        <v>2.7777777777777777</v>
      </c>
      <c r="F43" s="24">
        <f t="shared" si="5"/>
        <v>27.777777777777779</v>
      </c>
      <c r="G43" s="54"/>
      <c r="H43" s="54"/>
      <c r="I43" s="84">
        <f t="shared" si="0"/>
        <v>1388.8888888888889</v>
      </c>
      <c r="J43" s="3" t="s">
        <v>157</v>
      </c>
      <c r="K43" s="68">
        <f t="shared" si="1"/>
        <v>10</v>
      </c>
      <c r="L43" s="1"/>
      <c r="M43" s="15">
        <f t="shared" si="4"/>
        <v>27.777777777777779</v>
      </c>
      <c r="N43" s="1"/>
      <c r="O43" s="1"/>
      <c r="P43" s="1" t="s">
        <v>110</v>
      </c>
      <c r="Q43" s="7"/>
    </row>
    <row r="44" spans="1:17" x14ac:dyDescent="0.25">
      <c r="A44" t="s">
        <v>163</v>
      </c>
      <c r="B44" s="29" t="s">
        <v>132</v>
      </c>
      <c r="C44" s="63">
        <f>1/5</f>
        <v>0.2</v>
      </c>
      <c r="D44" s="71" t="s">
        <v>136</v>
      </c>
      <c r="E44" s="38">
        <v>1500</v>
      </c>
      <c r="F44" s="24">
        <f t="shared" si="5"/>
        <v>300</v>
      </c>
      <c r="G44" s="54"/>
      <c r="H44" s="54"/>
      <c r="I44" s="84">
        <f t="shared" si="0"/>
        <v>15000</v>
      </c>
      <c r="J44" s="3" t="s">
        <v>157</v>
      </c>
      <c r="K44" s="68">
        <f t="shared" si="1"/>
        <v>0.2</v>
      </c>
      <c r="L44" s="1"/>
      <c r="M44" s="15">
        <f t="shared" si="4"/>
        <v>300</v>
      </c>
      <c r="N44" s="1"/>
      <c r="O44" s="1"/>
      <c r="P44" s="1" t="s">
        <v>110</v>
      </c>
      <c r="Q44" s="7"/>
    </row>
    <row r="45" spans="1:17" x14ac:dyDescent="0.25">
      <c r="A45" t="s">
        <v>163</v>
      </c>
      <c r="B45" s="29" t="s">
        <v>65</v>
      </c>
      <c r="C45" s="63">
        <v>1</v>
      </c>
      <c r="D45" s="71" t="s">
        <v>12</v>
      </c>
      <c r="E45" s="38">
        <v>50</v>
      </c>
      <c r="F45" s="24">
        <f t="shared" si="5"/>
        <v>50</v>
      </c>
      <c r="G45" s="54"/>
      <c r="H45" s="54"/>
      <c r="I45" s="84">
        <f t="shared" si="0"/>
        <v>2500</v>
      </c>
      <c r="J45" s="3" t="s">
        <v>157</v>
      </c>
      <c r="K45" s="68">
        <f t="shared" si="1"/>
        <v>1</v>
      </c>
      <c r="L45" s="1"/>
      <c r="M45" s="15">
        <f t="shared" si="4"/>
        <v>50</v>
      </c>
      <c r="N45" s="1"/>
      <c r="O45" s="1"/>
      <c r="P45" s="1"/>
      <c r="Q45" s="7"/>
    </row>
    <row r="46" spans="1:17" x14ac:dyDescent="0.25">
      <c r="A46" t="s">
        <v>163</v>
      </c>
      <c r="B46" s="29" t="s">
        <v>142</v>
      </c>
      <c r="C46" s="112">
        <f>0.5/600</f>
        <v>8.3333333333333339E-4</v>
      </c>
      <c r="D46" s="71" t="s">
        <v>109</v>
      </c>
      <c r="E46" s="38">
        <v>18000</v>
      </c>
      <c r="F46" s="24">
        <f t="shared" ref="F46" si="6">E46*C46</f>
        <v>15.000000000000002</v>
      </c>
      <c r="G46" s="54"/>
      <c r="H46" s="54"/>
      <c r="I46" s="84">
        <f t="shared" si="0"/>
        <v>750.00000000000011</v>
      </c>
      <c r="J46" s="3" t="s">
        <v>162</v>
      </c>
      <c r="K46" s="68">
        <f t="shared" si="1"/>
        <v>8.3333333333333339E-4</v>
      </c>
      <c r="L46" s="1"/>
      <c r="M46" s="15">
        <f t="shared" si="4"/>
        <v>15.000000000000002</v>
      </c>
      <c r="N46" s="1"/>
      <c r="O46" s="1"/>
      <c r="P46" s="1"/>
      <c r="Q46" s="7"/>
    </row>
    <row r="47" spans="1:17" x14ac:dyDescent="0.25">
      <c r="B47" s="29"/>
      <c r="C47" s="63"/>
      <c r="D47" s="71"/>
      <c r="E47" s="38"/>
      <c r="F47" s="24"/>
      <c r="G47" s="54"/>
      <c r="H47" s="54"/>
      <c r="I47" s="84"/>
      <c r="J47" s="3"/>
      <c r="K47" s="68">
        <f t="shared" si="1"/>
        <v>0</v>
      </c>
      <c r="L47" s="1"/>
      <c r="M47" s="15">
        <f t="shared" si="4"/>
        <v>0</v>
      </c>
      <c r="N47" s="1"/>
      <c r="O47" s="1"/>
      <c r="P47" s="1"/>
      <c r="Q47" s="7"/>
    </row>
    <row r="48" spans="1:17" x14ac:dyDescent="0.25">
      <c r="B48" s="29"/>
      <c r="C48" s="63"/>
      <c r="D48" s="71"/>
      <c r="E48" s="38"/>
      <c r="F48" s="24"/>
      <c r="G48" s="54"/>
      <c r="H48" s="54"/>
      <c r="I48" s="84"/>
      <c r="J48" s="3"/>
      <c r="K48" s="68">
        <f t="shared" si="1"/>
        <v>0</v>
      </c>
      <c r="L48" s="1"/>
      <c r="M48" s="15">
        <f t="shared" si="4"/>
        <v>0</v>
      </c>
      <c r="N48" s="1"/>
      <c r="O48" s="1"/>
      <c r="P48" s="1"/>
      <c r="Q48" s="7"/>
    </row>
    <row r="49" spans="2:17" x14ac:dyDescent="0.25">
      <c r="B49" s="29"/>
      <c r="C49" s="29"/>
      <c r="D49" s="28"/>
      <c r="E49" s="38"/>
      <c r="F49" s="24"/>
      <c r="G49" s="54"/>
      <c r="H49" s="54"/>
      <c r="I49" s="84"/>
      <c r="J49" s="3"/>
      <c r="K49" s="68">
        <f t="shared" si="1"/>
        <v>0</v>
      </c>
      <c r="L49" s="1"/>
      <c r="M49" s="15">
        <f t="shared" si="4"/>
        <v>0</v>
      </c>
      <c r="N49" s="1"/>
      <c r="O49" s="1"/>
      <c r="P49" s="1"/>
      <c r="Q49" s="7"/>
    </row>
    <row r="50" spans="2:17" x14ac:dyDescent="0.25">
      <c r="B50" s="29"/>
      <c r="C50" s="29"/>
      <c r="D50" s="28"/>
      <c r="E50" s="38"/>
      <c r="F50" s="24"/>
      <c r="G50" s="54"/>
      <c r="H50" s="54"/>
      <c r="I50" s="84"/>
      <c r="J50" s="3"/>
      <c r="K50" s="68">
        <f t="shared" si="1"/>
        <v>0</v>
      </c>
      <c r="L50" s="1"/>
      <c r="M50" s="15">
        <f t="shared" si="4"/>
        <v>0</v>
      </c>
      <c r="N50" s="1"/>
      <c r="O50" s="1"/>
      <c r="P50" s="1"/>
      <c r="Q50" s="7"/>
    </row>
    <row r="51" spans="2:17" x14ac:dyDescent="0.25">
      <c r="B51" s="29"/>
      <c r="C51" s="29"/>
      <c r="D51" s="28"/>
      <c r="E51" s="38"/>
      <c r="F51" s="24"/>
      <c r="G51" s="54"/>
      <c r="H51" s="54"/>
      <c r="I51" s="84"/>
      <c r="J51" s="3"/>
      <c r="K51" s="68">
        <f t="shared" si="1"/>
        <v>0</v>
      </c>
      <c r="L51" s="1"/>
      <c r="M51" s="15">
        <f t="shared" si="4"/>
        <v>0</v>
      </c>
      <c r="N51" s="1"/>
      <c r="O51" s="1"/>
      <c r="P51" s="1"/>
      <c r="Q51" s="7"/>
    </row>
    <row r="52" spans="2:17" x14ac:dyDescent="0.25">
      <c r="B52" s="29"/>
      <c r="C52" s="29"/>
      <c r="D52" s="28"/>
      <c r="E52" s="38"/>
      <c r="F52" s="24"/>
      <c r="G52" s="54"/>
      <c r="H52" s="54"/>
      <c r="I52" s="84"/>
      <c r="J52" s="3"/>
      <c r="K52" s="68">
        <f t="shared" si="1"/>
        <v>0</v>
      </c>
      <c r="L52" s="1"/>
      <c r="M52" s="15">
        <f t="shared" si="4"/>
        <v>0</v>
      </c>
      <c r="N52" s="1"/>
      <c r="O52" s="1"/>
      <c r="P52" s="1"/>
      <c r="Q52" s="7"/>
    </row>
    <row r="53" spans="2:17" x14ac:dyDescent="0.25">
      <c r="B53" s="29"/>
      <c r="C53" s="29"/>
      <c r="D53" s="28"/>
      <c r="E53" s="38"/>
      <c r="F53" s="24"/>
      <c r="G53" s="54"/>
      <c r="H53" s="54"/>
      <c r="I53" s="84"/>
      <c r="J53" s="3"/>
      <c r="K53" s="68">
        <f t="shared" si="1"/>
        <v>0</v>
      </c>
      <c r="L53" s="1"/>
      <c r="M53" s="15">
        <f t="shared" si="4"/>
        <v>0</v>
      </c>
      <c r="N53" s="1"/>
      <c r="O53" s="1"/>
      <c r="P53" s="1"/>
      <c r="Q53" s="7"/>
    </row>
    <row r="54" spans="2:17" x14ac:dyDescent="0.25">
      <c r="B54" s="29"/>
      <c r="C54" s="29"/>
      <c r="D54" s="28"/>
      <c r="E54" s="38"/>
      <c r="F54" s="24"/>
      <c r="G54" s="54"/>
      <c r="H54" s="54"/>
      <c r="I54" s="84"/>
      <c r="J54" s="3"/>
      <c r="K54" s="68">
        <f t="shared" si="1"/>
        <v>0</v>
      </c>
      <c r="L54" s="1"/>
      <c r="M54" s="15">
        <f t="shared" si="4"/>
        <v>0</v>
      </c>
      <c r="N54" s="1"/>
      <c r="O54" s="1"/>
      <c r="P54" s="1"/>
      <c r="Q54" s="7"/>
    </row>
    <row r="55" spans="2:17" x14ac:dyDescent="0.25">
      <c r="B55" s="29"/>
      <c r="C55" s="29"/>
      <c r="D55" s="28"/>
      <c r="E55" s="38"/>
      <c r="F55" s="24"/>
      <c r="G55" s="54"/>
      <c r="H55" s="54"/>
      <c r="I55" s="84"/>
      <c r="J55" s="3"/>
      <c r="K55" s="68">
        <f t="shared" si="1"/>
        <v>0</v>
      </c>
      <c r="L55" s="1"/>
      <c r="M55" s="15">
        <f t="shared" si="4"/>
        <v>0</v>
      </c>
      <c r="N55" s="1"/>
      <c r="O55" s="1"/>
      <c r="P55" s="1"/>
      <c r="Q55" s="7"/>
    </row>
    <row r="56" spans="2:17" x14ac:dyDescent="0.25">
      <c r="B56" s="29"/>
      <c r="C56" s="29"/>
      <c r="D56" s="28"/>
      <c r="E56" s="38"/>
      <c r="F56" s="24"/>
      <c r="G56" s="54"/>
      <c r="H56" s="54"/>
      <c r="I56" s="84"/>
      <c r="J56" s="3"/>
      <c r="K56" s="68">
        <f t="shared" si="1"/>
        <v>0</v>
      </c>
      <c r="L56" s="1"/>
      <c r="M56" s="15">
        <f t="shared" si="4"/>
        <v>0</v>
      </c>
      <c r="N56" s="1"/>
      <c r="O56" s="1"/>
      <c r="P56" s="1"/>
      <c r="Q56" s="7"/>
    </row>
    <row r="57" spans="2:17" x14ac:dyDescent="0.25">
      <c r="B57" s="29"/>
      <c r="C57" s="29"/>
      <c r="D57" s="28"/>
      <c r="E57" s="38"/>
      <c r="F57" s="24"/>
      <c r="G57" s="54"/>
      <c r="H57" s="54"/>
      <c r="I57" s="84"/>
      <c r="J57" s="3"/>
      <c r="K57" s="68">
        <f t="shared" si="1"/>
        <v>0</v>
      </c>
      <c r="L57" s="1"/>
      <c r="M57" s="15">
        <f t="shared" si="4"/>
        <v>0</v>
      </c>
      <c r="N57" s="1"/>
      <c r="O57" s="1"/>
      <c r="P57" s="1"/>
      <c r="Q57" s="7"/>
    </row>
    <row r="58" spans="2:17" x14ac:dyDescent="0.25">
      <c r="B58" s="29"/>
      <c r="C58" s="29"/>
      <c r="D58" s="28"/>
      <c r="E58" s="38"/>
      <c r="F58" s="24"/>
      <c r="G58" s="54"/>
      <c r="H58" s="54"/>
      <c r="I58" s="84"/>
      <c r="J58" s="3"/>
      <c r="K58" s="68">
        <f t="shared" si="1"/>
        <v>0</v>
      </c>
      <c r="L58" s="1"/>
      <c r="M58" s="15">
        <f t="shared" si="4"/>
        <v>0</v>
      </c>
      <c r="N58" s="1"/>
      <c r="O58" s="1"/>
      <c r="P58" s="1"/>
      <c r="Q58" s="7"/>
    </row>
    <row r="59" spans="2:17" x14ac:dyDescent="0.25">
      <c r="B59" s="29"/>
      <c r="C59" s="29"/>
      <c r="D59" s="28"/>
      <c r="E59" s="38"/>
      <c r="F59" s="24"/>
      <c r="G59" s="54"/>
      <c r="H59" s="54"/>
      <c r="I59" s="84"/>
      <c r="J59" s="3"/>
      <c r="K59" s="68">
        <f t="shared" si="1"/>
        <v>0</v>
      </c>
      <c r="L59" s="1"/>
      <c r="M59" s="15">
        <f t="shared" si="4"/>
        <v>0</v>
      </c>
      <c r="N59" s="1"/>
      <c r="O59" s="1"/>
      <c r="P59" s="1"/>
      <c r="Q59" s="7"/>
    </row>
    <row r="60" spans="2:17" x14ac:dyDescent="0.25">
      <c r="B60" s="29"/>
      <c r="C60" s="29"/>
      <c r="D60" s="28"/>
      <c r="E60" s="38"/>
      <c r="F60" s="24"/>
      <c r="G60" s="54"/>
      <c r="H60" s="54"/>
      <c r="I60" s="84"/>
      <c r="J60" s="3"/>
      <c r="K60" s="68">
        <f t="shared" si="1"/>
        <v>0</v>
      </c>
      <c r="L60" s="1"/>
      <c r="M60" s="15">
        <f t="shared" si="4"/>
        <v>0</v>
      </c>
      <c r="N60" s="1"/>
      <c r="O60" s="1"/>
      <c r="P60" s="1"/>
      <c r="Q60" s="7"/>
    </row>
    <row r="61" spans="2:17" x14ac:dyDescent="0.25">
      <c r="B61" s="29"/>
      <c r="C61" s="29"/>
      <c r="D61" s="28"/>
      <c r="E61" s="38"/>
      <c r="F61" s="24"/>
      <c r="G61" s="54"/>
      <c r="H61" s="54"/>
      <c r="I61" s="84"/>
      <c r="J61" s="3"/>
      <c r="K61" s="68">
        <f t="shared" si="1"/>
        <v>0</v>
      </c>
      <c r="L61" s="1"/>
      <c r="M61" s="15">
        <f t="shared" si="4"/>
        <v>0</v>
      </c>
      <c r="N61" s="1"/>
      <c r="O61" s="1"/>
      <c r="P61" s="1"/>
      <c r="Q61" s="7"/>
    </row>
    <row r="62" spans="2:17" x14ac:dyDescent="0.25">
      <c r="B62" s="29"/>
      <c r="C62" s="29"/>
      <c r="D62" s="28"/>
      <c r="E62" s="38"/>
      <c r="F62" s="24"/>
      <c r="G62" s="54"/>
      <c r="H62" s="54"/>
      <c r="I62" s="84"/>
      <c r="J62" s="3"/>
      <c r="K62" s="68">
        <f t="shared" si="1"/>
        <v>0</v>
      </c>
      <c r="L62" s="1"/>
      <c r="M62" s="15">
        <f t="shared" si="4"/>
        <v>0</v>
      </c>
      <c r="N62" s="1"/>
      <c r="O62" s="1"/>
      <c r="P62" s="1"/>
      <c r="Q62" s="7"/>
    </row>
    <row r="63" spans="2:17" x14ac:dyDescent="0.25">
      <c r="B63" s="29"/>
      <c r="C63" s="29"/>
      <c r="D63" s="28"/>
      <c r="E63" s="38"/>
      <c r="F63" s="24"/>
      <c r="G63" s="54"/>
      <c r="H63" s="54"/>
      <c r="I63" s="84"/>
      <c r="J63" s="3"/>
      <c r="K63" s="68">
        <f t="shared" si="1"/>
        <v>0</v>
      </c>
      <c r="L63" s="1"/>
      <c r="M63" s="15">
        <f t="shared" si="4"/>
        <v>0</v>
      </c>
      <c r="N63" s="1"/>
      <c r="O63" s="1"/>
      <c r="P63" s="1"/>
      <c r="Q63" s="7"/>
    </row>
    <row r="64" spans="2:17" x14ac:dyDescent="0.25">
      <c r="B64" s="29"/>
      <c r="C64" s="29"/>
      <c r="D64" s="28"/>
      <c r="E64" s="38"/>
      <c r="F64" s="24"/>
      <c r="G64" s="54"/>
      <c r="H64" s="54"/>
      <c r="I64" s="84"/>
      <c r="J64" s="3"/>
      <c r="K64" s="68">
        <f t="shared" si="1"/>
        <v>0</v>
      </c>
      <c r="L64" s="1"/>
      <c r="M64" s="15">
        <f t="shared" si="4"/>
        <v>0</v>
      </c>
      <c r="N64" s="1"/>
      <c r="O64" s="1"/>
      <c r="P64" s="1"/>
      <c r="Q64" s="7"/>
    </row>
    <row r="65" spans="2:17" x14ac:dyDescent="0.25">
      <c r="B65" s="29"/>
      <c r="C65" s="29"/>
      <c r="D65" s="28"/>
      <c r="E65" s="38"/>
      <c r="F65" s="24"/>
      <c r="G65" s="54"/>
      <c r="H65" s="54"/>
      <c r="I65" s="84"/>
      <c r="J65" s="3"/>
      <c r="K65" s="68">
        <f t="shared" si="1"/>
        <v>0</v>
      </c>
      <c r="L65" s="1"/>
      <c r="M65" s="15">
        <f t="shared" si="4"/>
        <v>0</v>
      </c>
      <c r="N65" s="1"/>
      <c r="O65" s="1"/>
      <c r="P65" s="1"/>
      <c r="Q65" s="7"/>
    </row>
    <row r="66" spans="2:17" x14ac:dyDescent="0.25">
      <c r="B66" s="29"/>
      <c r="C66" s="29"/>
      <c r="D66" s="28"/>
      <c r="E66" s="38"/>
      <c r="F66" s="24"/>
      <c r="G66" s="54"/>
      <c r="H66" s="54"/>
      <c r="I66" s="84"/>
      <c r="J66" s="3"/>
      <c r="K66" s="68">
        <f t="shared" si="1"/>
        <v>0</v>
      </c>
      <c r="L66" s="1"/>
      <c r="M66" s="15">
        <f t="shared" si="4"/>
        <v>0</v>
      </c>
      <c r="N66" s="1"/>
      <c r="O66" s="1"/>
      <c r="P66" s="1"/>
      <c r="Q66" s="7"/>
    </row>
    <row r="67" spans="2:17" x14ac:dyDescent="0.25">
      <c r="B67" s="29"/>
      <c r="C67" s="29"/>
      <c r="D67" s="28"/>
      <c r="E67" s="38"/>
      <c r="F67" s="24"/>
      <c r="G67" s="54"/>
      <c r="H67" s="54"/>
      <c r="I67" s="84"/>
      <c r="J67" s="3"/>
      <c r="K67" s="68">
        <f t="shared" si="1"/>
        <v>0</v>
      </c>
      <c r="L67" s="1"/>
      <c r="M67" s="15">
        <f t="shared" si="4"/>
        <v>0</v>
      </c>
      <c r="N67" s="1"/>
      <c r="O67" s="1"/>
      <c r="P67" s="1"/>
      <c r="Q67" s="7"/>
    </row>
    <row r="68" spans="2:17" x14ac:dyDescent="0.25">
      <c r="B68" s="29"/>
      <c r="C68" s="29"/>
      <c r="D68" s="28"/>
      <c r="E68" s="38"/>
      <c r="F68" s="24"/>
      <c r="G68" s="54"/>
      <c r="H68" s="54"/>
      <c r="I68" s="84"/>
      <c r="J68" s="3"/>
      <c r="K68" s="68">
        <f t="shared" si="1"/>
        <v>0</v>
      </c>
      <c r="L68" s="1"/>
      <c r="M68" s="15">
        <f t="shared" si="4"/>
        <v>0</v>
      </c>
      <c r="N68" s="1"/>
      <c r="O68" s="1"/>
      <c r="P68" s="1"/>
      <c r="Q68" s="7"/>
    </row>
    <row r="69" spans="2:17" x14ac:dyDescent="0.25">
      <c r="B69" s="29"/>
      <c r="C69" s="29"/>
      <c r="D69" s="28"/>
      <c r="E69" s="38"/>
      <c r="F69" s="24"/>
      <c r="G69" s="54"/>
      <c r="H69" s="54"/>
      <c r="I69" s="84"/>
      <c r="J69" s="3"/>
      <c r="K69" s="68">
        <f t="shared" si="1"/>
        <v>0</v>
      </c>
      <c r="L69" s="1"/>
      <c r="M69" s="15">
        <f t="shared" si="4"/>
        <v>0</v>
      </c>
      <c r="N69" s="1"/>
      <c r="O69" s="1"/>
      <c r="P69" s="1"/>
      <c r="Q69" s="7"/>
    </row>
    <row r="70" spans="2:17" x14ac:dyDescent="0.25">
      <c r="B70" s="29"/>
      <c r="C70" s="29"/>
      <c r="D70" s="28"/>
      <c r="E70" s="38"/>
      <c r="F70" s="24"/>
      <c r="G70" s="54"/>
      <c r="H70" s="54"/>
      <c r="I70" s="84"/>
      <c r="J70" s="3"/>
      <c r="K70" s="68">
        <f t="shared" si="1"/>
        <v>0</v>
      </c>
      <c r="L70" s="1"/>
      <c r="M70" s="15">
        <f t="shared" si="4"/>
        <v>0</v>
      </c>
      <c r="N70" s="1"/>
      <c r="O70" s="1"/>
      <c r="P70" s="1"/>
      <c r="Q70" s="7"/>
    </row>
    <row r="71" spans="2:17" x14ac:dyDescent="0.25">
      <c r="B71" s="29"/>
      <c r="C71" s="29"/>
      <c r="D71" s="28"/>
      <c r="E71" s="38"/>
      <c r="F71" s="24"/>
      <c r="G71" s="54"/>
      <c r="H71" s="54"/>
      <c r="I71" s="84"/>
      <c r="J71" s="3"/>
      <c r="K71" s="68">
        <f t="shared" si="1"/>
        <v>0</v>
      </c>
      <c r="L71" s="1"/>
      <c r="M71" s="15">
        <f t="shared" si="4"/>
        <v>0</v>
      </c>
      <c r="N71" s="1"/>
      <c r="O71" s="1"/>
      <c r="P71" s="1"/>
      <c r="Q71" s="7"/>
    </row>
    <row r="72" spans="2:17" x14ac:dyDescent="0.25">
      <c r="B72" s="29"/>
      <c r="C72" s="29"/>
      <c r="D72" s="28"/>
      <c r="E72" s="38"/>
      <c r="F72" s="24"/>
      <c r="G72" s="54"/>
      <c r="H72" s="54"/>
      <c r="I72" s="84"/>
      <c r="J72" s="3"/>
      <c r="K72" s="68">
        <f t="shared" si="1"/>
        <v>0</v>
      </c>
      <c r="L72" s="1"/>
      <c r="M72" s="15">
        <f t="shared" si="4"/>
        <v>0</v>
      </c>
      <c r="N72" s="1"/>
      <c r="O72" s="1"/>
      <c r="P72" s="1"/>
      <c r="Q72" s="7"/>
    </row>
    <row r="73" spans="2:17" x14ac:dyDescent="0.25">
      <c r="B73" s="29"/>
      <c r="C73" s="29"/>
      <c r="D73" s="28"/>
      <c r="E73" s="38"/>
      <c r="F73" s="24"/>
      <c r="G73" s="54"/>
      <c r="H73" s="54"/>
      <c r="I73" s="84"/>
      <c r="J73" s="3"/>
      <c r="K73" s="68">
        <f t="shared" si="1"/>
        <v>0</v>
      </c>
      <c r="L73" s="1"/>
      <c r="M73" s="15">
        <f t="shared" si="4"/>
        <v>0</v>
      </c>
      <c r="N73" s="1"/>
      <c r="O73" s="1"/>
      <c r="P73" s="1"/>
      <c r="Q73" s="7"/>
    </row>
    <row r="74" spans="2:17" x14ac:dyDescent="0.25">
      <c r="B74" s="29"/>
      <c r="C74" s="29"/>
      <c r="D74" s="28"/>
      <c r="E74" s="38"/>
      <c r="F74" s="24"/>
      <c r="G74" s="54"/>
      <c r="H74" s="54"/>
      <c r="I74" s="84"/>
      <c r="J74" s="3"/>
      <c r="K74" s="68">
        <f t="shared" si="1"/>
        <v>0</v>
      </c>
      <c r="L74" s="1"/>
      <c r="M74" s="15">
        <f t="shared" si="4"/>
        <v>0</v>
      </c>
      <c r="N74" s="1"/>
      <c r="O74" s="1"/>
      <c r="P74" s="1"/>
      <c r="Q74" s="7"/>
    </row>
    <row r="75" spans="2:17" x14ac:dyDescent="0.25">
      <c r="B75" s="29"/>
      <c r="C75" s="29"/>
      <c r="D75" s="28"/>
      <c r="E75" s="38"/>
      <c r="F75" s="24"/>
      <c r="G75" s="54"/>
      <c r="H75" s="54"/>
      <c r="I75" s="84"/>
      <c r="J75" s="3"/>
      <c r="K75" s="68">
        <f t="shared" si="1"/>
        <v>0</v>
      </c>
      <c r="L75" s="1"/>
      <c r="M75" s="15">
        <f t="shared" si="4"/>
        <v>0</v>
      </c>
      <c r="N75" s="1"/>
      <c r="O75" s="1"/>
      <c r="P75" s="1"/>
      <c r="Q75" s="7"/>
    </row>
    <row r="76" spans="2:17" x14ac:dyDescent="0.25">
      <c r="B76" s="29"/>
      <c r="C76" s="29"/>
      <c r="D76" s="28"/>
      <c r="E76" s="38"/>
      <c r="F76" s="24"/>
      <c r="G76" s="54"/>
      <c r="H76" s="54"/>
      <c r="I76" s="84"/>
      <c r="J76" s="3"/>
      <c r="K76" s="68">
        <f t="shared" si="1"/>
        <v>0</v>
      </c>
      <c r="L76" s="1"/>
      <c r="M76" s="15">
        <f t="shared" si="4"/>
        <v>0</v>
      </c>
      <c r="N76" s="1"/>
      <c r="O76" s="1"/>
      <c r="P76" s="1"/>
      <c r="Q76" s="7"/>
    </row>
    <row r="77" spans="2:17" x14ac:dyDescent="0.25">
      <c r="B77" s="29"/>
      <c r="C77" s="29"/>
      <c r="D77" s="28"/>
      <c r="E77" s="38"/>
      <c r="F77" s="24"/>
      <c r="G77" s="54"/>
      <c r="H77" s="54"/>
      <c r="I77" s="84"/>
      <c r="J77" s="3"/>
      <c r="K77" s="68">
        <f t="shared" si="1"/>
        <v>0</v>
      </c>
      <c r="L77" s="1"/>
      <c r="M77" s="15">
        <f t="shared" si="4"/>
        <v>0</v>
      </c>
      <c r="N77" s="1"/>
      <c r="O77" s="1"/>
      <c r="P77" s="1"/>
      <c r="Q77" s="7"/>
    </row>
    <row r="78" spans="2:17" x14ac:dyDescent="0.25">
      <c r="B78" s="29"/>
      <c r="C78" s="29"/>
      <c r="D78" s="28"/>
      <c r="E78" s="38"/>
      <c r="F78" s="24"/>
      <c r="G78" s="54"/>
      <c r="H78" s="54"/>
      <c r="I78" s="84"/>
      <c r="J78" s="3"/>
      <c r="K78" s="68">
        <f t="shared" si="1"/>
        <v>0</v>
      </c>
      <c r="L78" s="1"/>
      <c r="M78" s="15">
        <f t="shared" si="4"/>
        <v>0</v>
      </c>
      <c r="N78" s="1"/>
      <c r="O78" s="1"/>
      <c r="P78" s="1"/>
      <c r="Q78" s="7"/>
    </row>
    <row r="79" spans="2:17" x14ac:dyDescent="0.25">
      <c r="B79" s="29"/>
      <c r="C79" s="29"/>
      <c r="D79" s="28"/>
      <c r="E79" s="38"/>
      <c r="F79" s="24"/>
      <c r="G79" s="54"/>
      <c r="H79" s="54"/>
      <c r="I79" s="84"/>
      <c r="J79" s="3"/>
      <c r="K79" s="68">
        <f t="shared" si="1"/>
        <v>0</v>
      </c>
      <c r="L79" s="1"/>
      <c r="M79" s="15">
        <f t="shared" si="4"/>
        <v>0</v>
      </c>
      <c r="N79" s="1"/>
      <c r="O79" s="1"/>
      <c r="P79" s="1"/>
      <c r="Q79" s="7"/>
    </row>
    <row r="80" spans="2:17" x14ac:dyDescent="0.25">
      <c r="B80" s="29"/>
      <c r="C80" s="29"/>
      <c r="D80" s="28"/>
      <c r="E80" s="38"/>
      <c r="F80" s="24"/>
      <c r="G80" s="54"/>
      <c r="H80" s="54"/>
      <c r="I80" s="84"/>
      <c r="J80" s="3"/>
      <c r="K80" s="68">
        <f t="shared" si="1"/>
        <v>0</v>
      </c>
      <c r="L80" s="1"/>
      <c r="M80" s="15">
        <f t="shared" si="4"/>
        <v>0</v>
      </c>
      <c r="N80" s="1"/>
      <c r="O80" s="1"/>
      <c r="P80" s="1"/>
      <c r="Q80" s="7"/>
    </row>
    <row r="81" spans="2:17" x14ac:dyDescent="0.25">
      <c r="B81" s="29"/>
      <c r="C81" s="29"/>
      <c r="D81" s="28"/>
      <c r="E81" s="38"/>
      <c r="F81" s="24"/>
      <c r="G81" s="54"/>
      <c r="H81" s="54"/>
      <c r="I81" s="84"/>
      <c r="J81" s="3"/>
      <c r="K81" s="68">
        <f t="shared" si="1"/>
        <v>0</v>
      </c>
      <c r="L81" s="1"/>
      <c r="M81" s="15">
        <f t="shared" si="4"/>
        <v>0</v>
      </c>
      <c r="N81" s="1"/>
      <c r="O81" s="1"/>
      <c r="P81" s="1"/>
      <c r="Q81" s="7"/>
    </row>
    <row r="82" spans="2:17" x14ac:dyDescent="0.25">
      <c r="B82" s="29"/>
      <c r="C82" s="29"/>
      <c r="D82" s="28"/>
      <c r="E82" s="38"/>
      <c r="F82" s="24"/>
      <c r="G82" s="54"/>
      <c r="H82" s="54"/>
      <c r="I82" s="84"/>
      <c r="J82" s="3"/>
      <c r="K82" s="68">
        <f t="shared" si="1"/>
        <v>0</v>
      </c>
      <c r="L82" s="1"/>
      <c r="M82" s="15">
        <f t="shared" si="4"/>
        <v>0</v>
      </c>
      <c r="N82" s="1"/>
      <c r="O82" s="1"/>
      <c r="P82" s="1"/>
      <c r="Q82" s="7"/>
    </row>
    <row r="83" spans="2:17" x14ac:dyDescent="0.25">
      <c r="B83" s="29"/>
      <c r="C83" s="29"/>
      <c r="D83" s="28"/>
      <c r="E83" s="38"/>
      <c r="F83" s="24"/>
      <c r="G83" s="54"/>
      <c r="H83" s="54"/>
      <c r="I83" s="84"/>
      <c r="J83" s="3"/>
      <c r="K83" s="68">
        <f t="shared" si="1"/>
        <v>0</v>
      </c>
      <c r="L83" s="1"/>
      <c r="M83" s="15">
        <f t="shared" si="4"/>
        <v>0</v>
      </c>
      <c r="N83" s="1"/>
      <c r="O83" s="1"/>
      <c r="P83" s="1"/>
      <c r="Q83" s="7"/>
    </row>
    <row r="84" spans="2:17" x14ac:dyDescent="0.25">
      <c r="B84" s="29"/>
      <c r="C84" s="29"/>
      <c r="D84" s="28"/>
      <c r="E84" s="38"/>
      <c r="F84" s="24"/>
      <c r="G84" s="54"/>
      <c r="H84" s="54"/>
      <c r="I84" s="84"/>
      <c r="J84" s="3"/>
      <c r="K84" s="68">
        <f t="shared" si="1"/>
        <v>0</v>
      </c>
      <c r="L84" s="1"/>
      <c r="M84" s="15">
        <f t="shared" si="4"/>
        <v>0</v>
      </c>
      <c r="N84" s="1"/>
      <c r="O84" s="1"/>
      <c r="P84" s="1"/>
      <c r="Q84" s="7"/>
    </row>
    <row r="85" spans="2:17" x14ac:dyDescent="0.25">
      <c r="B85" s="29"/>
      <c r="C85" s="29"/>
      <c r="D85" s="28"/>
      <c r="E85" s="38"/>
      <c r="F85" s="24"/>
      <c r="G85" s="54"/>
      <c r="H85" s="54"/>
      <c r="I85" s="84"/>
      <c r="J85" s="3"/>
      <c r="K85" s="68">
        <f t="shared" si="1"/>
        <v>0</v>
      </c>
      <c r="L85" s="1"/>
      <c r="M85" s="15">
        <f t="shared" si="4"/>
        <v>0</v>
      </c>
      <c r="N85" s="1"/>
      <c r="O85" s="1"/>
      <c r="P85" s="1"/>
      <c r="Q85" s="7"/>
    </row>
    <row r="86" spans="2:17" x14ac:dyDescent="0.25">
      <c r="B86" s="29"/>
      <c r="C86" s="29"/>
      <c r="D86" s="28"/>
      <c r="E86" s="38"/>
      <c r="F86" s="24"/>
      <c r="G86" s="54"/>
      <c r="H86" s="54"/>
      <c r="I86" s="84"/>
      <c r="J86" s="3"/>
      <c r="K86" s="68">
        <f t="shared" si="1"/>
        <v>0</v>
      </c>
      <c r="L86" s="1"/>
      <c r="M86" s="15">
        <f t="shared" si="4"/>
        <v>0</v>
      </c>
      <c r="N86" s="1"/>
      <c r="O86" s="1"/>
      <c r="P86" s="1"/>
      <c r="Q86" s="7"/>
    </row>
    <row r="87" spans="2:17" x14ac:dyDescent="0.25">
      <c r="B87" s="29"/>
      <c r="C87" s="29"/>
      <c r="D87" s="28"/>
      <c r="E87" s="38"/>
      <c r="F87" s="24"/>
      <c r="G87" s="54"/>
      <c r="H87" s="54"/>
      <c r="I87" s="84"/>
      <c r="J87" s="3"/>
      <c r="K87" s="68">
        <f t="shared" ref="K87:K150" si="7">+C87</f>
        <v>0</v>
      </c>
      <c r="L87" s="1"/>
      <c r="M87" s="15">
        <f t="shared" si="4"/>
        <v>0</v>
      </c>
      <c r="N87" s="1"/>
      <c r="O87" s="1"/>
      <c r="P87" s="1"/>
      <c r="Q87" s="7"/>
    </row>
    <row r="88" spans="2:17" x14ac:dyDescent="0.25">
      <c r="B88" s="29"/>
      <c r="C88" s="29"/>
      <c r="D88" s="28"/>
      <c r="E88" s="38"/>
      <c r="F88" s="24"/>
      <c r="G88" s="54"/>
      <c r="H88" s="54"/>
      <c r="I88" s="84"/>
      <c r="J88" s="3"/>
      <c r="K88" s="68">
        <f t="shared" si="7"/>
        <v>0</v>
      </c>
      <c r="L88" s="1"/>
      <c r="M88" s="15">
        <f t="shared" ref="M88:M151" si="8">+F88</f>
        <v>0</v>
      </c>
      <c r="N88" s="1"/>
      <c r="O88" s="1"/>
      <c r="P88" s="1"/>
      <c r="Q88" s="7"/>
    </row>
    <row r="89" spans="2:17" x14ac:dyDescent="0.25">
      <c r="B89" s="29"/>
      <c r="C89" s="29"/>
      <c r="D89" s="28"/>
      <c r="E89" s="38"/>
      <c r="F89" s="24"/>
      <c r="G89" s="54"/>
      <c r="H89" s="54"/>
      <c r="I89" s="84"/>
      <c r="J89" s="3"/>
      <c r="K89" s="68">
        <f t="shared" si="7"/>
        <v>0</v>
      </c>
      <c r="L89" s="1"/>
      <c r="M89" s="15">
        <f t="shared" si="8"/>
        <v>0</v>
      </c>
      <c r="N89" s="1"/>
      <c r="O89" s="1"/>
      <c r="P89" s="1"/>
      <c r="Q89" s="7"/>
    </row>
    <row r="90" spans="2:17" x14ac:dyDescent="0.25">
      <c r="B90" s="29"/>
      <c r="C90" s="29"/>
      <c r="D90" s="28"/>
      <c r="E90" s="38"/>
      <c r="F90" s="24"/>
      <c r="G90" s="54"/>
      <c r="H90" s="54"/>
      <c r="I90" s="84"/>
      <c r="J90" s="3"/>
      <c r="K90" s="68">
        <f t="shared" si="7"/>
        <v>0</v>
      </c>
      <c r="L90" s="1"/>
      <c r="M90" s="15">
        <f t="shared" si="8"/>
        <v>0</v>
      </c>
      <c r="N90" s="1"/>
      <c r="O90" s="1"/>
      <c r="P90" s="1"/>
      <c r="Q90" s="7"/>
    </row>
    <row r="91" spans="2:17" x14ac:dyDescent="0.25">
      <c r="B91" s="29"/>
      <c r="C91" s="29"/>
      <c r="D91" s="28"/>
      <c r="E91" s="38"/>
      <c r="F91" s="24"/>
      <c r="G91" s="54"/>
      <c r="H91" s="54"/>
      <c r="I91" s="84"/>
      <c r="J91" s="3"/>
      <c r="K91" s="68">
        <f t="shared" si="7"/>
        <v>0</v>
      </c>
      <c r="L91" s="1"/>
      <c r="M91" s="15">
        <f t="shared" si="8"/>
        <v>0</v>
      </c>
      <c r="N91" s="1"/>
      <c r="O91" s="1"/>
      <c r="P91" s="1"/>
      <c r="Q91" s="7"/>
    </row>
    <row r="92" spans="2:17" x14ac:dyDescent="0.25">
      <c r="B92" s="29"/>
      <c r="C92" s="29"/>
      <c r="D92" s="28"/>
      <c r="E92" s="38"/>
      <c r="F92" s="24"/>
      <c r="G92" s="54"/>
      <c r="H92" s="54"/>
      <c r="I92" s="84"/>
      <c r="J92" s="3"/>
      <c r="K92" s="68">
        <f t="shared" si="7"/>
        <v>0</v>
      </c>
      <c r="L92" s="1"/>
      <c r="M92" s="15">
        <f t="shared" si="8"/>
        <v>0</v>
      </c>
      <c r="N92" s="1"/>
      <c r="O92" s="1"/>
      <c r="P92" s="1"/>
      <c r="Q92" s="7"/>
    </row>
    <row r="93" spans="2:17" x14ac:dyDescent="0.25">
      <c r="B93" s="29"/>
      <c r="C93" s="29"/>
      <c r="D93" s="28"/>
      <c r="E93" s="38"/>
      <c r="F93" s="24"/>
      <c r="G93" s="54"/>
      <c r="H93" s="54"/>
      <c r="I93" s="84"/>
      <c r="J93" s="3"/>
      <c r="K93" s="68">
        <f t="shared" si="7"/>
        <v>0</v>
      </c>
      <c r="L93" s="1"/>
      <c r="M93" s="15">
        <f t="shared" si="8"/>
        <v>0</v>
      </c>
      <c r="N93" s="1"/>
      <c r="O93" s="1"/>
      <c r="P93" s="1"/>
      <c r="Q93" s="7"/>
    </row>
    <row r="94" spans="2:17" x14ac:dyDescent="0.25">
      <c r="B94" s="29"/>
      <c r="C94" s="29"/>
      <c r="D94" s="28"/>
      <c r="E94" s="38"/>
      <c r="F94" s="24"/>
      <c r="G94" s="54"/>
      <c r="H94" s="54"/>
      <c r="I94" s="84"/>
      <c r="J94" s="3"/>
      <c r="K94" s="68">
        <f t="shared" si="7"/>
        <v>0</v>
      </c>
      <c r="L94" s="1"/>
      <c r="M94" s="15">
        <f t="shared" si="8"/>
        <v>0</v>
      </c>
      <c r="N94" s="1"/>
      <c r="O94" s="1"/>
      <c r="P94" s="1"/>
      <c r="Q94" s="7"/>
    </row>
    <row r="95" spans="2:17" x14ac:dyDescent="0.25">
      <c r="B95" s="29"/>
      <c r="C95" s="29"/>
      <c r="D95" s="28"/>
      <c r="E95" s="38"/>
      <c r="F95" s="24"/>
      <c r="G95" s="54"/>
      <c r="H95" s="54"/>
      <c r="I95" s="84"/>
      <c r="J95" s="3"/>
      <c r="K95" s="68">
        <f t="shared" si="7"/>
        <v>0</v>
      </c>
      <c r="L95" s="1"/>
      <c r="M95" s="15">
        <f t="shared" si="8"/>
        <v>0</v>
      </c>
      <c r="N95" s="1"/>
      <c r="O95" s="1"/>
      <c r="P95" s="1"/>
      <c r="Q95" s="7"/>
    </row>
    <row r="96" spans="2:17" x14ac:dyDescent="0.25">
      <c r="B96" s="29"/>
      <c r="C96" s="29"/>
      <c r="D96" s="28"/>
      <c r="E96" s="38"/>
      <c r="F96" s="24"/>
      <c r="G96" s="54"/>
      <c r="H96" s="54"/>
      <c r="I96" s="84"/>
      <c r="J96" s="3"/>
      <c r="K96" s="68">
        <f t="shared" si="7"/>
        <v>0</v>
      </c>
      <c r="L96" s="1"/>
      <c r="M96" s="15">
        <f t="shared" si="8"/>
        <v>0</v>
      </c>
      <c r="N96" s="1"/>
      <c r="O96" s="1"/>
      <c r="P96" s="1"/>
      <c r="Q96" s="7"/>
    </row>
    <row r="97" spans="2:17" x14ac:dyDescent="0.25">
      <c r="B97" s="29"/>
      <c r="C97" s="29"/>
      <c r="D97" s="28"/>
      <c r="E97" s="38"/>
      <c r="F97" s="24"/>
      <c r="G97" s="54"/>
      <c r="H97" s="54"/>
      <c r="I97" s="84"/>
      <c r="J97" s="3"/>
      <c r="K97" s="68">
        <f t="shared" si="7"/>
        <v>0</v>
      </c>
      <c r="L97" s="1"/>
      <c r="M97" s="15">
        <f t="shared" si="8"/>
        <v>0</v>
      </c>
      <c r="N97" s="1"/>
      <c r="O97" s="1"/>
      <c r="P97" s="1"/>
      <c r="Q97" s="7"/>
    </row>
    <row r="98" spans="2:17" x14ac:dyDescent="0.25">
      <c r="B98" s="29"/>
      <c r="C98" s="29"/>
      <c r="D98" s="28"/>
      <c r="E98" s="38"/>
      <c r="F98" s="24"/>
      <c r="G98" s="54"/>
      <c r="H98" s="54"/>
      <c r="I98" s="84"/>
      <c r="J98" s="3"/>
      <c r="K98" s="68">
        <f t="shared" si="7"/>
        <v>0</v>
      </c>
      <c r="L98" s="1"/>
      <c r="M98" s="15">
        <f t="shared" si="8"/>
        <v>0</v>
      </c>
      <c r="N98" s="1"/>
      <c r="O98" s="1"/>
      <c r="P98" s="1"/>
      <c r="Q98" s="7"/>
    </row>
    <row r="99" spans="2:17" x14ac:dyDescent="0.25">
      <c r="B99" s="29"/>
      <c r="C99" s="29"/>
      <c r="D99" s="28"/>
      <c r="E99" s="38"/>
      <c r="F99" s="24"/>
      <c r="G99" s="54"/>
      <c r="H99" s="54"/>
      <c r="I99" s="84"/>
      <c r="J99" s="3"/>
      <c r="K99" s="68">
        <f t="shared" si="7"/>
        <v>0</v>
      </c>
      <c r="L99" s="1"/>
      <c r="M99" s="15">
        <f t="shared" si="8"/>
        <v>0</v>
      </c>
      <c r="N99" s="1"/>
      <c r="O99" s="1"/>
      <c r="P99" s="1"/>
      <c r="Q99" s="7"/>
    </row>
    <row r="100" spans="2:17" x14ac:dyDescent="0.25">
      <c r="B100" s="29"/>
      <c r="C100" s="29"/>
      <c r="D100" s="28"/>
      <c r="E100" s="38"/>
      <c r="F100" s="24"/>
      <c r="G100" s="54"/>
      <c r="H100" s="54"/>
      <c r="I100" s="84"/>
      <c r="J100" s="3"/>
      <c r="K100" s="68">
        <f t="shared" si="7"/>
        <v>0</v>
      </c>
      <c r="L100" s="1"/>
      <c r="M100" s="15">
        <f t="shared" si="8"/>
        <v>0</v>
      </c>
      <c r="N100" s="1"/>
      <c r="O100" s="1"/>
      <c r="P100" s="1"/>
      <c r="Q100" s="7"/>
    </row>
    <row r="101" spans="2:17" x14ac:dyDescent="0.25">
      <c r="B101" s="29"/>
      <c r="C101" s="29"/>
      <c r="D101" s="28"/>
      <c r="E101" s="38"/>
      <c r="F101" s="24"/>
      <c r="G101" s="54"/>
      <c r="H101" s="54"/>
      <c r="I101" s="84"/>
      <c r="J101" s="3"/>
      <c r="K101" s="68">
        <f t="shared" si="7"/>
        <v>0</v>
      </c>
      <c r="L101" s="1"/>
      <c r="M101" s="15">
        <f t="shared" si="8"/>
        <v>0</v>
      </c>
      <c r="N101" s="1"/>
      <c r="O101" s="1"/>
      <c r="P101" s="1"/>
      <c r="Q101" s="7"/>
    </row>
    <row r="102" spans="2:17" x14ac:dyDescent="0.25">
      <c r="B102" s="29"/>
      <c r="C102" s="29"/>
      <c r="D102" s="28"/>
      <c r="E102" s="38"/>
      <c r="F102" s="24"/>
      <c r="G102" s="54"/>
      <c r="H102" s="54"/>
      <c r="I102" s="84"/>
      <c r="J102" s="3"/>
      <c r="K102" s="68">
        <f t="shared" si="7"/>
        <v>0</v>
      </c>
      <c r="L102" s="1"/>
      <c r="M102" s="15">
        <f t="shared" si="8"/>
        <v>0</v>
      </c>
      <c r="N102" s="1"/>
      <c r="O102" s="1"/>
      <c r="P102" s="1"/>
      <c r="Q102" s="7"/>
    </row>
    <row r="103" spans="2:17" x14ac:dyDescent="0.25">
      <c r="B103" s="29"/>
      <c r="C103" s="29"/>
      <c r="D103" s="28"/>
      <c r="E103" s="38"/>
      <c r="F103" s="24"/>
      <c r="G103" s="54"/>
      <c r="H103" s="54"/>
      <c r="I103" s="84"/>
      <c r="J103" s="3"/>
      <c r="K103" s="68">
        <f t="shared" si="7"/>
        <v>0</v>
      </c>
      <c r="L103" s="1"/>
      <c r="M103" s="15">
        <f t="shared" si="8"/>
        <v>0</v>
      </c>
      <c r="N103" s="1"/>
      <c r="O103" s="1"/>
      <c r="P103" s="1"/>
      <c r="Q103" s="7"/>
    </row>
    <row r="104" spans="2:17" x14ac:dyDescent="0.25">
      <c r="B104" s="29"/>
      <c r="C104" s="29"/>
      <c r="D104" s="28"/>
      <c r="E104" s="38"/>
      <c r="F104" s="24"/>
      <c r="G104" s="54"/>
      <c r="H104" s="54"/>
      <c r="I104" s="84"/>
      <c r="J104" s="3"/>
      <c r="K104" s="68">
        <f t="shared" si="7"/>
        <v>0</v>
      </c>
      <c r="L104" s="1"/>
      <c r="M104" s="15">
        <f t="shared" si="8"/>
        <v>0</v>
      </c>
      <c r="N104" s="1"/>
      <c r="O104" s="1"/>
      <c r="P104" s="1"/>
      <c r="Q104" s="7"/>
    </row>
    <row r="105" spans="2:17" x14ac:dyDescent="0.25">
      <c r="B105" s="29"/>
      <c r="C105" s="29"/>
      <c r="D105" s="28"/>
      <c r="E105" s="38"/>
      <c r="F105" s="24"/>
      <c r="G105" s="54"/>
      <c r="H105" s="54"/>
      <c r="I105" s="84"/>
      <c r="J105" s="3"/>
      <c r="K105" s="68">
        <f t="shared" si="7"/>
        <v>0</v>
      </c>
      <c r="L105" s="1"/>
      <c r="M105" s="15">
        <f t="shared" si="8"/>
        <v>0</v>
      </c>
      <c r="N105" s="1"/>
      <c r="O105" s="1"/>
      <c r="P105" s="1"/>
      <c r="Q105" s="7"/>
    </row>
    <row r="106" spans="2:17" x14ac:dyDescent="0.25">
      <c r="B106" s="29"/>
      <c r="C106" s="29"/>
      <c r="D106" s="28"/>
      <c r="E106" s="38"/>
      <c r="F106" s="24"/>
      <c r="G106" s="54"/>
      <c r="H106" s="54"/>
      <c r="I106" s="84"/>
      <c r="J106" s="3"/>
      <c r="K106" s="68">
        <f t="shared" si="7"/>
        <v>0</v>
      </c>
      <c r="L106" s="1"/>
      <c r="M106" s="15">
        <f t="shared" si="8"/>
        <v>0</v>
      </c>
      <c r="N106" s="1"/>
      <c r="O106" s="1"/>
      <c r="P106" s="1"/>
      <c r="Q106" s="7"/>
    </row>
    <row r="107" spans="2:17" x14ac:dyDescent="0.25">
      <c r="B107" s="29"/>
      <c r="C107" s="29"/>
      <c r="D107" s="28"/>
      <c r="E107" s="38"/>
      <c r="F107" s="24"/>
      <c r="G107" s="54"/>
      <c r="H107" s="54"/>
      <c r="I107" s="84"/>
      <c r="J107" s="3"/>
      <c r="K107" s="68">
        <f t="shared" si="7"/>
        <v>0</v>
      </c>
      <c r="L107" s="1"/>
      <c r="M107" s="15">
        <f t="shared" si="8"/>
        <v>0</v>
      </c>
      <c r="N107" s="1"/>
      <c r="O107" s="1"/>
      <c r="P107" s="1"/>
      <c r="Q107" s="7"/>
    </row>
    <row r="108" spans="2:17" x14ac:dyDescent="0.25">
      <c r="B108" s="29"/>
      <c r="C108" s="29"/>
      <c r="D108" s="28"/>
      <c r="E108" s="38"/>
      <c r="F108" s="24"/>
      <c r="G108" s="54"/>
      <c r="H108" s="54"/>
      <c r="I108" s="84"/>
      <c r="J108" s="3"/>
      <c r="K108" s="68">
        <f t="shared" si="7"/>
        <v>0</v>
      </c>
      <c r="L108" s="1"/>
      <c r="M108" s="15">
        <f t="shared" si="8"/>
        <v>0</v>
      </c>
      <c r="N108" s="1"/>
      <c r="O108" s="1"/>
      <c r="P108" s="1"/>
      <c r="Q108" s="7"/>
    </row>
    <row r="109" spans="2:17" x14ac:dyDescent="0.25">
      <c r="B109" s="29"/>
      <c r="C109" s="29"/>
      <c r="D109" s="28"/>
      <c r="E109" s="38"/>
      <c r="F109" s="24"/>
      <c r="G109" s="54"/>
      <c r="H109" s="54"/>
      <c r="I109" s="84"/>
      <c r="J109" s="3"/>
      <c r="K109" s="68">
        <f t="shared" si="7"/>
        <v>0</v>
      </c>
      <c r="L109" s="1"/>
      <c r="M109" s="15">
        <f t="shared" si="8"/>
        <v>0</v>
      </c>
      <c r="N109" s="1"/>
      <c r="O109" s="1"/>
      <c r="P109" s="1"/>
      <c r="Q109" s="7"/>
    </row>
    <row r="110" spans="2:17" x14ac:dyDescent="0.25">
      <c r="B110" s="29"/>
      <c r="C110" s="29"/>
      <c r="D110" s="28"/>
      <c r="E110" s="38"/>
      <c r="F110" s="24"/>
      <c r="G110" s="54"/>
      <c r="H110" s="54"/>
      <c r="I110" s="84"/>
      <c r="J110" s="3"/>
      <c r="K110" s="68">
        <f t="shared" si="7"/>
        <v>0</v>
      </c>
      <c r="L110" s="1"/>
      <c r="M110" s="15">
        <f t="shared" si="8"/>
        <v>0</v>
      </c>
      <c r="N110" s="1"/>
      <c r="O110" s="1"/>
      <c r="P110" s="1"/>
      <c r="Q110" s="7"/>
    </row>
    <row r="111" spans="2:17" x14ac:dyDescent="0.25">
      <c r="B111" s="29"/>
      <c r="C111" s="29"/>
      <c r="D111" s="28"/>
      <c r="E111" s="38"/>
      <c r="F111" s="24"/>
      <c r="G111" s="54"/>
      <c r="H111" s="54"/>
      <c r="I111" s="84"/>
      <c r="J111" s="3"/>
      <c r="K111" s="68">
        <f t="shared" si="7"/>
        <v>0</v>
      </c>
      <c r="L111" s="1"/>
      <c r="M111" s="15">
        <f t="shared" si="8"/>
        <v>0</v>
      </c>
      <c r="N111" s="1"/>
      <c r="O111" s="1"/>
      <c r="P111" s="1"/>
      <c r="Q111" s="7"/>
    </row>
    <row r="112" spans="2:17" x14ac:dyDescent="0.25">
      <c r="B112" s="29"/>
      <c r="C112" s="29"/>
      <c r="D112" s="28"/>
      <c r="E112" s="38"/>
      <c r="F112" s="24"/>
      <c r="G112" s="54"/>
      <c r="H112" s="54"/>
      <c r="I112" s="84"/>
      <c r="J112" s="3"/>
      <c r="K112" s="68">
        <f t="shared" si="7"/>
        <v>0</v>
      </c>
      <c r="L112" s="1"/>
      <c r="M112" s="15">
        <f t="shared" si="8"/>
        <v>0</v>
      </c>
      <c r="N112" s="1"/>
      <c r="O112" s="1"/>
      <c r="P112" s="1"/>
      <c r="Q112" s="7"/>
    </row>
    <row r="113" spans="2:17" x14ac:dyDescent="0.25">
      <c r="B113" s="29"/>
      <c r="C113" s="29"/>
      <c r="D113" s="28"/>
      <c r="E113" s="38"/>
      <c r="F113" s="24"/>
      <c r="G113" s="54"/>
      <c r="H113" s="54"/>
      <c r="I113" s="84"/>
      <c r="J113" s="3"/>
      <c r="K113" s="68">
        <f t="shared" si="7"/>
        <v>0</v>
      </c>
      <c r="L113" s="1"/>
      <c r="M113" s="15">
        <f t="shared" si="8"/>
        <v>0</v>
      </c>
      <c r="N113" s="1"/>
      <c r="O113" s="1"/>
      <c r="P113" s="1"/>
      <c r="Q113" s="7"/>
    </row>
    <row r="114" spans="2:17" x14ac:dyDescent="0.25">
      <c r="B114" s="29"/>
      <c r="C114" s="29"/>
      <c r="D114" s="28"/>
      <c r="E114" s="38"/>
      <c r="F114" s="24"/>
      <c r="G114" s="54"/>
      <c r="H114" s="54"/>
      <c r="I114" s="84"/>
      <c r="J114" s="3"/>
      <c r="K114" s="68">
        <f t="shared" si="7"/>
        <v>0</v>
      </c>
      <c r="L114" s="1"/>
      <c r="M114" s="15">
        <f t="shared" si="8"/>
        <v>0</v>
      </c>
      <c r="N114" s="1"/>
      <c r="O114" s="1"/>
      <c r="P114" s="1"/>
      <c r="Q114" s="7"/>
    </row>
    <row r="115" spans="2:17" x14ac:dyDescent="0.25">
      <c r="B115" s="29"/>
      <c r="C115" s="29"/>
      <c r="D115" s="28"/>
      <c r="E115" s="38"/>
      <c r="F115" s="24"/>
      <c r="G115" s="54"/>
      <c r="H115" s="54"/>
      <c r="I115" s="84"/>
      <c r="J115" s="3"/>
      <c r="K115" s="68">
        <f t="shared" si="7"/>
        <v>0</v>
      </c>
      <c r="L115" s="1"/>
      <c r="M115" s="15">
        <f t="shared" si="8"/>
        <v>0</v>
      </c>
      <c r="N115" s="1"/>
      <c r="O115" s="1"/>
      <c r="P115" s="1"/>
      <c r="Q115" s="7"/>
    </row>
    <row r="116" spans="2:17" x14ac:dyDescent="0.25">
      <c r="B116" s="29"/>
      <c r="C116" s="29"/>
      <c r="D116" s="28"/>
      <c r="E116" s="38"/>
      <c r="F116" s="24"/>
      <c r="G116" s="54"/>
      <c r="H116" s="54"/>
      <c r="I116" s="84"/>
      <c r="J116" s="3"/>
      <c r="K116" s="68">
        <f t="shared" si="7"/>
        <v>0</v>
      </c>
      <c r="L116" s="1"/>
      <c r="M116" s="15">
        <f t="shared" si="8"/>
        <v>0</v>
      </c>
      <c r="N116" s="1"/>
      <c r="O116" s="1"/>
      <c r="P116" s="1"/>
      <c r="Q116" s="7"/>
    </row>
    <row r="117" spans="2:17" x14ac:dyDescent="0.25">
      <c r="B117" s="29"/>
      <c r="C117" s="29"/>
      <c r="D117" s="28"/>
      <c r="E117" s="38"/>
      <c r="F117" s="24"/>
      <c r="G117" s="54"/>
      <c r="H117" s="54"/>
      <c r="I117" s="84"/>
      <c r="J117" s="3"/>
      <c r="K117" s="68">
        <f t="shared" si="7"/>
        <v>0</v>
      </c>
      <c r="L117" s="1"/>
      <c r="M117" s="15">
        <f t="shared" si="8"/>
        <v>0</v>
      </c>
      <c r="N117" s="1"/>
      <c r="O117" s="1"/>
      <c r="P117" s="1"/>
      <c r="Q117" s="7"/>
    </row>
    <row r="118" spans="2:17" x14ac:dyDescent="0.25">
      <c r="B118" s="29"/>
      <c r="C118" s="29"/>
      <c r="D118" s="28"/>
      <c r="E118" s="38"/>
      <c r="F118" s="24"/>
      <c r="G118" s="54"/>
      <c r="H118" s="54"/>
      <c r="I118" s="84"/>
      <c r="J118" s="3"/>
      <c r="K118" s="68">
        <f t="shared" si="7"/>
        <v>0</v>
      </c>
      <c r="L118" s="1"/>
      <c r="M118" s="15">
        <f t="shared" si="8"/>
        <v>0</v>
      </c>
      <c r="N118" s="1"/>
      <c r="O118" s="1"/>
      <c r="P118" s="1"/>
      <c r="Q118" s="7"/>
    </row>
    <row r="119" spans="2:17" x14ac:dyDescent="0.25">
      <c r="B119" s="29"/>
      <c r="C119" s="29"/>
      <c r="D119" s="28"/>
      <c r="E119" s="38"/>
      <c r="F119" s="24"/>
      <c r="G119" s="54"/>
      <c r="H119" s="54"/>
      <c r="I119" s="84"/>
      <c r="J119" s="3"/>
      <c r="K119" s="68">
        <f t="shared" si="7"/>
        <v>0</v>
      </c>
      <c r="L119" s="1"/>
      <c r="M119" s="15">
        <f t="shared" si="8"/>
        <v>0</v>
      </c>
      <c r="N119" s="1"/>
      <c r="O119" s="1"/>
      <c r="P119" s="1"/>
      <c r="Q119" s="7"/>
    </row>
    <row r="120" spans="2:17" x14ac:dyDescent="0.25">
      <c r="B120" s="29"/>
      <c r="C120" s="29"/>
      <c r="D120" s="28"/>
      <c r="E120" s="38"/>
      <c r="F120" s="24"/>
      <c r="G120" s="54"/>
      <c r="H120" s="54"/>
      <c r="I120" s="84"/>
      <c r="J120" s="3"/>
      <c r="K120" s="68">
        <f t="shared" si="7"/>
        <v>0</v>
      </c>
      <c r="L120" s="1"/>
      <c r="M120" s="15">
        <f t="shared" si="8"/>
        <v>0</v>
      </c>
      <c r="N120" s="1"/>
      <c r="O120" s="1"/>
      <c r="P120" s="1"/>
      <c r="Q120" s="7"/>
    </row>
    <row r="121" spans="2:17" x14ac:dyDescent="0.25">
      <c r="B121" s="29"/>
      <c r="C121" s="29"/>
      <c r="D121" s="28"/>
      <c r="E121" s="38"/>
      <c r="F121" s="24"/>
      <c r="G121" s="54"/>
      <c r="H121" s="54"/>
      <c r="I121" s="84"/>
      <c r="J121" s="3"/>
      <c r="K121" s="68">
        <f t="shared" si="7"/>
        <v>0</v>
      </c>
      <c r="L121" s="1"/>
      <c r="M121" s="15">
        <f t="shared" si="8"/>
        <v>0</v>
      </c>
      <c r="N121" s="1"/>
      <c r="O121" s="1"/>
      <c r="P121" s="1"/>
      <c r="Q121" s="7"/>
    </row>
    <row r="122" spans="2:17" x14ac:dyDescent="0.25">
      <c r="B122" s="29"/>
      <c r="C122" s="29"/>
      <c r="D122" s="28"/>
      <c r="E122" s="38"/>
      <c r="F122" s="24"/>
      <c r="G122" s="54"/>
      <c r="H122" s="54"/>
      <c r="I122" s="84"/>
      <c r="J122" s="3"/>
      <c r="K122" s="68">
        <f t="shared" si="7"/>
        <v>0</v>
      </c>
      <c r="L122" s="1"/>
      <c r="M122" s="15">
        <f t="shared" si="8"/>
        <v>0</v>
      </c>
      <c r="N122" s="1"/>
      <c r="O122" s="1"/>
      <c r="P122" s="1"/>
      <c r="Q122" s="7"/>
    </row>
    <row r="123" spans="2:17" x14ac:dyDescent="0.25">
      <c r="B123" s="29"/>
      <c r="C123" s="29"/>
      <c r="D123" s="28"/>
      <c r="E123" s="38"/>
      <c r="F123" s="24"/>
      <c r="G123" s="54"/>
      <c r="H123" s="54"/>
      <c r="I123" s="84"/>
      <c r="J123" s="3"/>
      <c r="K123" s="68">
        <f t="shared" si="7"/>
        <v>0</v>
      </c>
      <c r="L123" s="1"/>
      <c r="M123" s="15">
        <f t="shared" si="8"/>
        <v>0</v>
      </c>
      <c r="N123" s="1"/>
      <c r="O123" s="1"/>
      <c r="P123" s="1"/>
      <c r="Q123" s="7"/>
    </row>
    <row r="124" spans="2:17" x14ac:dyDescent="0.25">
      <c r="B124" s="29"/>
      <c r="C124" s="29"/>
      <c r="D124" s="28"/>
      <c r="E124" s="38"/>
      <c r="F124" s="24"/>
      <c r="G124" s="54"/>
      <c r="H124" s="54"/>
      <c r="I124" s="84"/>
      <c r="J124" s="3"/>
      <c r="K124" s="68">
        <f t="shared" si="7"/>
        <v>0</v>
      </c>
      <c r="L124" s="1"/>
      <c r="M124" s="15">
        <f t="shared" si="8"/>
        <v>0</v>
      </c>
      <c r="N124" s="1"/>
      <c r="O124" s="1"/>
      <c r="P124" s="1"/>
      <c r="Q124" s="7"/>
    </row>
    <row r="125" spans="2:17" x14ac:dyDescent="0.25">
      <c r="B125" s="29"/>
      <c r="C125" s="29"/>
      <c r="D125" s="28"/>
      <c r="E125" s="38"/>
      <c r="F125" s="24"/>
      <c r="G125" s="54"/>
      <c r="H125" s="54"/>
      <c r="I125" s="84"/>
      <c r="J125" s="3"/>
      <c r="K125" s="68">
        <f t="shared" si="7"/>
        <v>0</v>
      </c>
      <c r="L125" s="1"/>
      <c r="M125" s="15">
        <f t="shared" si="8"/>
        <v>0</v>
      </c>
      <c r="N125" s="1"/>
      <c r="O125" s="1"/>
      <c r="P125" s="1"/>
      <c r="Q125" s="7"/>
    </row>
    <row r="126" spans="2:17" x14ac:dyDescent="0.25">
      <c r="B126" s="29"/>
      <c r="C126" s="29"/>
      <c r="D126" s="28"/>
      <c r="E126" s="38"/>
      <c r="F126" s="24"/>
      <c r="G126" s="54"/>
      <c r="H126" s="54"/>
      <c r="I126" s="84"/>
      <c r="J126" s="3"/>
      <c r="K126" s="68">
        <f t="shared" si="7"/>
        <v>0</v>
      </c>
      <c r="L126" s="1"/>
      <c r="M126" s="15">
        <f t="shared" si="8"/>
        <v>0</v>
      </c>
      <c r="N126" s="1"/>
      <c r="O126" s="1"/>
      <c r="P126" s="1"/>
      <c r="Q126" s="7"/>
    </row>
    <row r="127" spans="2:17" x14ac:dyDescent="0.25">
      <c r="B127" s="29"/>
      <c r="C127" s="29"/>
      <c r="D127" s="28"/>
      <c r="E127" s="38"/>
      <c r="F127" s="24"/>
      <c r="G127" s="54"/>
      <c r="H127" s="54"/>
      <c r="I127" s="84"/>
      <c r="J127" s="3"/>
      <c r="K127" s="68">
        <f t="shared" si="7"/>
        <v>0</v>
      </c>
      <c r="L127" s="1"/>
      <c r="M127" s="15">
        <f t="shared" si="8"/>
        <v>0</v>
      </c>
      <c r="N127" s="1"/>
      <c r="O127" s="1"/>
      <c r="P127" s="1"/>
      <c r="Q127" s="7"/>
    </row>
    <row r="128" spans="2:17" x14ac:dyDescent="0.25">
      <c r="B128" s="29"/>
      <c r="C128" s="29"/>
      <c r="D128" s="28"/>
      <c r="E128" s="38"/>
      <c r="F128" s="24"/>
      <c r="G128" s="54"/>
      <c r="H128" s="54"/>
      <c r="I128" s="84"/>
      <c r="J128" s="3"/>
      <c r="K128" s="68">
        <f t="shared" si="7"/>
        <v>0</v>
      </c>
      <c r="L128" s="1"/>
      <c r="M128" s="15">
        <f t="shared" si="8"/>
        <v>0</v>
      </c>
      <c r="N128" s="1"/>
      <c r="O128" s="1"/>
      <c r="P128" s="1"/>
      <c r="Q128" s="7"/>
    </row>
    <row r="129" spans="2:17" x14ac:dyDescent="0.25">
      <c r="B129" s="29"/>
      <c r="C129" s="29"/>
      <c r="D129" s="28"/>
      <c r="E129" s="38"/>
      <c r="F129" s="24"/>
      <c r="G129" s="54"/>
      <c r="H129" s="54"/>
      <c r="I129" s="84"/>
      <c r="J129" s="3"/>
      <c r="K129" s="68">
        <f t="shared" si="7"/>
        <v>0</v>
      </c>
      <c r="L129" s="1"/>
      <c r="M129" s="15">
        <f t="shared" si="8"/>
        <v>0</v>
      </c>
      <c r="N129" s="1"/>
      <c r="O129" s="1"/>
      <c r="P129" s="1"/>
      <c r="Q129" s="7"/>
    </row>
    <row r="130" spans="2:17" x14ac:dyDescent="0.25">
      <c r="B130" s="29"/>
      <c r="C130" s="29"/>
      <c r="D130" s="28"/>
      <c r="E130" s="38"/>
      <c r="F130" s="24"/>
      <c r="G130" s="54"/>
      <c r="H130" s="54"/>
      <c r="I130" s="84"/>
      <c r="J130" s="3"/>
      <c r="K130" s="68">
        <f t="shared" si="7"/>
        <v>0</v>
      </c>
      <c r="L130" s="1"/>
      <c r="M130" s="15">
        <f t="shared" si="8"/>
        <v>0</v>
      </c>
      <c r="N130" s="1"/>
      <c r="O130" s="1"/>
      <c r="P130" s="1"/>
      <c r="Q130" s="7"/>
    </row>
    <row r="131" spans="2:17" x14ac:dyDescent="0.25">
      <c r="B131" s="29"/>
      <c r="C131" s="29"/>
      <c r="D131" s="28"/>
      <c r="E131" s="38"/>
      <c r="F131" s="24"/>
      <c r="G131" s="54"/>
      <c r="H131" s="54"/>
      <c r="I131" s="84"/>
      <c r="J131" s="3"/>
      <c r="K131" s="68">
        <f t="shared" si="7"/>
        <v>0</v>
      </c>
      <c r="L131" s="1"/>
      <c r="M131" s="15">
        <f t="shared" si="8"/>
        <v>0</v>
      </c>
      <c r="N131" s="1"/>
      <c r="O131" s="1"/>
      <c r="P131" s="1"/>
      <c r="Q131" s="7"/>
    </row>
    <row r="132" spans="2:17" x14ac:dyDescent="0.25">
      <c r="B132" s="29"/>
      <c r="C132" s="29"/>
      <c r="D132" s="28"/>
      <c r="E132" s="38"/>
      <c r="F132" s="24"/>
      <c r="G132" s="54"/>
      <c r="H132" s="54"/>
      <c r="I132" s="84"/>
      <c r="J132" s="3"/>
      <c r="K132" s="68">
        <f t="shared" si="7"/>
        <v>0</v>
      </c>
      <c r="L132" s="1"/>
      <c r="M132" s="15">
        <f t="shared" si="8"/>
        <v>0</v>
      </c>
      <c r="N132" s="1"/>
      <c r="O132" s="1"/>
      <c r="P132" s="1"/>
      <c r="Q132" s="7"/>
    </row>
    <row r="133" spans="2:17" x14ac:dyDescent="0.25">
      <c r="B133" s="29"/>
      <c r="C133" s="29"/>
      <c r="D133" s="28"/>
      <c r="E133" s="38"/>
      <c r="F133" s="24"/>
      <c r="G133" s="54"/>
      <c r="H133" s="54"/>
      <c r="I133" s="84"/>
      <c r="J133" s="3"/>
      <c r="K133" s="68">
        <f t="shared" si="7"/>
        <v>0</v>
      </c>
      <c r="L133" s="1"/>
      <c r="M133" s="15">
        <f t="shared" si="8"/>
        <v>0</v>
      </c>
      <c r="N133" s="1"/>
      <c r="O133" s="1"/>
      <c r="P133" s="1"/>
      <c r="Q133" s="7"/>
    </row>
    <row r="134" spans="2:17" x14ac:dyDescent="0.25">
      <c r="B134" s="29"/>
      <c r="C134" s="29"/>
      <c r="D134" s="28"/>
      <c r="E134" s="38"/>
      <c r="F134" s="24"/>
      <c r="G134" s="54"/>
      <c r="H134" s="54"/>
      <c r="I134" s="84"/>
      <c r="J134" s="3"/>
      <c r="K134" s="68">
        <f t="shared" si="7"/>
        <v>0</v>
      </c>
      <c r="L134" s="1"/>
      <c r="M134" s="15">
        <f t="shared" si="8"/>
        <v>0</v>
      </c>
      <c r="N134" s="1"/>
      <c r="O134" s="1"/>
      <c r="P134" s="1"/>
      <c r="Q134" s="7"/>
    </row>
    <row r="135" spans="2:17" x14ac:dyDescent="0.25">
      <c r="B135" s="29"/>
      <c r="C135" s="29"/>
      <c r="D135" s="28"/>
      <c r="E135" s="38"/>
      <c r="F135" s="24"/>
      <c r="G135" s="54"/>
      <c r="H135" s="54"/>
      <c r="I135" s="84"/>
      <c r="J135" s="3"/>
      <c r="K135" s="68">
        <f t="shared" si="7"/>
        <v>0</v>
      </c>
      <c r="L135" s="1"/>
      <c r="M135" s="15">
        <f t="shared" si="8"/>
        <v>0</v>
      </c>
      <c r="N135" s="1"/>
      <c r="O135" s="1"/>
      <c r="P135" s="1"/>
      <c r="Q135" s="7"/>
    </row>
    <row r="136" spans="2:17" x14ac:dyDescent="0.25">
      <c r="B136" s="29"/>
      <c r="C136" s="29"/>
      <c r="D136" s="28"/>
      <c r="E136" s="38"/>
      <c r="F136" s="24"/>
      <c r="G136" s="54"/>
      <c r="H136" s="54"/>
      <c r="I136" s="84"/>
      <c r="J136" s="3"/>
      <c r="K136" s="68">
        <f t="shared" si="7"/>
        <v>0</v>
      </c>
      <c r="L136" s="1"/>
      <c r="M136" s="15">
        <f t="shared" si="8"/>
        <v>0</v>
      </c>
      <c r="N136" s="1"/>
      <c r="O136" s="1"/>
      <c r="P136" s="1"/>
      <c r="Q136" s="7"/>
    </row>
    <row r="137" spans="2:17" x14ac:dyDescent="0.25">
      <c r="B137" s="29"/>
      <c r="C137" s="29"/>
      <c r="D137" s="28"/>
      <c r="E137" s="38"/>
      <c r="F137" s="24"/>
      <c r="G137" s="54"/>
      <c r="H137" s="54"/>
      <c r="I137" s="84"/>
      <c r="J137" s="3"/>
      <c r="K137" s="68">
        <f t="shared" si="7"/>
        <v>0</v>
      </c>
      <c r="L137" s="1"/>
      <c r="M137" s="15">
        <f t="shared" si="8"/>
        <v>0</v>
      </c>
      <c r="N137" s="1"/>
      <c r="O137" s="1"/>
      <c r="P137" s="1"/>
      <c r="Q137" s="7"/>
    </row>
    <row r="138" spans="2:17" x14ac:dyDescent="0.25">
      <c r="B138" s="29"/>
      <c r="C138" s="29"/>
      <c r="D138" s="28"/>
      <c r="E138" s="38"/>
      <c r="F138" s="24"/>
      <c r="G138" s="54"/>
      <c r="H138" s="54"/>
      <c r="I138" s="84"/>
      <c r="J138" s="3"/>
      <c r="K138" s="68">
        <f t="shared" si="7"/>
        <v>0</v>
      </c>
      <c r="L138" s="1"/>
      <c r="M138" s="15">
        <f t="shared" si="8"/>
        <v>0</v>
      </c>
      <c r="N138" s="1"/>
      <c r="O138" s="1"/>
      <c r="P138" s="1"/>
      <c r="Q138" s="7"/>
    </row>
    <row r="139" spans="2:17" x14ac:dyDescent="0.25">
      <c r="B139" s="29"/>
      <c r="C139" s="29"/>
      <c r="D139" s="28"/>
      <c r="E139" s="38"/>
      <c r="F139" s="24"/>
      <c r="G139" s="54"/>
      <c r="H139" s="54"/>
      <c r="I139" s="84"/>
      <c r="J139" s="3"/>
      <c r="K139" s="68">
        <f t="shared" si="7"/>
        <v>0</v>
      </c>
      <c r="L139" s="1"/>
      <c r="M139" s="15">
        <f t="shared" si="8"/>
        <v>0</v>
      </c>
      <c r="N139" s="1"/>
      <c r="O139" s="1"/>
      <c r="P139" s="1"/>
      <c r="Q139" s="7"/>
    </row>
    <row r="140" spans="2:17" x14ac:dyDescent="0.25">
      <c r="B140" s="29"/>
      <c r="C140" s="29"/>
      <c r="D140" s="28"/>
      <c r="E140" s="38"/>
      <c r="F140" s="24"/>
      <c r="G140" s="54"/>
      <c r="H140" s="54"/>
      <c r="I140" s="84"/>
      <c r="J140" s="3"/>
      <c r="K140" s="68">
        <f t="shared" si="7"/>
        <v>0</v>
      </c>
      <c r="L140" s="1"/>
      <c r="M140" s="15">
        <f t="shared" si="8"/>
        <v>0</v>
      </c>
      <c r="N140" s="1"/>
      <c r="O140" s="1"/>
      <c r="P140" s="1"/>
      <c r="Q140" s="7"/>
    </row>
    <row r="141" spans="2:17" x14ac:dyDescent="0.25">
      <c r="B141" s="29"/>
      <c r="C141" s="29"/>
      <c r="D141" s="28"/>
      <c r="E141" s="38"/>
      <c r="F141" s="24"/>
      <c r="G141" s="54"/>
      <c r="H141" s="54"/>
      <c r="I141" s="84"/>
      <c r="J141" s="3"/>
      <c r="K141" s="68">
        <f t="shared" si="7"/>
        <v>0</v>
      </c>
      <c r="L141" s="1"/>
      <c r="M141" s="15">
        <f t="shared" si="8"/>
        <v>0</v>
      </c>
      <c r="N141" s="1"/>
      <c r="O141" s="1"/>
      <c r="P141" s="1"/>
      <c r="Q141" s="7"/>
    </row>
    <row r="142" spans="2:17" x14ac:dyDescent="0.25">
      <c r="B142" s="29"/>
      <c r="C142" s="29"/>
      <c r="D142" s="28"/>
      <c r="E142" s="38"/>
      <c r="F142" s="24"/>
      <c r="G142" s="54"/>
      <c r="H142" s="54"/>
      <c r="I142" s="84"/>
      <c r="J142" s="3"/>
      <c r="K142" s="68">
        <f t="shared" si="7"/>
        <v>0</v>
      </c>
      <c r="L142" s="1"/>
      <c r="M142" s="15">
        <f t="shared" si="8"/>
        <v>0</v>
      </c>
      <c r="N142" s="1"/>
      <c r="O142" s="1"/>
      <c r="P142" s="1"/>
      <c r="Q142" s="7"/>
    </row>
    <row r="143" spans="2:17" x14ac:dyDescent="0.25">
      <c r="B143" s="29"/>
      <c r="C143" s="29"/>
      <c r="D143" s="28"/>
      <c r="E143" s="38"/>
      <c r="F143" s="24"/>
      <c r="G143" s="54"/>
      <c r="H143" s="54"/>
      <c r="I143" s="84"/>
      <c r="J143" s="3"/>
      <c r="K143" s="68">
        <f t="shared" si="7"/>
        <v>0</v>
      </c>
      <c r="L143" s="1"/>
      <c r="M143" s="15">
        <f t="shared" si="8"/>
        <v>0</v>
      </c>
      <c r="N143" s="1"/>
      <c r="O143" s="1"/>
      <c r="P143" s="1"/>
      <c r="Q143" s="7"/>
    </row>
    <row r="144" spans="2:17" x14ac:dyDescent="0.25">
      <c r="B144" s="29"/>
      <c r="C144" s="29"/>
      <c r="D144" s="28"/>
      <c r="E144" s="38"/>
      <c r="F144" s="24"/>
      <c r="G144" s="54"/>
      <c r="H144" s="54"/>
      <c r="I144" s="84"/>
      <c r="J144" s="3"/>
      <c r="K144" s="68">
        <f t="shared" si="7"/>
        <v>0</v>
      </c>
      <c r="L144" s="1"/>
      <c r="M144" s="15">
        <f t="shared" si="8"/>
        <v>0</v>
      </c>
      <c r="N144" s="1"/>
      <c r="O144" s="1"/>
      <c r="P144" s="1"/>
      <c r="Q144" s="7"/>
    </row>
    <row r="145" spans="2:17" x14ac:dyDescent="0.25">
      <c r="B145" s="29"/>
      <c r="C145" s="29"/>
      <c r="D145" s="28"/>
      <c r="E145" s="38"/>
      <c r="F145" s="24"/>
      <c r="G145" s="54"/>
      <c r="H145" s="54"/>
      <c r="I145" s="84"/>
      <c r="J145" s="3"/>
      <c r="K145" s="68">
        <f t="shared" si="7"/>
        <v>0</v>
      </c>
      <c r="L145" s="1"/>
      <c r="M145" s="15">
        <f t="shared" si="8"/>
        <v>0</v>
      </c>
      <c r="N145" s="1"/>
      <c r="O145" s="1"/>
      <c r="P145" s="1"/>
      <c r="Q145" s="7"/>
    </row>
    <row r="146" spans="2:17" x14ac:dyDescent="0.25">
      <c r="B146" s="29"/>
      <c r="C146" s="29"/>
      <c r="D146" s="28"/>
      <c r="E146" s="38"/>
      <c r="F146" s="24"/>
      <c r="G146" s="54"/>
      <c r="H146" s="54"/>
      <c r="I146" s="84"/>
      <c r="J146" s="3"/>
      <c r="K146" s="68">
        <f t="shared" si="7"/>
        <v>0</v>
      </c>
      <c r="L146" s="1"/>
      <c r="M146" s="15">
        <f t="shared" si="8"/>
        <v>0</v>
      </c>
      <c r="N146" s="1"/>
      <c r="O146" s="1"/>
      <c r="P146" s="1"/>
      <c r="Q146" s="7"/>
    </row>
    <row r="147" spans="2:17" x14ac:dyDescent="0.25">
      <c r="B147" s="29"/>
      <c r="C147" s="29"/>
      <c r="D147" s="28"/>
      <c r="E147" s="38"/>
      <c r="F147" s="24"/>
      <c r="G147" s="54"/>
      <c r="H147" s="54"/>
      <c r="I147" s="84"/>
      <c r="J147" s="3"/>
      <c r="K147" s="68">
        <f t="shared" si="7"/>
        <v>0</v>
      </c>
      <c r="L147" s="1"/>
      <c r="M147" s="15">
        <f t="shared" si="8"/>
        <v>0</v>
      </c>
      <c r="N147" s="1"/>
      <c r="O147" s="1"/>
      <c r="P147" s="1"/>
      <c r="Q147" s="7"/>
    </row>
    <row r="148" spans="2:17" x14ac:dyDescent="0.25">
      <c r="B148" s="29"/>
      <c r="C148" s="29"/>
      <c r="D148" s="28"/>
      <c r="E148" s="38"/>
      <c r="F148" s="24"/>
      <c r="G148" s="54"/>
      <c r="H148" s="54"/>
      <c r="I148" s="84"/>
      <c r="J148" s="3"/>
      <c r="K148" s="68">
        <f t="shared" si="7"/>
        <v>0</v>
      </c>
      <c r="L148" s="1"/>
      <c r="M148" s="15">
        <f t="shared" si="8"/>
        <v>0</v>
      </c>
      <c r="N148" s="1"/>
      <c r="O148" s="1"/>
      <c r="P148" s="1"/>
      <c r="Q148" s="7"/>
    </row>
    <row r="149" spans="2:17" x14ac:dyDescent="0.25">
      <c r="B149" s="29"/>
      <c r="C149" s="29"/>
      <c r="D149" s="28"/>
      <c r="E149" s="38"/>
      <c r="F149" s="24"/>
      <c r="G149" s="54"/>
      <c r="H149" s="54"/>
      <c r="I149" s="84"/>
      <c r="J149" s="3"/>
      <c r="K149" s="68">
        <f t="shared" si="7"/>
        <v>0</v>
      </c>
      <c r="L149" s="1"/>
      <c r="M149" s="15">
        <f t="shared" si="8"/>
        <v>0</v>
      </c>
      <c r="N149" s="1"/>
      <c r="O149" s="1"/>
      <c r="P149" s="1"/>
      <c r="Q149" s="7"/>
    </row>
    <row r="150" spans="2:17" x14ac:dyDescent="0.25">
      <c r="B150" s="29"/>
      <c r="C150" s="29"/>
      <c r="D150" s="28"/>
      <c r="E150" s="38"/>
      <c r="F150" s="24"/>
      <c r="G150" s="54"/>
      <c r="H150" s="54"/>
      <c r="I150" s="84"/>
      <c r="J150" s="3"/>
      <c r="K150" s="68">
        <f t="shared" si="7"/>
        <v>0</v>
      </c>
      <c r="L150" s="1"/>
      <c r="M150" s="15">
        <f t="shared" si="8"/>
        <v>0</v>
      </c>
      <c r="N150" s="1"/>
      <c r="O150" s="1"/>
      <c r="P150" s="1"/>
      <c r="Q150" s="7"/>
    </row>
    <row r="151" spans="2:17" x14ac:dyDescent="0.25">
      <c r="B151" s="29"/>
      <c r="C151" s="29"/>
      <c r="D151" s="28"/>
      <c r="E151" s="38"/>
      <c r="F151" s="24"/>
      <c r="G151" s="54"/>
      <c r="H151" s="54"/>
      <c r="I151" s="84"/>
      <c r="J151" s="3"/>
      <c r="K151" s="68">
        <f t="shared" ref="K151:K160" si="9">+C151</f>
        <v>0</v>
      </c>
      <c r="L151" s="1"/>
      <c r="M151" s="15">
        <f t="shared" si="8"/>
        <v>0</v>
      </c>
      <c r="N151" s="1"/>
      <c r="O151" s="1"/>
      <c r="P151" s="1"/>
      <c r="Q151" s="7"/>
    </row>
    <row r="152" spans="2:17" x14ac:dyDescent="0.25">
      <c r="B152" s="29"/>
      <c r="C152" s="29"/>
      <c r="D152" s="28"/>
      <c r="E152" s="38"/>
      <c r="F152" s="24"/>
      <c r="G152" s="54"/>
      <c r="H152" s="54"/>
      <c r="I152" s="84"/>
      <c r="J152" s="3"/>
      <c r="K152" s="68">
        <f t="shared" si="9"/>
        <v>0</v>
      </c>
      <c r="L152" s="1"/>
      <c r="M152" s="15">
        <f t="shared" ref="M152:M159" si="10">+F152</f>
        <v>0</v>
      </c>
      <c r="N152" s="1"/>
      <c r="O152" s="1"/>
      <c r="P152" s="1"/>
      <c r="Q152" s="7"/>
    </row>
    <row r="153" spans="2:17" x14ac:dyDescent="0.25">
      <c r="B153" s="29"/>
      <c r="C153" s="29"/>
      <c r="D153" s="28"/>
      <c r="E153" s="38"/>
      <c r="F153" s="24"/>
      <c r="G153" s="54"/>
      <c r="H153" s="54"/>
      <c r="I153" s="84"/>
      <c r="J153" s="3"/>
      <c r="K153" s="68">
        <f t="shared" si="9"/>
        <v>0</v>
      </c>
      <c r="L153" s="1"/>
      <c r="M153" s="15">
        <f t="shared" si="10"/>
        <v>0</v>
      </c>
      <c r="N153" s="1"/>
      <c r="O153" s="1"/>
      <c r="P153" s="1"/>
      <c r="Q153" s="7"/>
    </row>
    <row r="154" spans="2:17" x14ac:dyDescent="0.25">
      <c r="B154" s="29"/>
      <c r="C154" s="29"/>
      <c r="D154" s="28"/>
      <c r="E154" s="38"/>
      <c r="F154" s="24"/>
      <c r="G154" s="54"/>
      <c r="H154" s="54"/>
      <c r="I154" s="84"/>
      <c r="J154" s="3"/>
      <c r="K154" s="68">
        <f t="shared" si="9"/>
        <v>0</v>
      </c>
      <c r="L154" s="1"/>
      <c r="M154" s="15">
        <f t="shared" si="10"/>
        <v>0</v>
      </c>
      <c r="N154" s="1"/>
      <c r="O154" s="1"/>
      <c r="P154" s="1"/>
      <c r="Q154" s="7"/>
    </row>
    <row r="155" spans="2:17" x14ac:dyDescent="0.25">
      <c r="B155" s="29"/>
      <c r="C155" s="29"/>
      <c r="D155" s="28"/>
      <c r="E155" s="38"/>
      <c r="F155" s="24"/>
      <c r="G155" s="54"/>
      <c r="H155" s="54"/>
      <c r="I155" s="84"/>
      <c r="J155" s="3"/>
      <c r="K155" s="68">
        <f t="shared" si="9"/>
        <v>0</v>
      </c>
      <c r="L155" s="1"/>
      <c r="M155" s="15">
        <f t="shared" si="10"/>
        <v>0</v>
      </c>
      <c r="N155" s="1"/>
      <c r="O155" s="1"/>
      <c r="P155" s="1"/>
      <c r="Q155" s="7"/>
    </row>
    <row r="156" spans="2:17" x14ac:dyDescent="0.25">
      <c r="B156" s="29"/>
      <c r="C156" s="29"/>
      <c r="D156" s="28"/>
      <c r="E156" s="38"/>
      <c r="F156" s="24"/>
      <c r="G156" s="54"/>
      <c r="H156" s="54"/>
      <c r="I156" s="84"/>
      <c r="J156" s="3"/>
      <c r="K156" s="68">
        <f t="shared" si="9"/>
        <v>0</v>
      </c>
      <c r="L156" s="1"/>
      <c r="M156" s="15">
        <f t="shared" si="10"/>
        <v>0</v>
      </c>
      <c r="N156" s="1"/>
      <c r="O156" s="1"/>
      <c r="P156" s="1"/>
      <c r="Q156" s="7"/>
    </row>
    <row r="157" spans="2:17" x14ac:dyDescent="0.25">
      <c r="B157" s="29"/>
      <c r="C157" s="29"/>
      <c r="D157" s="28"/>
      <c r="E157" s="38"/>
      <c r="F157" s="24"/>
      <c r="G157" s="54"/>
      <c r="H157" s="54"/>
      <c r="I157" s="84"/>
      <c r="J157" s="3"/>
      <c r="K157" s="68">
        <f t="shared" si="9"/>
        <v>0</v>
      </c>
      <c r="L157" s="1"/>
      <c r="M157" s="15">
        <f t="shared" si="10"/>
        <v>0</v>
      </c>
      <c r="N157" s="1"/>
      <c r="O157" s="1"/>
      <c r="P157" s="1"/>
      <c r="Q157" s="7"/>
    </row>
    <row r="158" spans="2:17" x14ac:dyDescent="0.25">
      <c r="B158" s="29"/>
      <c r="C158" s="29"/>
      <c r="D158" s="28"/>
      <c r="E158" s="38"/>
      <c r="F158" s="24"/>
      <c r="G158" s="54"/>
      <c r="H158" s="54"/>
      <c r="I158" s="84"/>
      <c r="J158" s="3"/>
      <c r="K158" s="68">
        <f t="shared" si="9"/>
        <v>0</v>
      </c>
      <c r="L158" s="1"/>
      <c r="M158" s="15">
        <f t="shared" si="10"/>
        <v>0</v>
      </c>
      <c r="N158" s="1"/>
      <c r="O158" s="1"/>
      <c r="P158" s="1"/>
      <c r="Q158" s="7"/>
    </row>
    <row r="159" spans="2:17" x14ac:dyDescent="0.25">
      <c r="B159" s="29"/>
      <c r="C159" s="29"/>
      <c r="D159" s="28"/>
      <c r="E159" s="38"/>
      <c r="F159" s="24"/>
      <c r="G159" s="54"/>
      <c r="H159" s="54"/>
      <c r="I159" s="84"/>
      <c r="J159" s="3"/>
      <c r="K159" s="68">
        <f t="shared" si="9"/>
        <v>0</v>
      </c>
      <c r="L159" s="1"/>
      <c r="M159" s="15">
        <f t="shared" si="10"/>
        <v>0</v>
      </c>
      <c r="N159" s="1"/>
      <c r="O159" s="1"/>
      <c r="P159" s="1"/>
      <c r="Q159" s="7"/>
    </row>
    <row r="160" spans="2:17" x14ac:dyDescent="0.25">
      <c r="B160" s="29" t="s">
        <v>14</v>
      </c>
      <c r="C160" s="109"/>
      <c r="D160" s="25"/>
      <c r="E160" s="111"/>
      <c r="F160" s="24"/>
      <c r="G160" s="54"/>
      <c r="H160" s="54"/>
      <c r="I160" s="84">
        <f>+F160*$H$4</f>
        <v>0</v>
      </c>
      <c r="J160" s="3"/>
      <c r="K160" s="68">
        <f t="shared" si="9"/>
        <v>0</v>
      </c>
      <c r="L160" s="1"/>
      <c r="M160" s="82">
        <f>+F160</f>
        <v>0</v>
      </c>
      <c r="N160" s="1"/>
      <c r="O160" s="1"/>
      <c r="P160" s="1"/>
      <c r="Q160" s="7"/>
    </row>
    <row r="161" spans="1:17" x14ac:dyDescent="0.25">
      <c r="B161" s="35" t="s">
        <v>15</v>
      </c>
      <c r="C161" s="42"/>
      <c r="D161" s="45"/>
      <c r="E161" s="45"/>
      <c r="F161" s="45"/>
      <c r="G161" s="56">
        <f>SUM(F22:F160)</f>
        <v>1791.2222222222222</v>
      </c>
      <c r="H161" s="54"/>
      <c r="I161" s="6"/>
      <c r="J161" s="1" t="str">
        <f>+B161</f>
        <v>Total Material Cost</v>
      </c>
      <c r="K161" s="1"/>
      <c r="L161" s="1"/>
      <c r="M161" s="15">
        <f>+G161</f>
        <v>1791.2222222222222</v>
      </c>
      <c r="N161" s="1"/>
      <c r="O161" s="1"/>
      <c r="P161" s="1"/>
      <c r="Q161" s="7"/>
    </row>
    <row r="162" spans="1:17" x14ac:dyDescent="0.25">
      <c r="B162" s="29"/>
      <c r="C162" s="29"/>
      <c r="D162" s="28"/>
      <c r="E162" s="29"/>
      <c r="F162" s="28"/>
      <c r="G162" s="54"/>
      <c r="H162" s="54"/>
      <c r="I162" s="9" t="s">
        <v>16</v>
      </c>
      <c r="J162" s="1"/>
      <c r="K162" s="1"/>
      <c r="L162" s="1"/>
      <c r="M162" s="1"/>
      <c r="N162" s="1"/>
      <c r="O162" s="1"/>
      <c r="P162" s="1"/>
      <c r="Q162" s="7"/>
    </row>
    <row r="163" spans="1:17" x14ac:dyDescent="0.25">
      <c r="B163" s="34" t="s">
        <v>16</v>
      </c>
      <c r="C163" s="29"/>
      <c r="D163" s="28"/>
      <c r="E163" s="29"/>
      <c r="F163" s="28"/>
      <c r="G163" s="54"/>
      <c r="H163" s="54" t="s">
        <v>54</v>
      </c>
      <c r="I163" s="6" t="s">
        <v>10</v>
      </c>
      <c r="J163" s="1" t="s">
        <v>43</v>
      </c>
      <c r="K163" s="1" t="s">
        <v>8</v>
      </c>
      <c r="L163" s="18" t="s">
        <v>54</v>
      </c>
      <c r="M163" s="1" t="s">
        <v>9</v>
      </c>
      <c r="N163" s="1"/>
      <c r="O163" s="1"/>
      <c r="P163" s="1"/>
      <c r="Q163" s="7"/>
    </row>
    <row r="164" spans="1:17" x14ac:dyDescent="0.25">
      <c r="A164" t="s">
        <v>46</v>
      </c>
      <c r="B164" s="29" t="s">
        <v>68</v>
      </c>
      <c r="C164" s="29">
        <v>1</v>
      </c>
      <c r="D164" s="28"/>
      <c r="E164" s="38">
        <v>130</v>
      </c>
      <c r="F164" s="24">
        <f>+E164*C164</f>
        <v>130</v>
      </c>
      <c r="G164" s="54"/>
      <c r="H164" s="54"/>
      <c r="I164" s="84">
        <f>+F164*$H$4</f>
        <v>6500</v>
      </c>
      <c r="J164" s="93" t="s">
        <v>77</v>
      </c>
      <c r="K164" s="15">
        <f>+C164</f>
        <v>1</v>
      </c>
      <c r="L164" s="15"/>
      <c r="M164" s="15">
        <f>+F164</f>
        <v>130</v>
      </c>
      <c r="N164" s="1"/>
      <c r="O164" s="1"/>
      <c r="P164" s="1"/>
      <c r="Q164" s="7"/>
    </row>
    <row r="165" spans="1:17" x14ac:dyDescent="0.25">
      <c r="B165" s="29" t="s">
        <v>72</v>
      </c>
      <c r="C165" s="29"/>
      <c r="D165" s="28"/>
      <c r="E165" s="38"/>
      <c r="F165" s="24">
        <f t="shared" ref="F165:F166" si="11">+E165*C165</f>
        <v>0</v>
      </c>
      <c r="G165" s="54"/>
      <c r="H165" s="54"/>
      <c r="I165" s="84">
        <f t="shared" ref="I165:I173" si="12">+F165*$H$4</f>
        <v>0</v>
      </c>
      <c r="J165" s="3"/>
      <c r="K165" s="15">
        <f t="shared" ref="K165:K183" si="13">+C165</f>
        <v>0</v>
      </c>
      <c r="L165" s="15"/>
      <c r="M165" s="15">
        <f t="shared" ref="M165:M173" si="14">+F165</f>
        <v>0</v>
      </c>
      <c r="N165" s="1"/>
      <c r="O165" s="1"/>
      <c r="P165" s="1"/>
      <c r="Q165" s="7"/>
    </row>
    <row r="166" spans="1:17" x14ac:dyDescent="0.25">
      <c r="A166" t="s">
        <v>46</v>
      </c>
      <c r="B166" s="29" t="s">
        <v>63</v>
      </c>
      <c r="C166" s="29">
        <v>1</v>
      </c>
      <c r="D166" s="28"/>
      <c r="E166" s="38">
        <v>30</v>
      </c>
      <c r="F166" s="24">
        <f t="shared" si="11"/>
        <v>30</v>
      </c>
      <c r="G166" s="54"/>
      <c r="H166" s="54"/>
      <c r="I166" s="84">
        <f t="shared" si="12"/>
        <v>1500</v>
      </c>
      <c r="J166" s="3" t="s">
        <v>107</v>
      </c>
      <c r="K166" s="15">
        <f t="shared" si="13"/>
        <v>1</v>
      </c>
      <c r="L166" s="15"/>
      <c r="M166" s="15">
        <f t="shared" si="14"/>
        <v>30</v>
      </c>
      <c r="N166" s="1"/>
      <c r="O166" s="1"/>
      <c r="P166" s="1"/>
      <c r="Q166" s="7"/>
    </row>
    <row r="167" spans="1:17" x14ac:dyDescent="0.25">
      <c r="A167" t="s">
        <v>46</v>
      </c>
      <c r="B167" s="29" t="s">
        <v>65</v>
      </c>
      <c r="C167" s="29">
        <v>1</v>
      </c>
      <c r="D167" s="28"/>
      <c r="E167" s="38">
        <v>130</v>
      </c>
      <c r="F167" s="24">
        <f>E167*C167</f>
        <v>130</v>
      </c>
      <c r="G167" s="54"/>
      <c r="H167" s="54"/>
      <c r="I167" s="84">
        <f t="shared" si="12"/>
        <v>6500</v>
      </c>
      <c r="J167" s="3" t="s">
        <v>143</v>
      </c>
      <c r="K167" s="15">
        <f t="shared" si="13"/>
        <v>1</v>
      </c>
      <c r="L167" s="15"/>
      <c r="M167" s="15">
        <f t="shared" si="14"/>
        <v>130</v>
      </c>
      <c r="N167" s="1"/>
      <c r="O167" s="1"/>
      <c r="P167" s="1"/>
      <c r="Q167" s="7"/>
    </row>
    <row r="168" spans="1:17" x14ac:dyDescent="0.25">
      <c r="B168" s="29" t="s">
        <v>66</v>
      </c>
      <c r="C168" s="29"/>
      <c r="D168" s="28"/>
      <c r="E168" s="29"/>
      <c r="F168" s="24">
        <f t="shared" ref="F168:F173" si="15">E168*C168</f>
        <v>0</v>
      </c>
      <c r="G168" s="54"/>
      <c r="H168" s="54"/>
      <c r="I168" s="84">
        <f t="shared" si="12"/>
        <v>0</v>
      </c>
      <c r="J168" s="3"/>
      <c r="K168" s="15">
        <f t="shared" si="13"/>
        <v>0</v>
      </c>
      <c r="L168" s="15"/>
      <c r="M168" s="15">
        <f t="shared" si="14"/>
        <v>0</v>
      </c>
      <c r="N168" s="1"/>
      <c r="O168" s="1"/>
      <c r="P168" s="1"/>
      <c r="Q168" s="7"/>
    </row>
    <row r="169" spans="1:17" x14ac:dyDescent="0.25">
      <c r="B169" s="29" t="s">
        <v>67</v>
      </c>
      <c r="C169" s="29"/>
      <c r="D169" s="28"/>
      <c r="E169" s="29"/>
      <c r="F169" s="24">
        <f t="shared" si="15"/>
        <v>0</v>
      </c>
      <c r="G169" s="54"/>
      <c r="H169" s="54"/>
      <c r="I169" s="84">
        <f t="shared" si="12"/>
        <v>0</v>
      </c>
      <c r="J169" s="3"/>
      <c r="K169" s="15">
        <f t="shared" si="13"/>
        <v>0</v>
      </c>
      <c r="L169" s="15"/>
      <c r="M169" s="15">
        <f t="shared" si="14"/>
        <v>0</v>
      </c>
      <c r="N169" s="1"/>
      <c r="O169" s="1"/>
      <c r="P169" s="1"/>
      <c r="Q169" s="7"/>
    </row>
    <row r="170" spans="1:17" x14ac:dyDescent="0.25">
      <c r="B170" s="29" t="s">
        <v>68</v>
      </c>
      <c r="C170" s="29"/>
      <c r="D170" s="28"/>
      <c r="E170" s="29"/>
      <c r="F170" s="24">
        <f t="shared" si="15"/>
        <v>0</v>
      </c>
      <c r="G170" s="54"/>
      <c r="H170" s="54"/>
      <c r="I170" s="84">
        <f t="shared" si="12"/>
        <v>0</v>
      </c>
      <c r="J170" s="93"/>
      <c r="K170" s="15">
        <f t="shared" si="13"/>
        <v>0</v>
      </c>
      <c r="L170" s="15"/>
      <c r="M170" s="15">
        <f t="shared" si="14"/>
        <v>0</v>
      </c>
      <c r="N170" s="1"/>
      <c r="O170" s="1"/>
      <c r="P170" s="1"/>
      <c r="Q170" s="7"/>
    </row>
    <row r="171" spans="1:17" x14ac:dyDescent="0.25">
      <c r="A171" t="s">
        <v>46</v>
      </c>
      <c r="B171" s="29" t="s">
        <v>69</v>
      </c>
      <c r="C171" s="29">
        <v>3</v>
      </c>
      <c r="D171" s="28"/>
      <c r="E171" s="29">
        <v>130</v>
      </c>
      <c r="F171" s="24">
        <f t="shared" si="15"/>
        <v>390</v>
      </c>
      <c r="G171" s="54"/>
      <c r="H171" s="54"/>
      <c r="I171" s="84">
        <f t="shared" si="12"/>
        <v>19500</v>
      </c>
      <c r="J171" s="93" t="s">
        <v>144</v>
      </c>
      <c r="K171" s="15">
        <f t="shared" si="13"/>
        <v>3</v>
      </c>
      <c r="L171" s="15"/>
      <c r="M171" s="15">
        <f t="shared" si="14"/>
        <v>390</v>
      </c>
      <c r="N171" s="1"/>
      <c r="O171" s="1"/>
      <c r="P171" s="1"/>
      <c r="Q171" s="7"/>
    </row>
    <row r="172" spans="1:17" x14ac:dyDescent="0.25">
      <c r="B172" s="29" t="s">
        <v>70</v>
      </c>
      <c r="C172" s="29"/>
      <c r="D172" s="28"/>
      <c r="E172" s="29"/>
      <c r="F172" s="24">
        <f t="shared" si="15"/>
        <v>0</v>
      </c>
      <c r="G172" s="54"/>
      <c r="H172" s="54"/>
      <c r="I172" s="84">
        <f t="shared" si="12"/>
        <v>0</v>
      </c>
      <c r="J172" s="3"/>
      <c r="K172" s="15">
        <f t="shared" si="13"/>
        <v>0</v>
      </c>
      <c r="L172" s="15"/>
      <c r="M172" s="15">
        <f t="shared" si="14"/>
        <v>0</v>
      </c>
      <c r="N172" s="1"/>
      <c r="O172" s="1"/>
      <c r="P172" s="1"/>
      <c r="Q172" s="7"/>
    </row>
    <row r="173" spans="1:17" x14ac:dyDescent="0.25">
      <c r="B173" s="29" t="s">
        <v>71</v>
      </c>
      <c r="C173" s="29"/>
      <c r="D173" s="28"/>
      <c r="E173" s="29"/>
      <c r="F173" s="24">
        <f t="shared" si="15"/>
        <v>0</v>
      </c>
      <c r="G173" s="54"/>
      <c r="H173" s="54"/>
      <c r="I173" s="84">
        <f t="shared" si="12"/>
        <v>0</v>
      </c>
      <c r="J173" s="3"/>
      <c r="K173" s="15">
        <f t="shared" si="13"/>
        <v>0</v>
      </c>
      <c r="L173" s="15"/>
      <c r="M173" s="15">
        <f t="shared" si="14"/>
        <v>0</v>
      </c>
      <c r="N173" s="1"/>
      <c r="O173" s="1"/>
      <c r="P173" s="1"/>
      <c r="Q173" s="7"/>
    </row>
    <row r="174" spans="1:17" x14ac:dyDescent="0.25">
      <c r="B174" s="29"/>
      <c r="C174" s="29"/>
      <c r="D174" s="28"/>
      <c r="E174" s="29"/>
      <c r="F174" s="28"/>
      <c r="G174" s="54"/>
      <c r="H174" s="54"/>
      <c r="I174" s="84"/>
      <c r="J174" s="3"/>
      <c r="K174" s="15">
        <f t="shared" si="13"/>
        <v>0</v>
      </c>
      <c r="L174" s="15"/>
      <c r="M174" s="15">
        <f t="shared" ref="M174:M183" si="16">+F174</f>
        <v>0</v>
      </c>
      <c r="N174" s="1"/>
      <c r="O174" s="1"/>
      <c r="P174" s="1"/>
      <c r="Q174" s="7"/>
    </row>
    <row r="175" spans="1:17" x14ac:dyDescent="0.25">
      <c r="B175" s="29"/>
      <c r="C175" s="29"/>
      <c r="D175" s="28"/>
      <c r="E175" s="29"/>
      <c r="F175" s="28"/>
      <c r="G175" s="54"/>
      <c r="H175" s="54"/>
      <c r="I175" s="84"/>
      <c r="J175" s="3"/>
      <c r="K175" s="15">
        <f t="shared" si="13"/>
        <v>0</v>
      </c>
      <c r="L175" s="15"/>
      <c r="M175" s="15">
        <f t="shared" si="16"/>
        <v>0</v>
      </c>
      <c r="N175" s="1"/>
      <c r="O175" s="1"/>
      <c r="P175" s="1"/>
      <c r="Q175" s="7"/>
    </row>
    <row r="176" spans="1:17" x14ac:dyDescent="0.25">
      <c r="B176" s="34"/>
      <c r="C176" s="29"/>
      <c r="D176" s="28"/>
      <c r="E176" s="29"/>
      <c r="F176" s="28"/>
      <c r="G176" s="54"/>
      <c r="H176" s="54"/>
      <c r="I176" s="84"/>
      <c r="J176" s="3"/>
      <c r="K176" s="15">
        <f t="shared" si="13"/>
        <v>0</v>
      </c>
      <c r="L176" s="15"/>
      <c r="M176" s="15">
        <f t="shared" si="16"/>
        <v>0</v>
      </c>
      <c r="N176" s="1"/>
      <c r="O176" s="1"/>
      <c r="P176" s="1"/>
      <c r="Q176" s="7"/>
    </row>
    <row r="177" spans="1:17" x14ac:dyDescent="0.25">
      <c r="B177" s="34"/>
      <c r="C177" s="29"/>
      <c r="D177" s="28"/>
      <c r="E177" s="29"/>
      <c r="F177" s="28"/>
      <c r="G177" s="54"/>
      <c r="H177" s="54"/>
      <c r="I177" s="84"/>
      <c r="J177" s="3"/>
      <c r="K177" s="15">
        <f t="shared" si="13"/>
        <v>0</v>
      </c>
      <c r="L177" s="15"/>
      <c r="M177" s="15">
        <f t="shared" si="16"/>
        <v>0</v>
      </c>
      <c r="N177" s="1"/>
      <c r="O177" s="1"/>
      <c r="P177" s="1"/>
      <c r="Q177" s="7"/>
    </row>
    <row r="178" spans="1:17" x14ac:dyDescent="0.25">
      <c r="B178" s="34"/>
      <c r="C178" s="29"/>
      <c r="D178" s="28"/>
      <c r="E178" s="29"/>
      <c r="F178" s="28"/>
      <c r="G178" s="54"/>
      <c r="H178" s="54"/>
      <c r="I178" s="84"/>
      <c r="J178" s="3"/>
      <c r="K178" s="15">
        <f t="shared" si="13"/>
        <v>0</v>
      </c>
      <c r="L178" s="15"/>
      <c r="M178" s="15">
        <f t="shared" si="16"/>
        <v>0</v>
      </c>
      <c r="N178" s="1"/>
      <c r="O178" s="1"/>
      <c r="P178" s="1"/>
      <c r="Q178" s="7"/>
    </row>
    <row r="179" spans="1:17" x14ac:dyDescent="0.25">
      <c r="B179" s="34"/>
      <c r="C179" s="29"/>
      <c r="D179" s="28"/>
      <c r="E179" s="29"/>
      <c r="F179" s="28"/>
      <c r="G179" s="54"/>
      <c r="H179" s="54"/>
      <c r="I179" s="84">
        <f t="shared" ref="I179:I184" si="17">+F179*$H$4</f>
        <v>0</v>
      </c>
      <c r="J179" s="3"/>
      <c r="K179" s="15">
        <f t="shared" si="13"/>
        <v>0</v>
      </c>
      <c r="L179" s="15"/>
      <c r="M179" s="15">
        <f t="shared" si="16"/>
        <v>0</v>
      </c>
      <c r="N179" s="1"/>
      <c r="O179" s="1"/>
      <c r="P179" s="1"/>
      <c r="Q179" s="7"/>
    </row>
    <row r="180" spans="1:17" x14ac:dyDescent="0.25">
      <c r="B180" s="34"/>
      <c r="C180" s="29"/>
      <c r="D180" s="28"/>
      <c r="E180" s="29"/>
      <c r="F180" s="28"/>
      <c r="G180" s="54"/>
      <c r="H180" s="54"/>
      <c r="I180" s="84">
        <f t="shared" si="17"/>
        <v>0</v>
      </c>
      <c r="J180" s="3"/>
      <c r="K180" s="15">
        <f t="shared" si="13"/>
        <v>0</v>
      </c>
      <c r="L180" s="15"/>
      <c r="M180" s="15">
        <f t="shared" si="16"/>
        <v>0</v>
      </c>
      <c r="N180" s="1"/>
      <c r="O180" s="1"/>
      <c r="P180" s="1"/>
      <c r="Q180" s="7"/>
    </row>
    <row r="181" spans="1:17" x14ac:dyDescent="0.25">
      <c r="B181" s="34"/>
      <c r="C181" s="29"/>
      <c r="D181" s="28"/>
      <c r="E181" s="29"/>
      <c r="F181" s="28"/>
      <c r="G181" s="54"/>
      <c r="H181" s="54"/>
      <c r="I181" s="84">
        <f t="shared" si="17"/>
        <v>0</v>
      </c>
      <c r="J181" s="3"/>
      <c r="K181" s="15">
        <f t="shared" si="13"/>
        <v>0</v>
      </c>
      <c r="L181" s="15"/>
      <c r="M181" s="15">
        <f t="shared" si="16"/>
        <v>0</v>
      </c>
      <c r="N181" s="1"/>
      <c r="O181" s="1"/>
      <c r="P181" s="1"/>
      <c r="Q181" s="7"/>
    </row>
    <row r="182" spans="1:17" x14ac:dyDescent="0.25">
      <c r="B182" s="34"/>
      <c r="C182" s="29"/>
      <c r="D182" s="28"/>
      <c r="E182" s="29"/>
      <c r="F182" s="28"/>
      <c r="G182" s="54"/>
      <c r="H182" s="54"/>
      <c r="I182" s="84">
        <f t="shared" si="17"/>
        <v>0</v>
      </c>
      <c r="J182" s="3"/>
      <c r="K182" s="15">
        <f t="shared" si="13"/>
        <v>0</v>
      </c>
      <c r="L182" s="15"/>
      <c r="M182" s="15">
        <f t="shared" si="16"/>
        <v>0</v>
      </c>
      <c r="N182" s="1"/>
      <c r="O182" s="1"/>
      <c r="P182" s="1"/>
      <c r="Q182" s="7"/>
    </row>
    <row r="183" spans="1:17" x14ac:dyDescent="0.25">
      <c r="B183" s="34"/>
      <c r="C183" s="29"/>
      <c r="D183" s="28"/>
      <c r="E183" s="29"/>
      <c r="F183" s="28"/>
      <c r="G183" s="54"/>
      <c r="H183" s="54"/>
      <c r="I183" s="84">
        <f t="shared" si="17"/>
        <v>0</v>
      </c>
      <c r="J183" s="3"/>
      <c r="K183" s="15">
        <f t="shared" si="13"/>
        <v>0</v>
      </c>
      <c r="L183" s="15"/>
      <c r="M183" s="15">
        <f t="shared" si="16"/>
        <v>0</v>
      </c>
      <c r="N183" s="1"/>
      <c r="O183" s="1"/>
      <c r="P183" s="1"/>
      <c r="Q183" s="7"/>
    </row>
    <row r="184" spans="1:17" x14ac:dyDescent="0.25">
      <c r="B184" s="53"/>
      <c r="C184" s="46"/>
      <c r="D184" s="25"/>
      <c r="E184" s="44"/>
      <c r="F184" s="50"/>
      <c r="G184" s="54"/>
      <c r="H184" s="54"/>
      <c r="I184" s="84">
        <f t="shared" si="17"/>
        <v>0</v>
      </c>
      <c r="J184" s="1"/>
      <c r="K184" s="1"/>
      <c r="L184" s="1"/>
      <c r="M184" s="1"/>
      <c r="N184" s="1"/>
      <c r="O184" s="1"/>
      <c r="P184" s="1"/>
      <c r="Q184" s="7"/>
    </row>
    <row r="185" spans="1:17" x14ac:dyDescent="0.25">
      <c r="B185" s="35" t="s">
        <v>23</v>
      </c>
      <c r="C185" s="48"/>
      <c r="D185" s="48"/>
      <c r="E185" s="49"/>
      <c r="F185" s="48"/>
      <c r="G185" s="56">
        <f>SUM(F164:F184)</f>
        <v>680</v>
      </c>
      <c r="H185" s="54"/>
      <c r="I185" s="6"/>
      <c r="J185" s="1" t="str">
        <f>+B185</f>
        <v>Total Labour Cost</v>
      </c>
      <c r="K185" s="1"/>
      <c r="L185" s="1"/>
      <c r="M185" s="15">
        <f>+G185</f>
        <v>680</v>
      </c>
      <c r="N185" s="1"/>
      <c r="O185" s="1"/>
      <c r="P185" s="1"/>
      <c r="Q185" s="7"/>
    </row>
    <row r="186" spans="1:17" x14ac:dyDescent="0.25">
      <c r="B186" s="29"/>
      <c r="C186" s="29"/>
      <c r="D186" s="28"/>
      <c r="E186" s="29"/>
      <c r="F186" s="28"/>
      <c r="G186" s="54"/>
      <c r="H186" s="54"/>
      <c r="I186" s="6"/>
      <c r="J186" s="1"/>
      <c r="K186" s="1"/>
      <c r="L186" s="1"/>
      <c r="M186" s="1"/>
      <c r="N186" s="1"/>
      <c r="O186" s="1"/>
      <c r="P186" s="1"/>
      <c r="Q186" s="7"/>
    </row>
    <row r="187" spans="1:17" x14ac:dyDescent="0.25">
      <c r="B187" s="34" t="s">
        <v>17</v>
      </c>
      <c r="C187" s="29"/>
      <c r="D187" s="28"/>
      <c r="E187" s="29"/>
      <c r="F187" s="28"/>
      <c r="G187" s="54"/>
      <c r="H187" s="54"/>
      <c r="I187" s="9" t="s">
        <v>17</v>
      </c>
      <c r="J187" s="1"/>
      <c r="K187" s="1"/>
      <c r="L187" s="1"/>
      <c r="M187" s="1"/>
      <c r="N187" s="1"/>
      <c r="O187" s="1"/>
      <c r="P187" s="1"/>
      <c r="Q187" s="7"/>
    </row>
    <row r="188" spans="1:17" x14ac:dyDescent="0.25">
      <c r="B188" s="34"/>
      <c r="C188" s="29"/>
      <c r="D188" s="28"/>
      <c r="E188" s="29"/>
      <c r="F188" s="28"/>
      <c r="G188" s="54"/>
      <c r="H188" s="54"/>
      <c r="I188" s="6" t="s">
        <v>10</v>
      </c>
      <c r="J188" s="1" t="s">
        <v>43</v>
      </c>
      <c r="K188" s="1" t="s">
        <v>8</v>
      </c>
      <c r="L188" s="18"/>
      <c r="M188" s="1" t="s">
        <v>55</v>
      </c>
      <c r="N188" s="1"/>
      <c r="O188" s="1"/>
      <c r="P188" s="1"/>
      <c r="Q188" s="7"/>
    </row>
    <row r="189" spans="1:17" x14ac:dyDescent="0.25">
      <c r="A189" t="s">
        <v>45</v>
      </c>
      <c r="B189" s="29" t="s">
        <v>18</v>
      </c>
      <c r="C189" s="29">
        <v>5</v>
      </c>
      <c r="D189" s="28"/>
      <c r="E189" s="38">
        <v>15</v>
      </c>
      <c r="F189" s="24">
        <f>+E189*C189</f>
        <v>75</v>
      </c>
      <c r="G189" s="54"/>
      <c r="H189" s="54"/>
      <c r="I189" s="84">
        <f t="shared" ref="I189:I196" si="18">+F189*$H$4</f>
        <v>3750</v>
      </c>
      <c r="J189" s="3" t="s">
        <v>106</v>
      </c>
      <c r="K189" s="3">
        <f>+C189</f>
        <v>5</v>
      </c>
      <c r="L189" s="18"/>
      <c r="M189" s="15">
        <f>+F189</f>
        <v>75</v>
      </c>
      <c r="N189" s="1"/>
      <c r="O189" s="1"/>
      <c r="P189" s="1"/>
      <c r="Q189" s="7"/>
    </row>
    <row r="190" spans="1:17" x14ac:dyDescent="0.25">
      <c r="A190" t="s">
        <v>45</v>
      </c>
      <c r="B190" s="29" t="s">
        <v>22</v>
      </c>
      <c r="C190" s="29">
        <v>1</v>
      </c>
      <c r="D190" s="28"/>
      <c r="E190" s="38">
        <v>100</v>
      </c>
      <c r="F190" s="24">
        <f t="shared" ref="F190:F203" si="19">+E190*C190</f>
        <v>100</v>
      </c>
      <c r="G190" s="54"/>
      <c r="H190" s="54"/>
      <c r="I190" s="84">
        <f t="shared" si="18"/>
        <v>5000</v>
      </c>
      <c r="J190" s="3" t="s">
        <v>80</v>
      </c>
      <c r="K190" s="3">
        <f t="shared" ref="K190:K213" si="20">+C190</f>
        <v>1</v>
      </c>
      <c r="L190" s="18"/>
      <c r="M190" s="15">
        <f t="shared" ref="M190:M213" si="21">+F190</f>
        <v>100</v>
      </c>
      <c r="N190" s="1"/>
      <c r="O190" s="1"/>
      <c r="P190" s="1"/>
      <c r="Q190" s="7"/>
    </row>
    <row r="191" spans="1:17" x14ac:dyDescent="0.25">
      <c r="B191" s="29" t="s">
        <v>20</v>
      </c>
      <c r="C191" s="29"/>
      <c r="D191" s="28"/>
      <c r="E191" s="38"/>
      <c r="F191" s="24">
        <f t="shared" si="19"/>
        <v>0</v>
      </c>
      <c r="G191" s="54"/>
      <c r="H191" s="54"/>
      <c r="I191" s="84">
        <f t="shared" si="18"/>
        <v>0</v>
      </c>
      <c r="J191" s="3"/>
      <c r="K191" s="3">
        <f t="shared" si="20"/>
        <v>0</v>
      </c>
      <c r="L191" s="18"/>
      <c r="M191" s="15">
        <f t="shared" si="21"/>
        <v>0</v>
      </c>
      <c r="N191" s="1"/>
      <c r="O191" s="1"/>
      <c r="P191" s="1"/>
      <c r="Q191" s="7"/>
    </row>
    <row r="192" spans="1:17" x14ac:dyDescent="0.25">
      <c r="B192" s="29" t="s">
        <v>21</v>
      </c>
      <c r="C192" s="29"/>
      <c r="D192" s="28"/>
      <c r="E192" s="38"/>
      <c r="F192" s="24">
        <f t="shared" si="19"/>
        <v>0</v>
      </c>
      <c r="G192" s="54"/>
      <c r="H192" s="54"/>
      <c r="I192" s="84">
        <f t="shared" si="18"/>
        <v>0</v>
      </c>
      <c r="J192" s="3"/>
      <c r="K192" s="3">
        <f t="shared" si="20"/>
        <v>0</v>
      </c>
      <c r="L192" s="18"/>
      <c r="M192" s="15">
        <f t="shared" si="21"/>
        <v>0</v>
      </c>
      <c r="N192" s="1"/>
      <c r="O192" s="1"/>
      <c r="P192" s="1"/>
      <c r="Q192" s="7"/>
    </row>
    <row r="193" spans="2:17" x14ac:dyDescent="0.25">
      <c r="B193" s="29" t="s">
        <v>79</v>
      </c>
      <c r="C193" s="29"/>
      <c r="D193" s="28"/>
      <c r="E193" s="59"/>
      <c r="F193" s="24">
        <f t="shared" si="19"/>
        <v>0</v>
      </c>
      <c r="G193" s="54"/>
      <c r="H193" s="54"/>
      <c r="I193" s="84">
        <f t="shared" si="18"/>
        <v>0</v>
      </c>
      <c r="J193" s="3"/>
      <c r="K193" s="3">
        <f t="shared" si="20"/>
        <v>0</v>
      </c>
      <c r="L193" s="18"/>
      <c r="M193" s="15">
        <f t="shared" si="21"/>
        <v>0</v>
      </c>
      <c r="N193" s="1"/>
      <c r="O193" s="1"/>
      <c r="P193" s="1"/>
      <c r="Q193" s="7"/>
    </row>
    <row r="194" spans="2:17" x14ac:dyDescent="0.25">
      <c r="B194" s="29" t="s">
        <v>22</v>
      </c>
      <c r="C194" s="46"/>
      <c r="D194" s="29"/>
      <c r="E194" s="59"/>
      <c r="F194" s="47">
        <f t="shared" si="19"/>
        <v>0</v>
      </c>
      <c r="G194" s="54"/>
      <c r="H194" s="54"/>
      <c r="I194" s="84">
        <f t="shared" si="18"/>
        <v>0</v>
      </c>
      <c r="J194" s="3"/>
      <c r="K194" s="3">
        <f t="shared" si="20"/>
        <v>0</v>
      </c>
      <c r="L194" s="18"/>
      <c r="M194" s="15">
        <f t="shared" si="21"/>
        <v>0</v>
      </c>
      <c r="N194" s="1"/>
      <c r="O194" s="1"/>
      <c r="P194" s="1"/>
      <c r="Q194" s="7"/>
    </row>
    <row r="195" spans="2:17" x14ac:dyDescent="0.25">
      <c r="B195" s="29" t="s">
        <v>64</v>
      </c>
      <c r="C195" s="46"/>
      <c r="D195" s="29"/>
      <c r="E195" s="99"/>
      <c r="F195" s="47">
        <f>+E195*C195</f>
        <v>0</v>
      </c>
      <c r="G195" s="54"/>
      <c r="H195" s="54"/>
      <c r="I195" s="84">
        <f t="shared" si="18"/>
        <v>0</v>
      </c>
      <c r="J195" s="3"/>
      <c r="K195" s="3">
        <f t="shared" si="20"/>
        <v>0</v>
      </c>
      <c r="L195" s="18"/>
      <c r="M195" s="15">
        <f t="shared" si="21"/>
        <v>0</v>
      </c>
      <c r="N195" s="1"/>
      <c r="O195" s="1"/>
      <c r="P195" s="1"/>
      <c r="Q195" s="7"/>
    </row>
    <row r="196" spans="2:17" x14ac:dyDescent="0.25">
      <c r="B196" s="29" t="s">
        <v>19</v>
      </c>
      <c r="C196" s="42"/>
      <c r="D196" s="43"/>
      <c r="E196" s="99"/>
      <c r="F196" s="47">
        <f>+E196*C196</f>
        <v>0</v>
      </c>
      <c r="G196" s="54"/>
      <c r="H196" s="54"/>
      <c r="I196" s="84">
        <f t="shared" si="18"/>
        <v>0</v>
      </c>
      <c r="J196" s="3"/>
      <c r="K196" s="3">
        <f t="shared" si="20"/>
        <v>0</v>
      </c>
      <c r="L196" s="18"/>
      <c r="M196" s="15">
        <f t="shared" si="21"/>
        <v>0</v>
      </c>
      <c r="N196" s="1"/>
      <c r="O196" s="1"/>
      <c r="P196" s="1"/>
      <c r="Q196" s="7"/>
    </row>
    <row r="197" spans="2:17" x14ac:dyDescent="0.25">
      <c r="B197" s="29"/>
      <c r="C197" s="29"/>
      <c r="D197" s="28"/>
      <c r="E197" s="59"/>
      <c r="F197" s="47">
        <f t="shared" si="19"/>
        <v>0</v>
      </c>
      <c r="G197" s="54"/>
      <c r="H197" s="54"/>
      <c r="I197" s="84"/>
      <c r="J197" s="3"/>
      <c r="K197" s="3">
        <f t="shared" si="20"/>
        <v>0</v>
      </c>
      <c r="L197" s="18"/>
      <c r="M197" s="15">
        <f t="shared" si="21"/>
        <v>0</v>
      </c>
      <c r="N197" s="1"/>
      <c r="O197" s="1"/>
      <c r="P197" s="1"/>
      <c r="Q197" s="7"/>
    </row>
    <row r="198" spans="2:17" x14ac:dyDescent="0.25">
      <c r="B198" s="29"/>
      <c r="C198" s="29"/>
      <c r="D198" s="28"/>
      <c r="E198" s="59"/>
      <c r="F198" s="47">
        <f t="shared" si="19"/>
        <v>0</v>
      </c>
      <c r="G198" s="54"/>
      <c r="H198" s="54"/>
      <c r="I198" s="84"/>
      <c r="J198" s="3"/>
      <c r="K198" s="3">
        <f t="shared" si="20"/>
        <v>0</v>
      </c>
      <c r="L198" s="18"/>
      <c r="M198" s="15">
        <f t="shared" si="21"/>
        <v>0</v>
      </c>
      <c r="N198" s="1"/>
      <c r="O198" s="1"/>
      <c r="P198" s="1"/>
      <c r="Q198" s="7"/>
    </row>
    <row r="199" spans="2:17" x14ac:dyDescent="0.25">
      <c r="B199" s="29"/>
      <c r="C199" s="29"/>
      <c r="D199" s="28"/>
      <c r="E199" s="59"/>
      <c r="F199" s="47">
        <f t="shared" si="19"/>
        <v>0</v>
      </c>
      <c r="G199" s="54"/>
      <c r="H199" s="54"/>
      <c r="I199" s="84"/>
      <c r="J199" s="3"/>
      <c r="K199" s="3">
        <f t="shared" si="20"/>
        <v>0</v>
      </c>
      <c r="L199" s="18"/>
      <c r="M199" s="15">
        <f t="shared" si="21"/>
        <v>0</v>
      </c>
      <c r="N199" s="1"/>
      <c r="O199" s="1"/>
      <c r="P199" s="1"/>
      <c r="Q199" s="7"/>
    </row>
    <row r="200" spans="2:17" x14ac:dyDescent="0.25">
      <c r="B200" s="29"/>
      <c r="C200" s="29"/>
      <c r="D200" s="28"/>
      <c r="E200" s="59"/>
      <c r="F200" s="47">
        <f t="shared" si="19"/>
        <v>0</v>
      </c>
      <c r="G200" s="54"/>
      <c r="H200" s="54"/>
      <c r="I200" s="84"/>
      <c r="J200" s="3"/>
      <c r="K200" s="3">
        <f t="shared" si="20"/>
        <v>0</v>
      </c>
      <c r="L200" s="18"/>
      <c r="M200" s="15">
        <f t="shared" si="21"/>
        <v>0</v>
      </c>
      <c r="N200" s="1"/>
      <c r="O200" s="1"/>
      <c r="P200" s="1"/>
      <c r="Q200" s="7"/>
    </row>
    <row r="201" spans="2:17" x14ac:dyDescent="0.25">
      <c r="B201" s="29"/>
      <c r="C201" s="29"/>
      <c r="D201" s="28"/>
      <c r="E201" s="59"/>
      <c r="F201" s="47">
        <f t="shared" si="19"/>
        <v>0</v>
      </c>
      <c r="G201" s="54"/>
      <c r="H201" s="54"/>
      <c r="I201" s="84"/>
      <c r="J201" s="3"/>
      <c r="K201" s="3">
        <f t="shared" si="20"/>
        <v>0</v>
      </c>
      <c r="L201" s="18"/>
      <c r="M201" s="15">
        <f t="shared" si="21"/>
        <v>0</v>
      </c>
      <c r="N201" s="1"/>
      <c r="O201" s="1"/>
      <c r="P201" s="1"/>
      <c r="Q201" s="7"/>
    </row>
    <row r="202" spans="2:17" x14ac:dyDescent="0.25">
      <c r="B202" s="29"/>
      <c r="C202" s="29"/>
      <c r="D202" s="28"/>
      <c r="E202" s="29"/>
      <c r="F202" s="47">
        <f t="shared" si="19"/>
        <v>0</v>
      </c>
      <c r="G202" s="54"/>
      <c r="H202" s="54"/>
      <c r="I202" s="84"/>
      <c r="J202" s="3"/>
      <c r="K202" s="3">
        <f t="shared" si="20"/>
        <v>0</v>
      </c>
      <c r="L202" s="18"/>
      <c r="M202" s="15">
        <f t="shared" si="21"/>
        <v>0</v>
      </c>
      <c r="N202" s="1"/>
      <c r="O202" s="1"/>
      <c r="P202" s="1"/>
      <c r="Q202" s="7"/>
    </row>
    <row r="203" spans="2:17" x14ac:dyDescent="0.25">
      <c r="B203" s="29"/>
      <c r="C203" s="29"/>
      <c r="D203" s="28"/>
      <c r="E203" s="29"/>
      <c r="F203" s="47">
        <f t="shared" si="19"/>
        <v>0</v>
      </c>
      <c r="G203" s="54"/>
      <c r="H203" s="54"/>
      <c r="I203" s="84"/>
      <c r="J203" s="3"/>
      <c r="K203" s="3">
        <f t="shared" si="20"/>
        <v>0</v>
      </c>
      <c r="L203" s="18"/>
      <c r="M203" s="15">
        <f t="shared" si="21"/>
        <v>0</v>
      </c>
      <c r="N203" s="1"/>
      <c r="O203" s="1"/>
      <c r="P203" s="1"/>
      <c r="Q203" s="7"/>
    </row>
    <row r="204" spans="2:17" x14ac:dyDescent="0.25">
      <c r="B204" s="29"/>
      <c r="C204" s="29"/>
      <c r="D204" s="28"/>
      <c r="E204" s="29"/>
      <c r="F204" s="28"/>
      <c r="G204" s="54"/>
      <c r="H204" s="54"/>
      <c r="I204" s="84"/>
      <c r="J204" s="3"/>
      <c r="K204" s="3">
        <f t="shared" si="20"/>
        <v>0</v>
      </c>
      <c r="L204" s="18"/>
      <c r="M204" s="15">
        <f t="shared" si="21"/>
        <v>0</v>
      </c>
      <c r="N204" s="1"/>
      <c r="O204" s="1"/>
      <c r="P204" s="1"/>
      <c r="Q204" s="7"/>
    </row>
    <row r="205" spans="2:17" x14ac:dyDescent="0.25">
      <c r="B205" s="29"/>
      <c r="C205" s="29"/>
      <c r="D205" s="28"/>
      <c r="E205" s="29"/>
      <c r="F205" s="28"/>
      <c r="G205" s="54"/>
      <c r="H205" s="54"/>
      <c r="I205" s="84"/>
      <c r="J205" s="3"/>
      <c r="K205" s="3">
        <f t="shared" si="20"/>
        <v>0</v>
      </c>
      <c r="L205" s="18"/>
      <c r="M205" s="15">
        <f t="shared" si="21"/>
        <v>0</v>
      </c>
      <c r="N205" s="1"/>
      <c r="O205" s="1"/>
      <c r="P205" s="1"/>
      <c r="Q205" s="7"/>
    </row>
    <row r="206" spans="2:17" x14ac:dyDescent="0.25">
      <c r="B206" s="29"/>
      <c r="C206" s="29"/>
      <c r="D206" s="28"/>
      <c r="E206" s="29"/>
      <c r="F206" s="28"/>
      <c r="G206" s="54"/>
      <c r="H206" s="54"/>
      <c r="I206" s="84"/>
      <c r="J206" s="3"/>
      <c r="K206" s="3">
        <f t="shared" si="20"/>
        <v>0</v>
      </c>
      <c r="L206" s="18"/>
      <c r="M206" s="15">
        <f t="shared" si="21"/>
        <v>0</v>
      </c>
      <c r="N206" s="1"/>
      <c r="O206" s="1"/>
      <c r="P206" s="1"/>
      <c r="Q206" s="7"/>
    </row>
    <row r="207" spans="2:17" x14ac:dyDescent="0.25">
      <c r="B207" s="29"/>
      <c r="C207" s="29"/>
      <c r="D207" s="28"/>
      <c r="E207" s="29"/>
      <c r="F207" s="28"/>
      <c r="G207" s="54"/>
      <c r="H207" s="54"/>
      <c r="I207" s="84"/>
      <c r="J207" s="3"/>
      <c r="K207" s="3">
        <f t="shared" si="20"/>
        <v>0</v>
      </c>
      <c r="L207" s="18"/>
      <c r="M207" s="15">
        <f t="shared" si="21"/>
        <v>0</v>
      </c>
      <c r="N207" s="1"/>
      <c r="O207" s="1"/>
      <c r="P207" s="1"/>
      <c r="Q207" s="7"/>
    </row>
    <row r="208" spans="2:17" x14ac:dyDescent="0.25">
      <c r="B208" s="29"/>
      <c r="C208" s="29"/>
      <c r="D208" s="28"/>
      <c r="E208" s="29"/>
      <c r="F208" s="28"/>
      <c r="G208" s="54"/>
      <c r="H208" s="54"/>
      <c r="I208" s="84"/>
      <c r="J208" s="3"/>
      <c r="K208" s="3">
        <f t="shared" si="20"/>
        <v>0</v>
      </c>
      <c r="L208" s="18"/>
      <c r="M208" s="15">
        <f t="shared" si="21"/>
        <v>0</v>
      </c>
      <c r="N208" s="1"/>
      <c r="O208" s="1"/>
      <c r="P208" s="1"/>
      <c r="Q208" s="7"/>
    </row>
    <row r="209" spans="1:17" x14ac:dyDescent="0.25">
      <c r="B209" s="29"/>
      <c r="C209" s="29"/>
      <c r="D209" s="28"/>
      <c r="E209" s="29"/>
      <c r="F209" s="28"/>
      <c r="G209" s="54"/>
      <c r="H209" s="54"/>
      <c r="I209" s="84"/>
      <c r="J209" s="3"/>
      <c r="K209" s="3">
        <f t="shared" si="20"/>
        <v>0</v>
      </c>
      <c r="L209" s="18"/>
      <c r="M209" s="15">
        <f t="shared" si="21"/>
        <v>0</v>
      </c>
      <c r="N209" s="1"/>
      <c r="O209" s="1"/>
      <c r="P209" s="1"/>
      <c r="Q209" s="7"/>
    </row>
    <row r="210" spans="1:17" x14ac:dyDescent="0.25">
      <c r="B210" s="29"/>
      <c r="C210" s="29"/>
      <c r="D210" s="28"/>
      <c r="E210" s="29"/>
      <c r="F210" s="28"/>
      <c r="G210" s="54"/>
      <c r="H210" s="54"/>
      <c r="I210" s="84"/>
      <c r="J210" s="3"/>
      <c r="K210" s="3">
        <f t="shared" si="20"/>
        <v>0</v>
      </c>
      <c r="L210" s="18"/>
      <c r="M210" s="15">
        <f t="shared" si="21"/>
        <v>0</v>
      </c>
      <c r="N210" s="1"/>
      <c r="O210" s="1"/>
      <c r="P210" s="1"/>
      <c r="Q210" s="7"/>
    </row>
    <row r="211" spans="1:17" x14ac:dyDescent="0.25">
      <c r="B211" s="29"/>
      <c r="C211" s="29"/>
      <c r="D211" s="28"/>
      <c r="E211" s="29"/>
      <c r="F211" s="28"/>
      <c r="G211" s="54"/>
      <c r="H211" s="54"/>
      <c r="I211" s="84"/>
      <c r="J211" s="3"/>
      <c r="K211" s="3">
        <f t="shared" si="20"/>
        <v>0</v>
      </c>
      <c r="L211" s="18"/>
      <c r="M211" s="15">
        <f t="shared" si="21"/>
        <v>0</v>
      </c>
      <c r="N211" s="1"/>
      <c r="O211" s="1"/>
      <c r="P211" s="1"/>
      <c r="Q211" s="7"/>
    </row>
    <row r="212" spans="1:17" x14ac:dyDescent="0.25">
      <c r="B212" s="29"/>
      <c r="C212" s="29"/>
      <c r="D212" s="28"/>
      <c r="E212" s="29"/>
      <c r="F212" s="28"/>
      <c r="G212" s="54"/>
      <c r="H212" s="54"/>
      <c r="I212" s="84"/>
      <c r="J212" s="3"/>
      <c r="K212" s="3">
        <f t="shared" si="20"/>
        <v>0</v>
      </c>
      <c r="L212" s="18"/>
      <c r="M212" s="15">
        <f t="shared" si="21"/>
        <v>0</v>
      </c>
      <c r="N212" s="1"/>
      <c r="O212" s="1"/>
      <c r="P212" s="1"/>
      <c r="Q212" s="7"/>
    </row>
    <row r="213" spans="1:17" x14ac:dyDescent="0.25">
      <c r="B213" s="29"/>
      <c r="C213" s="44"/>
      <c r="D213" s="51"/>
      <c r="E213" s="44"/>
      <c r="F213" s="61"/>
      <c r="G213" s="54"/>
      <c r="H213" s="54"/>
      <c r="I213" s="84"/>
      <c r="J213" s="3"/>
      <c r="K213" s="3">
        <f t="shared" si="20"/>
        <v>0</v>
      </c>
      <c r="L213" s="18"/>
      <c r="M213" s="15">
        <f t="shared" si="21"/>
        <v>0</v>
      </c>
      <c r="N213" s="1"/>
      <c r="O213" s="1"/>
      <c r="P213" s="1"/>
      <c r="Q213" s="7"/>
    </row>
    <row r="214" spans="1:17" x14ac:dyDescent="0.25">
      <c r="B214" s="35" t="s">
        <v>24</v>
      </c>
      <c r="C214" s="49"/>
      <c r="D214" s="60"/>
      <c r="E214" s="49"/>
      <c r="F214" s="49"/>
      <c r="G214" s="56">
        <f>SUM(F189:F213)</f>
        <v>175</v>
      </c>
      <c r="H214" s="54"/>
      <c r="I214" s="6"/>
      <c r="J214" s="1" t="str">
        <f>+B214</f>
        <v>Total Other Variable OH</v>
      </c>
      <c r="K214" s="1"/>
      <c r="L214" s="1"/>
      <c r="M214" s="3">
        <f>+G214</f>
        <v>175</v>
      </c>
      <c r="N214" s="1"/>
      <c r="O214" s="1"/>
      <c r="P214" s="1"/>
      <c r="Q214" s="7"/>
    </row>
    <row r="215" spans="1:17" x14ac:dyDescent="0.25">
      <c r="B215" s="29"/>
      <c r="C215" s="29"/>
      <c r="D215" s="28"/>
      <c r="E215" s="29"/>
      <c r="F215" s="28"/>
      <c r="G215" s="54"/>
      <c r="H215" s="54"/>
      <c r="I215" s="6"/>
      <c r="J215" s="1"/>
      <c r="K215" s="1"/>
      <c r="L215" s="1"/>
      <c r="M215" s="3"/>
      <c r="N215" s="1"/>
      <c r="O215" s="1"/>
      <c r="P215" s="1"/>
      <c r="Q215" s="7"/>
    </row>
    <row r="216" spans="1:17" x14ac:dyDescent="0.25">
      <c r="B216" s="35" t="s">
        <v>25</v>
      </c>
      <c r="C216" s="35"/>
      <c r="D216" s="37"/>
      <c r="E216" s="35"/>
      <c r="F216" s="37"/>
      <c r="G216" s="56">
        <f>+G214+G185</f>
        <v>855</v>
      </c>
      <c r="H216" s="54"/>
      <c r="I216" s="6"/>
      <c r="J216" s="1" t="str">
        <f>+B216</f>
        <v>Total Variable Cost ( Labour + Other )</v>
      </c>
      <c r="K216" s="1"/>
      <c r="L216" s="1"/>
      <c r="M216" s="15">
        <f>+G216</f>
        <v>855</v>
      </c>
      <c r="N216" s="1"/>
      <c r="O216" s="1"/>
      <c r="P216" s="1"/>
      <c r="Q216" s="7"/>
    </row>
    <row r="217" spans="1:17" x14ac:dyDescent="0.25">
      <c r="B217" s="29"/>
      <c r="C217" s="29"/>
      <c r="D217" s="28"/>
      <c r="E217" s="29"/>
      <c r="F217" s="28"/>
      <c r="G217" s="54"/>
      <c r="H217" s="54"/>
      <c r="I217" s="6"/>
      <c r="J217" s="1"/>
      <c r="K217" s="1"/>
      <c r="L217" s="1"/>
      <c r="M217" s="3"/>
      <c r="N217" s="1"/>
      <c r="O217" s="1"/>
      <c r="P217" s="1"/>
      <c r="Q217" s="7"/>
    </row>
    <row r="218" spans="1:17" x14ac:dyDescent="0.25">
      <c r="B218" s="35" t="s">
        <v>26</v>
      </c>
      <c r="C218" s="35"/>
      <c r="D218" s="37"/>
      <c r="E218" s="35"/>
      <c r="F218" s="37"/>
      <c r="G218" s="57">
        <f>+G216+G161</f>
        <v>2646.2222222222222</v>
      </c>
      <c r="H218" s="54"/>
      <c r="I218" s="6"/>
      <c r="J218" s="1" t="str">
        <f>+B218</f>
        <v>Total Variable Cost ( Including Material Cost )</v>
      </c>
      <c r="K218" s="1"/>
      <c r="L218" s="1"/>
      <c r="M218" s="15">
        <f>+G218</f>
        <v>2646.2222222222222</v>
      </c>
      <c r="N218" s="1"/>
      <c r="O218" s="1"/>
      <c r="P218" s="1"/>
      <c r="Q218" s="7"/>
    </row>
    <row r="219" spans="1:17" x14ac:dyDescent="0.25">
      <c r="B219" s="29"/>
      <c r="C219" s="29"/>
      <c r="D219" s="28"/>
      <c r="E219" s="29"/>
      <c r="F219" s="28"/>
      <c r="G219" s="54"/>
      <c r="H219" s="54"/>
      <c r="I219" s="6"/>
      <c r="J219" s="1"/>
      <c r="K219" s="1"/>
      <c r="L219" s="1"/>
      <c r="M219" s="1"/>
      <c r="N219" s="1"/>
      <c r="O219" s="1"/>
      <c r="P219" s="1"/>
      <c r="Q219" s="7"/>
    </row>
    <row r="220" spans="1:17" x14ac:dyDescent="0.25">
      <c r="B220" s="34" t="s">
        <v>28</v>
      </c>
      <c r="C220" s="29"/>
      <c r="D220" s="28"/>
      <c r="E220" s="29"/>
      <c r="F220" s="28"/>
      <c r="G220" s="54"/>
      <c r="H220" s="54"/>
      <c r="I220" s="9" t="str">
        <f>+B220</f>
        <v>Fixed Over Head</v>
      </c>
      <c r="J220" s="1"/>
      <c r="K220" s="1"/>
      <c r="L220" s="1"/>
      <c r="M220" s="1"/>
      <c r="N220" s="1"/>
      <c r="O220" s="1"/>
      <c r="P220" s="1"/>
      <c r="Q220" s="7"/>
    </row>
    <row r="221" spans="1:17" x14ac:dyDescent="0.25">
      <c r="B221" s="34"/>
      <c r="C221" s="29"/>
      <c r="D221" s="28"/>
      <c r="E221" s="29"/>
      <c r="F221" s="28"/>
      <c r="G221" s="54"/>
      <c r="H221" s="54"/>
      <c r="I221" s="6" t="s">
        <v>10</v>
      </c>
      <c r="J221" s="1" t="s">
        <v>43</v>
      </c>
      <c r="K221" s="1" t="s">
        <v>8</v>
      </c>
      <c r="L221" s="18"/>
      <c r="M221" s="1" t="s">
        <v>55</v>
      </c>
      <c r="N221" s="1"/>
      <c r="O221" s="1"/>
      <c r="P221" s="1"/>
      <c r="Q221" s="7"/>
    </row>
    <row r="222" spans="1:17" x14ac:dyDescent="0.25">
      <c r="A222" t="s">
        <v>76</v>
      </c>
      <c r="B222" s="29" t="s">
        <v>27</v>
      </c>
      <c r="C222" s="29">
        <v>1</v>
      </c>
      <c r="D222" s="28"/>
      <c r="E222" s="38">
        <f>G218*H222</f>
        <v>1164.3377777777778</v>
      </c>
      <c r="F222" s="24">
        <f>G218*H222</f>
        <v>1164.3377777777778</v>
      </c>
      <c r="G222" s="54"/>
      <c r="H222" s="74">
        <v>0.44</v>
      </c>
      <c r="I222" s="84">
        <f>+F222*$H$4</f>
        <v>58216.888888888891</v>
      </c>
      <c r="J222" s="3" t="s">
        <v>73</v>
      </c>
      <c r="K222" s="3">
        <f>+C222</f>
        <v>1</v>
      </c>
      <c r="L222" s="18"/>
      <c r="M222" s="15">
        <f>+F222</f>
        <v>1164.3377777777778</v>
      </c>
      <c r="N222" s="1"/>
      <c r="O222" s="1"/>
      <c r="P222" s="1"/>
      <c r="Q222" s="7"/>
    </row>
    <row r="223" spans="1:17" x14ac:dyDescent="0.25">
      <c r="A223" t="s">
        <v>76</v>
      </c>
      <c r="B223" s="29" t="s">
        <v>75</v>
      </c>
      <c r="C223" s="29">
        <v>1</v>
      </c>
      <c r="D223" s="28"/>
      <c r="E223" s="38">
        <f>+(F222+G218)*0.5%</f>
        <v>19.052800000000001</v>
      </c>
      <c r="F223" s="24">
        <f t="shared" ref="F223" si="22">+E223*C223</f>
        <v>19.052800000000001</v>
      </c>
      <c r="G223" s="54"/>
      <c r="H223" s="75">
        <f>F223/(F222+G218)</f>
        <v>5.0000000000000001E-3</v>
      </c>
      <c r="I223" s="84">
        <f>+F223*$H$4</f>
        <v>952.6400000000001</v>
      </c>
      <c r="J223" s="3" t="s">
        <v>74</v>
      </c>
      <c r="K223" s="3">
        <f t="shared" ref="K223:K228" si="23">+C223</f>
        <v>1</v>
      </c>
      <c r="L223" s="18"/>
      <c r="M223" s="15">
        <f t="shared" ref="M223:M228" si="24">+F223</f>
        <v>19.052800000000001</v>
      </c>
      <c r="N223" s="1"/>
      <c r="O223" s="1"/>
      <c r="P223" s="1"/>
      <c r="Q223" s="7"/>
    </row>
    <row r="224" spans="1:17" x14ac:dyDescent="0.25">
      <c r="B224" s="29"/>
      <c r="C224" s="42"/>
      <c r="D224" s="43"/>
      <c r="E224" s="42"/>
      <c r="F224" s="52"/>
      <c r="G224" s="54"/>
      <c r="H224" s="55"/>
      <c r="I224" s="84"/>
      <c r="J224" s="3"/>
      <c r="K224" s="3">
        <f t="shared" si="23"/>
        <v>0</v>
      </c>
      <c r="L224" s="18"/>
      <c r="M224" s="15">
        <f t="shared" si="24"/>
        <v>0</v>
      </c>
      <c r="N224" s="1"/>
      <c r="O224" s="1"/>
      <c r="P224" s="1"/>
      <c r="Q224" s="7"/>
    </row>
    <row r="225" spans="2:17" x14ac:dyDescent="0.25">
      <c r="B225" s="29"/>
      <c r="C225" s="29"/>
      <c r="D225" s="28"/>
      <c r="E225" s="29"/>
      <c r="F225" s="24"/>
      <c r="G225" s="54"/>
      <c r="H225" s="54"/>
      <c r="I225" s="84"/>
      <c r="J225" s="3"/>
      <c r="K225" s="3">
        <f t="shared" si="23"/>
        <v>0</v>
      </c>
      <c r="L225" s="18"/>
      <c r="M225" s="15">
        <f t="shared" si="24"/>
        <v>0</v>
      </c>
      <c r="N225" s="1"/>
      <c r="O225" s="1"/>
      <c r="P225" s="1"/>
      <c r="Q225" s="7"/>
    </row>
    <row r="226" spans="2:17" x14ac:dyDescent="0.25">
      <c r="B226" s="29"/>
      <c r="C226" s="29"/>
      <c r="D226" s="28"/>
      <c r="E226" s="29"/>
      <c r="F226" s="24"/>
      <c r="G226" s="54"/>
      <c r="H226" s="54"/>
      <c r="I226" s="84"/>
      <c r="J226" s="3"/>
      <c r="K226" s="3">
        <f t="shared" si="23"/>
        <v>0</v>
      </c>
      <c r="L226" s="18"/>
      <c r="M226" s="15">
        <f t="shared" si="24"/>
        <v>0</v>
      </c>
      <c r="N226" s="1"/>
      <c r="O226" s="1"/>
      <c r="P226" s="1"/>
      <c r="Q226" s="7"/>
    </row>
    <row r="227" spans="2:17" x14ac:dyDescent="0.25">
      <c r="B227" s="29"/>
      <c r="C227" s="29"/>
      <c r="D227" s="28"/>
      <c r="E227" s="29"/>
      <c r="F227" s="28"/>
      <c r="G227" s="54"/>
      <c r="H227" s="54"/>
      <c r="I227" s="6"/>
      <c r="J227" s="3"/>
      <c r="K227" s="3">
        <f t="shared" si="23"/>
        <v>0</v>
      </c>
      <c r="L227" s="18"/>
      <c r="M227" s="15">
        <f t="shared" si="24"/>
        <v>0</v>
      </c>
      <c r="N227" s="1"/>
      <c r="O227" s="1"/>
      <c r="P227" s="1"/>
      <c r="Q227" s="7"/>
    </row>
    <row r="228" spans="2:17" x14ac:dyDescent="0.25">
      <c r="B228" s="29"/>
      <c r="C228" s="29"/>
      <c r="D228" s="28"/>
      <c r="E228" s="29"/>
      <c r="F228" s="28"/>
      <c r="G228" s="54"/>
      <c r="H228" s="54"/>
      <c r="I228" s="6"/>
      <c r="J228" s="3"/>
      <c r="K228" s="3">
        <f t="shared" si="23"/>
        <v>0</v>
      </c>
      <c r="L228" s="18"/>
      <c r="M228" s="15">
        <f t="shared" si="24"/>
        <v>0</v>
      </c>
      <c r="N228" s="1"/>
      <c r="O228" s="1"/>
      <c r="P228" s="1"/>
      <c r="Q228" s="7"/>
    </row>
    <row r="229" spans="2:17" ht="15.75" thickBot="1" x14ac:dyDescent="0.3">
      <c r="B229" s="29"/>
      <c r="C229" s="29"/>
      <c r="D229" s="62"/>
      <c r="E229" s="44"/>
      <c r="F229" s="61"/>
      <c r="G229" s="54"/>
      <c r="H229" s="76"/>
      <c r="I229" s="6"/>
      <c r="J229" s="1"/>
      <c r="K229" s="1"/>
      <c r="L229" s="18"/>
      <c r="M229" s="1"/>
      <c r="N229" s="1"/>
      <c r="O229" s="1"/>
      <c r="P229" s="1"/>
      <c r="Q229" s="7"/>
    </row>
    <row r="230" spans="2:17" ht="15.75" thickBot="1" x14ac:dyDescent="0.3">
      <c r="B230" s="35" t="s">
        <v>29</v>
      </c>
      <c r="C230" s="35"/>
      <c r="D230" s="60"/>
      <c r="E230" s="49"/>
      <c r="F230" s="60"/>
      <c r="G230" s="56">
        <f>SUM(F222:F229)</f>
        <v>1183.3905777777777</v>
      </c>
      <c r="H230" s="77">
        <f>+G230/G234</f>
        <v>0.28517026858652061</v>
      </c>
      <c r="I230" s="6"/>
      <c r="J230" s="1" t="str">
        <f>+B230</f>
        <v>Total FOH</v>
      </c>
      <c r="K230" s="1"/>
      <c r="L230" s="18"/>
      <c r="M230" s="82">
        <f>+G230</f>
        <v>1183.3905777777777</v>
      </c>
      <c r="N230" s="1"/>
      <c r="O230" s="1"/>
      <c r="P230" s="1"/>
      <c r="Q230" s="7"/>
    </row>
    <row r="231" spans="2:17" x14ac:dyDescent="0.25">
      <c r="B231" s="29"/>
      <c r="C231" s="29"/>
      <c r="D231" s="28"/>
      <c r="E231" s="29"/>
      <c r="F231" s="28"/>
      <c r="G231" s="54"/>
      <c r="H231" s="55"/>
      <c r="I231" s="6"/>
      <c r="J231" s="1"/>
      <c r="K231" s="1"/>
      <c r="L231" s="1"/>
      <c r="M231" s="1"/>
      <c r="N231" s="1"/>
      <c r="O231" s="1"/>
      <c r="P231" s="1"/>
      <c r="Q231" s="7"/>
    </row>
    <row r="232" spans="2:17" ht="15.75" thickBot="1" x14ac:dyDescent="0.3">
      <c r="B232" s="35" t="s">
        <v>30</v>
      </c>
      <c r="C232" s="29"/>
      <c r="D232" s="28"/>
      <c r="E232" s="29"/>
      <c r="F232" s="28"/>
      <c r="G232" s="57">
        <f>SUM(G218:G231)</f>
        <v>3829.6127999999999</v>
      </c>
      <c r="H232" s="78"/>
      <c r="I232" s="6"/>
      <c r="J232" s="1" t="str">
        <f>+B232</f>
        <v>Total Cost Per Unit</v>
      </c>
      <c r="K232" s="1"/>
      <c r="L232" s="1"/>
      <c r="M232" s="15">
        <f>+G232</f>
        <v>3829.6127999999999</v>
      </c>
      <c r="N232" s="1"/>
      <c r="O232" s="1"/>
      <c r="P232" s="1"/>
      <c r="Q232" s="7"/>
    </row>
    <row r="233" spans="2:17" ht="15.75" thickBot="1" x14ac:dyDescent="0.3">
      <c r="B233" s="29" t="s">
        <v>32</v>
      </c>
      <c r="C233" s="29"/>
      <c r="D233" s="28"/>
      <c r="E233" s="29"/>
      <c r="F233" s="28"/>
      <c r="G233" s="39">
        <f>G232*H233</f>
        <v>320.15563007999998</v>
      </c>
      <c r="H233" s="79">
        <v>8.3599999999999994E-2</v>
      </c>
      <c r="I233" s="6"/>
      <c r="J233" s="1" t="str">
        <f t="shared" ref="J233:J236" si="25">+B233</f>
        <v>Approved Margin</v>
      </c>
      <c r="K233" s="1"/>
      <c r="L233" s="105">
        <f>+H233</f>
        <v>8.3599999999999994E-2</v>
      </c>
      <c r="M233" s="15">
        <f>+G233</f>
        <v>320.15563007999998</v>
      </c>
      <c r="N233" s="1"/>
      <c r="O233" s="1"/>
      <c r="P233" s="1"/>
      <c r="Q233" s="7"/>
    </row>
    <row r="234" spans="2:17" x14ac:dyDescent="0.25">
      <c r="B234" s="29" t="s">
        <v>84</v>
      </c>
      <c r="C234" s="29"/>
      <c r="D234" s="28"/>
      <c r="E234" s="29"/>
      <c r="F234" s="28"/>
      <c r="G234" s="70">
        <f>SUM(G232:G233)</f>
        <v>4149.7684300800001</v>
      </c>
      <c r="H234" s="55"/>
      <c r="I234" s="6"/>
      <c r="J234" s="1" t="str">
        <f t="shared" si="25"/>
        <v>Sales Price Before Sales Commission</v>
      </c>
      <c r="K234" s="1"/>
      <c r="L234" s="1"/>
      <c r="M234" s="106">
        <f t="shared" ref="M234:M236" si="26">+G234</f>
        <v>4149.7684300800001</v>
      </c>
      <c r="N234" s="1"/>
      <c r="O234" s="1"/>
      <c r="P234" s="1"/>
      <c r="Q234" s="7"/>
    </row>
    <row r="235" spans="2:17" x14ac:dyDescent="0.25">
      <c r="B235" s="29" t="s">
        <v>33</v>
      </c>
      <c r="C235" s="29"/>
      <c r="D235" s="28"/>
      <c r="E235" s="29"/>
      <c r="F235" s="28"/>
      <c r="G235" s="39">
        <f>+G234-G232</f>
        <v>320.15563008000026</v>
      </c>
      <c r="H235" s="54"/>
      <c r="I235" s="6"/>
      <c r="J235" s="1" t="str">
        <f t="shared" si="25"/>
        <v>NP</v>
      </c>
      <c r="K235" s="1"/>
      <c r="L235" s="1"/>
      <c r="M235" s="106">
        <f t="shared" si="26"/>
        <v>320.15563008000026</v>
      </c>
      <c r="N235" s="1"/>
      <c r="O235" s="1"/>
      <c r="P235" s="1"/>
      <c r="Q235" s="7"/>
    </row>
    <row r="236" spans="2:17" ht="15.75" thickBot="1" x14ac:dyDescent="0.3">
      <c r="B236" s="36" t="s">
        <v>34</v>
      </c>
      <c r="C236" s="36"/>
      <c r="D236" s="41"/>
      <c r="E236" s="36"/>
      <c r="F236" s="41"/>
      <c r="G236" s="40">
        <f>+G235/G234</f>
        <v>7.715023994093767E-2</v>
      </c>
      <c r="H236" s="78"/>
      <c r="I236" s="6"/>
      <c r="J236" s="1" t="str">
        <f t="shared" si="25"/>
        <v>NP Margin</v>
      </c>
      <c r="K236" s="1"/>
      <c r="L236" s="1"/>
      <c r="M236" s="83">
        <f t="shared" si="26"/>
        <v>7.715023994093767E-2</v>
      </c>
      <c r="N236" s="1"/>
      <c r="O236" s="1"/>
      <c r="P236" s="1"/>
      <c r="Q236" s="7"/>
    </row>
    <row r="237" spans="2:17" x14ac:dyDescent="0.25">
      <c r="B237" s="85"/>
      <c r="C237" s="85"/>
      <c r="D237" s="86"/>
      <c r="E237" s="85"/>
      <c r="F237" s="86"/>
      <c r="G237" s="87"/>
      <c r="H237" s="85"/>
      <c r="I237" s="14"/>
      <c r="J237" s="4"/>
      <c r="K237" s="4"/>
      <c r="L237" s="4"/>
      <c r="M237" s="89"/>
      <c r="N237" s="4"/>
      <c r="O237" s="4"/>
      <c r="P237" s="4"/>
      <c r="Q237" s="5"/>
    </row>
    <row r="238" spans="2:17" ht="19.5" customHeight="1" x14ac:dyDescent="0.25">
      <c r="B238" s="29" t="s">
        <v>84</v>
      </c>
      <c r="C238" s="29"/>
      <c r="D238" s="28"/>
      <c r="E238" s="29"/>
      <c r="F238" s="28"/>
      <c r="G238" s="101">
        <f>+G234</f>
        <v>4149.7684300800001</v>
      </c>
      <c r="H238" s="42"/>
      <c r="I238" s="6"/>
      <c r="J238" s="1" t="s">
        <v>84</v>
      </c>
      <c r="K238" s="1"/>
      <c r="L238" s="1"/>
      <c r="M238" s="82">
        <f>+G238</f>
        <v>4149.7684300800001</v>
      </c>
      <c r="N238" s="1"/>
      <c r="O238" s="1"/>
      <c r="P238" s="1"/>
      <c r="Q238" s="7"/>
    </row>
    <row r="239" spans="2:17" ht="19.5" customHeight="1" x14ac:dyDescent="0.25">
      <c r="B239" s="29" t="s">
        <v>85</v>
      </c>
      <c r="C239" s="29"/>
      <c r="D239" s="28"/>
      <c r="E239" s="29"/>
      <c r="F239" s="28"/>
      <c r="G239" s="70">
        <f>H12</f>
        <v>0</v>
      </c>
      <c r="H239" s="42"/>
      <c r="I239" s="6"/>
      <c r="J239" s="1" t="s">
        <v>85</v>
      </c>
      <c r="K239" s="1"/>
      <c r="L239" s="1"/>
      <c r="M239" s="82">
        <f>+G239</f>
        <v>0</v>
      </c>
      <c r="N239" s="1"/>
      <c r="O239" s="1"/>
      <c r="P239" s="1"/>
      <c r="Q239" s="7"/>
    </row>
    <row r="240" spans="2:17" ht="19.5" customHeight="1" thickBot="1" x14ac:dyDescent="0.3">
      <c r="B240" s="36" t="s">
        <v>86</v>
      </c>
      <c r="C240" s="36"/>
      <c r="D240" s="41"/>
      <c r="E240" s="36"/>
      <c r="F240" s="41"/>
      <c r="G240" s="107">
        <f>SUM(G238:G239)</f>
        <v>4149.7684300800001</v>
      </c>
      <c r="H240" s="88"/>
      <c r="I240" s="11"/>
      <c r="J240" s="12" t="s">
        <v>86</v>
      </c>
      <c r="K240" s="12"/>
      <c r="L240" s="12"/>
      <c r="M240" s="90">
        <f>SUM(M238:M239)</f>
        <v>4149.7684300800001</v>
      </c>
      <c r="N240" s="12"/>
      <c r="O240" s="12"/>
      <c r="P240" s="12"/>
      <c r="Q240" s="13"/>
    </row>
    <row r="241" spans="2:17" x14ac:dyDescent="0.25">
      <c r="B241" s="6"/>
      <c r="C241" s="1"/>
      <c r="D241" s="1"/>
      <c r="E241" s="1"/>
      <c r="F241" s="1"/>
      <c r="G241" s="1"/>
      <c r="H241" s="1"/>
      <c r="I241" s="14"/>
      <c r="J241" s="4"/>
      <c r="K241" s="4"/>
      <c r="L241" s="4"/>
      <c r="M241" s="4"/>
      <c r="N241" s="4"/>
      <c r="O241" s="4"/>
      <c r="P241" s="4"/>
      <c r="Q241" s="5"/>
    </row>
    <row r="242" spans="2:17" x14ac:dyDescent="0.25">
      <c r="B242" s="6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7"/>
    </row>
    <row r="243" spans="2:17" x14ac:dyDescent="0.25">
      <c r="B243" s="9" t="s">
        <v>36</v>
      </c>
      <c r="C243" s="16">
        <v>0.15</v>
      </c>
      <c r="D243" s="1"/>
      <c r="E243" s="1"/>
      <c r="F243" s="16">
        <v>0.1</v>
      </c>
      <c r="G243" s="1"/>
      <c r="H243" s="16">
        <v>0.05</v>
      </c>
      <c r="I243" s="6"/>
      <c r="J243" s="1"/>
      <c r="K243" s="1"/>
      <c r="L243" s="1"/>
      <c r="M243" s="1"/>
      <c r="N243" s="1"/>
      <c r="O243" s="1"/>
      <c r="P243" s="1"/>
      <c r="Q243" s="7"/>
    </row>
    <row r="244" spans="2:17" x14ac:dyDescent="0.25">
      <c r="B244" s="6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7"/>
    </row>
    <row r="245" spans="2:17" ht="15.75" thickBot="1" x14ac:dyDescent="0.3">
      <c r="B245" s="6" t="s">
        <v>37</v>
      </c>
      <c r="C245" s="26">
        <f>+($G$232*(1+C243))</f>
        <v>4404.0547199999992</v>
      </c>
      <c r="D245" s="21"/>
      <c r="E245" s="1"/>
      <c r="F245" s="26">
        <f>+($G$232*(1+F243))</f>
        <v>4212.5740800000003</v>
      </c>
      <c r="G245" s="1"/>
      <c r="H245" s="26">
        <f>+($G$232*(1+H243))</f>
        <v>4021.0934400000001</v>
      </c>
      <c r="I245" s="6"/>
      <c r="J245" s="1"/>
      <c r="K245" s="1"/>
      <c r="L245" s="1"/>
      <c r="M245" s="1"/>
      <c r="N245" s="1"/>
      <c r="O245" s="1"/>
      <c r="P245" s="1"/>
      <c r="Q245" s="7"/>
    </row>
    <row r="246" spans="2:17" ht="15.75" thickTop="1" x14ac:dyDescent="0.25">
      <c r="B246" s="6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7"/>
    </row>
    <row r="247" spans="2:17" x14ac:dyDescent="0.25">
      <c r="B247" s="6" t="s">
        <v>38</v>
      </c>
      <c r="C247" s="10">
        <f>+C245-$G$218</f>
        <v>1757.832497777777</v>
      </c>
      <c r="D247" s="1"/>
      <c r="E247" s="1"/>
      <c r="F247" s="10">
        <f>+F245-$G$218</f>
        <v>1566.3518577777782</v>
      </c>
      <c r="G247" s="1"/>
      <c r="H247" s="10">
        <f>+H245-$G$218</f>
        <v>1374.8712177777779</v>
      </c>
      <c r="I247" s="6"/>
      <c r="J247" s="1"/>
      <c r="K247" s="1"/>
      <c r="L247" s="1"/>
      <c r="M247" s="1"/>
      <c r="N247" s="1"/>
      <c r="O247" s="1"/>
      <c r="P247" s="1"/>
      <c r="Q247" s="7"/>
    </row>
    <row r="248" spans="2:17" x14ac:dyDescent="0.25">
      <c r="B248" s="6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7"/>
    </row>
    <row r="249" spans="2:17" x14ac:dyDescent="0.25">
      <c r="B249" s="6" t="s">
        <v>27</v>
      </c>
      <c r="C249" s="10">
        <f>-$G$230</f>
        <v>-1183.3905777777777</v>
      </c>
      <c r="D249" s="1"/>
      <c r="E249" s="1"/>
      <c r="F249" s="10">
        <f>-$G$230</f>
        <v>-1183.3905777777777</v>
      </c>
      <c r="G249" s="1"/>
      <c r="H249" s="10">
        <f>-$G$230</f>
        <v>-1183.3905777777777</v>
      </c>
      <c r="I249" s="6"/>
      <c r="J249" s="1"/>
      <c r="K249" s="1"/>
      <c r="L249" s="1"/>
      <c r="M249" s="1"/>
      <c r="N249" s="1"/>
      <c r="O249" s="1"/>
      <c r="P249" s="1"/>
      <c r="Q249" s="7"/>
    </row>
    <row r="250" spans="2:17" x14ac:dyDescent="0.25">
      <c r="B250" s="6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7"/>
    </row>
    <row r="251" spans="2:17" s="22" customFormat="1" ht="15.75" thickBot="1" x14ac:dyDescent="0.3">
      <c r="B251" s="19" t="s">
        <v>33</v>
      </c>
      <c r="C251" s="27">
        <f>SUM(C247:C249)</f>
        <v>574.4419199999993</v>
      </c>
      <c r="D251" s="20"/>
      <c r="E251" s="20"/>
      <c r="F251" s="27">
        <f>SUM(F247:F249)</f>
        <v>382.96128000000044</v>
      </c>
      <c r="G251" s="20"/>
      <c r="H251" s="27">
        <f>SUM(H247:H249)</f>
        <v>191.48064000000022</v>
      </c>
      <c r="I251" s="6"/>
      <c r="J251" s="20"/>
      <c r="K251" s="20"/>
      <c r="L251" s="20"/>
      <c r="M251" s="20"/>
      <c r="N251" s="20"/>
      <c r="O251" s="20"/>
      <c r="P251" s="20"/>
      <c r="Q251" s="23"/>
    </row>
    <row r="252" spans="2:17" ht="15.75" thickTop="1" x14ac:dyDescent="0.25">
      <c r="B252" s="6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7"/>
    </row>
    <row r="253" spans="2:17" x14ac:dyDescent="0.25">
      <c r="B253" s="6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7"/>
    </row>
    <row r="254" spans="2:17" x14ac:dyDescent="0.25">
      <c r="B254" s="19" t="s">
        <v>39</v>
      </c>
      <c r="C254" s="21">
        <f>+C245*$H$4</f>
        <v>220202.73599999995</v>
      </c>
      <c r="D254" s="21"/>
      <c r="E254" s="20"/>
      <c r="F254" s="21">
        <f>+F245*$H$4</f>
        <v>210628.70400000003</v>
      </c>
      <c r="G254" s="20"/>
      <c r="H254" s="21">
        <f>+H245*$H$4</f>
        <v>201054.67199999999</v>
      </c>
      <c r="I254" s="6"/>
      <c r="J254" s="1"/>
      <c r="K254" s="1"/>
      <c r="L254" s="1"/>
      <c r="M254" s="1"/>
      <c r="N254" s="1"/>
      <c r="O254" s="1"/>
      <c r="P254" s="1"/>
      <c r="Q254" s="7"/>
    </row>
    <row r="255" spans="2:17" x14ac:dyDescent="0.25">
      <c r="B255" s="19"/>
      <c r="C255" s="20"/>
      <c r="D255" s="20"/>
      <c r="E255" s="20"/>
      <c r="F255" s="20"/>
      <c r="G255" s="20"/>
      <c r="H255" s="20"/>
      <c r="I255" s="6"/>
      <c r="J255" s="10"/>
      <c r="K255" s="1"/>
      <c r="L255" s="1"/>
      <c r="M255" s="1"/>
      <c r="N255" s="1"/>
      <c r="O255" s="1"/>
      <c r="P255" s="1"/>
      <c r="Q255" s="7"/>
    </row>
    <row r="256" spans="2:17" x14ac:dyDescent="0.25">
      <c r="B256" s="19" t="s">
        <v>33</v>
      </c>
      <c r="C256" s="21">
        <f>+C251*$H$4</f>
        <v>28722.095999999965</v>
      </c>
      <c r="D256" s="21"/>
      <c r="E256" s="20"/>
      <c r="F256" s="21">
        <f>+F251*$H$4</f>
        <v>19148.06400000002</v>
      </c>
      <c r="G256" s="20"/>
      <c r="H256" s="21">
        <f>+H251*$H$4</f>
        <v>9574.0320000000102</v>
      </c>
      <c r="I256" s="6"/>
      <c r="J256" s="1"/>
      <c r="K256" s="1"/>
      <c r="L256" s="1"/>
      <c r="M256" s="1"/>
      <c r="N256" s="1"/>
      <c r="O256" s="1"/>
      <c r="P256" s="1"/>
      <c r="Q256" s="7"/>
    </row>
    <row r="257" spans="2:17" x14ac:dyDescent="0.25">
      <c r="B257" s="6"/>
      <c r="C257" s="1"/>
      <c r="D257" s="8"/>
      <c r="E257" s="8"/>
      <c r="F257" s="8"/>
      <c r="G257" s="8"/>
      <c r="H257" s="8"/>
      <c r="I257" s="6"/>
      <c r="J257" s="8"/>
      <c r="K257" s="1"/>
      <c r="L257" s="1"/>
      <c r="M257" s="1"/>
      <c r="N257" s="1"/>
      <c r="O257" s="1"/>
      <c r="P257" s="1"/>
      <c r="Q257" s="7"/>
    </row>
    <row r="258" spans="2:17" x14ac:dyDescent="0.25">
      <c r="B258" s="6"/>
      <c r="C258" s="1"/>
      <c r="D258" s="8"/>
      <c r="E258" s="8"/>
      <c r="F258" s="8"/>
      <c r="G258" s="8"/>
      <c r="H258" s="8"/>
      <c r="I258" s="6"/>
      <c r="J258" s="8"/>
      <c r="K258" s="1"/>
      <c r="L258" s="1"/>
      <c r="M258" s="1"/>
      <c r="N258" s="1"/>
      <c r="O258" s="1"/>
      <c r="P258" s="1"/>
      <c r="Q258" s="7"/>
    </row>
    <row r="259" spans="2:17" x14ac:dyDescent="0.25">
      <c r="B259" s="6"/>
      <c r="C259" s="1"/>
      <c r="D259" s="8"/>
      <c r="E259" s="8"/>
      <c r="F259" s="8"/>
      <c r="G259" s="8"/>
      <c r="H259" s="8"/>
      <c r="I259" s="84"/>
      <c r="J259" s="8"/>
      <c r="K259" s="1"/>
      <c r="L259" s="1"/>
      <c r="M259" s="1"/>
      <c r="N259" s="1"/>
      <c r="O259" s="1"/>
      <c r="P259" s="1"/>
      <c r="Q259" s="7"/>
    </row>
    <row r="260" spans="2:17" ht="25.5" customHeight="1" x14ac:dyDescent="0.25">
      <c r="B260" s="6"/>
      <c r="C260" s="1"/>
      <c r="D260" s="8"/>
      <c r="E260" s="8"/>
      <c r="F260" s="21" t="s">
        <v>56</v>
      </c>
      <c r="G260" s="21"/>
      <c r="H260" s="21"/>
      <c r="I260" s="84"/>
      <c r="J260" s="8"/>
      <c r="K260" s="1"/>
      <c r="L260" s="1"/>
      <c r="M260" s="1"/>
      <c r="N260" s="1"/>
      <c r="O260" s="1"/>
      <c r="P260" s="1"/>
      <c r="Q260" s="7"/>
    </row>
    <row r="261" spans="2:17" ht="25.5" customHeight="1" x14ac:dyDescent="0.25">
      <c r="B261" s="6"/>
      <c r="C261" s="1"/>
      <c r="D261" s="8"/>
      <c r="E261" s="8"/>
      <c r="F261" s="21" t="s">
        <v>57</v>
      </c>
      <c r="G261" s="21"/>
      <c r="H261" s="80"/>
      <c r="I261" s="84"/>
      <c r="J261" s="8"/>
      <c r="K261" s="1"/>
      <c r="L261" s="1"/>
      <c r="M261" s="1"/>
      <c r="N261" s="1"/>
      <c r="O261" s="1"/>
      <c r="P261" s="1"/>
      <c r="Q261" s="7"/>
    </row>
    <row r="262" spans="2:17" ht="25.5" customHeight="1" x14ac:dyDescent="0.25">
      <c r="B262" s="6"/>
      <c r="C262" s="1"/>
      <c r="D262" s="8"/>
      <c r="E262" s="8"/>
      <c r="F262" s="21" t="s">
        <v>58</v>
      </c>
      <c r="G262" s="21"/>
      <c r="H262" s="21"/>
      <c r="I262" s="84"/>
      <c r="J262" s="8"/>
      <c r="K262" s="1"/>
      <c r="L262" s="1"/>
      <c r="M262" s="1"/>
      <c r="N262" s="1"/>
      <c r="O262" s="1"/>
      <c r="P262" s="1"/>
      <c r="Q262" s="7"/>
    </row>
    <row r="263" spans="2:17" x14ac:dyDescent="0.25">
      <c r="B263" s="6"/>
      <c r="C263" s="1"/>
      <c r="D263" s="1"/>
      <c r="E263" s="1"/>
      <c r="F263" s="20"/>
      <c r="G263" s="20"/>
      <c r="H263" s="81"/>
      <c r="I263" s="6"/>
      <c r="J263" s="1"/>
      <c r="K263" s="1"/>
      <c r="L263" s="1"/>
      <c r="M263" s="1"/>
      <c r="N263" s="1"/>
      <c r="O263" s="1"/>
      <c r="P263" s="1"/>
      <c r="Q263" s="7"/>
    </row>
    <row r="264" spans="2:17" x14ac:dyDescent="0.25">
      <c r="B264" s="6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7"/>
    </row>
    <row r="265" spans="2:17" x14ac:dyDescent="0.25">
      <c r="B265" s="6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7"/>
    </row>
    <row r="266" spans="2:17" ht="15.75" thickBot="1" x14ac:dyDescent="0.3">
      <c r="B266" s="11" t="s">
        <v>40</v>
      </c>
      <c r="C266" s="12"/>
      <c r="D266" s="12" t="s">
        <v>62</v>
      </c>
      <c r="E266" s="12"/>
      <c r="F266" s="12"/>
      <c r="G266" s="12"/>
      <c r="H266" s="12"/>
      <c r="I266" s="11"/>
      <c r="J266" s="12"/>
      <c r="K266" s="12"/>
      <c r="L266" s="12"/>
      <c r="M266" s="12"/>
      <c r="N266" s="12"/>
      <c r="O266" s="12"/>
      <c r="P266" s="12"/>
      <c r="Q266" s="13"/>
    </row>
    <row r="270" spans="2:17" x14ac:dyDescent="0.25">
      <c r="D270" s="94" t="s">
        <v>100</v>
      </c>
      <c r="E270" s="94"/>
      <c r="F270" s="94"/>
    </row>
    <row r="271" spans="2:17" x14ac:dyDescent="0.25">
      <c r="D271" s="94" t="s">
        <v>101</v>
      </c>
      <c r="E271" s="94"/>
      <c r="F271" s="94">
        <f>(750*1*G271)+(600*3*G271)</f>
        <v>255</v>
      </c>
      <c r="G271">
        <f>H4*4*1/(2000*1)</f>
        <v>0.1</v>
      </c>
      <c r="I271" t="s">
        <v>102</v>
      </c>
    </row>
    <row r="272" spans="2:17" x14ac:dyDescent="0.25">
      <c r="D272" s="94" t="s">
        <v>103</v>
      </c>
      <c r="E272" s="94"/>
      <c r="F272" s="94">
        <f>(750*1*G272)+(600*4*G272)</f>
        <v>32.8125</v>
      </c>
      <c r="G272" s="95">
        <f>H4/(6*800)</f>
        <v>1.0416666666666666E-2</v>
      </c>
      <c r="H272" s="95"/>
      <c r="I272" t="s">
        <v>102</v>
      </c>
    </row>
    <row r="273" spans="4:9" x14ac:dyDescent="0.25">
      <c r="D273" s="96" t="s">
        <v>104</v>
      </c>
      <c r="F273" s="94">
        <f>(750*1*G273)</f>
        <v>37.5</v>
      </c>
      <c r="G273">
        <f>H4*4/(4*1000)</f>
        <v>0.05</v>
      </c>
      <c r="I273" t="s">
        <v>102</v>
      </c>
    </row>
    <row r="274" spans="4:9" x14ac:dyDescent="0.25">
      <c r="D274" s="22"/>
      <c r="E274" s="22"/>
      <c r="F274" s="97">
        <f>SUM(F271:F273)</f>
        <v>325.3125</v>
      </c>
      <c r="G274" s="103">
        <f>F274/H4</f>
        <v>6.5062499999999996</v>
      </c>
      <c r="H274" s="98"/>
      <c r="I274" s="22"/>
    </row>
  </sheetData>
  <mergeCells count="3">
    <mergeCell ref="B18:H18"/>
    <mergeCell ref="C16:H16"/>
    <mergeCell ref="I18:Q18"/>
  </mergeCells>
  <dataValidations disablePrompts="1" count="1">
    <dataValidation type="list" allowBlank="1" showInputMessage="1" showErrorMessage="1" sqref="C14">
      <formula1>$J$4:$J$9</formula1>
    </dataValidation>
  </dataValidation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2019-05-02T03:34:02Z</dcterms:modified>
</cp:coreProperties>
</file>