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5600" windowHeight="11160" tabRatio="473"/>
  </bookViews>
  <sheets>
    <sheet name="Sheet1" sheetId="1" r:id="rId1"/>
  </sheets>
  <definedNames>
    <definedName name="_xlnm.Print_Area" localSheetId="0">Sheet1!$B$2:$H$266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4" i="1" l="1"/>
  <c r="G185" i="1"/>
  <c r="G161" i="1"/>
  <c r="F34" i="1"/>
  <c r="E34" i="1"/>
  <c r="E23" i="1"/>
  <c r="C23" i="1"/>
  <c r="C34" i="1"/>
  <c r="F164" i="1"/>
  <c r="F33" i="1"/>
  <c r="F32" i="1"/>
  <c r="F31" i="1"/>
  <c r="F30" i="1"/>
  <c r="F29" i="1"/>
  <c r="F28" i="1"/>
  <c r="F27" i="1"/>
  <c r="F26" i="1"/>
  <c r="F25" i="1"/>
  <c r="F24" i="1"/>
  <c r="F23" i="1"/>
  <c r="F22" i="1"/>
  <c r="F191" i="1" l="1"/>
  <c r="I191" i="1" s="1"/>
  <c r="F190" i="1"/>
  <c r="F196" i="1"/>
  <c r="I196" i="1" s="1"/>
  <c r="G272" i="1"/>
  <c r="F272" i="1"/>
  <c r="F160" i="1" l="1"/>
  <c r="I45" i="1"/>
  <c r="I44" i="1"/>
  <c r="I43" i="1"/>
  <c r="I42" i="1"/>
  <c r="I41" i="1"/>
  <c r="I46" i="1" l="1"/>
  <c r="L233" i="1" l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G273" i="1"/>
  <c r="F273" i="1" s="1"/>
  <c r="G271" i="1"/>
  <c r="F271" i="1" l="1"/>
  <c r="I195" i="1"/>
  <c r="F274" i="1"/>
  <c r="G274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I164" i="1" l="1"/>
  <c r="M164" i="1"/>
  <c r="M191" i="1"/>
  <c r="M192" i="1"/>
  <c r="I192" i="1"/>
  <c r="M193" i="1"/>
  <c r="I193" i="1"/>
  <c r="M190" i="1"/>
  <c r="I190" i="1"/>
  <c r="M194" i="1"/>
  <c r="I194" i="1"/>
  <c r="G216" i="1"/>
  <c r="G218" i="1" s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M222" i="1"/>
  <c r="M223" i="1" l="1"/>
  <c r="I223" i="1"/>
  <c r="H223" i="1"/>
  <c r="G230" i="1"/>
  <c r="M230" i="1" l="1"/>
  <c r="H249" i="1"/>
  <c r="F249" i="1"/>
  <c r="C249" i="1"/>
  <c r="G232" i="1"/>
  <c r="G233" i="1" s="1"/>
  <c r="M233" i="1" s="1"/>
  <c r="G234" i="1" l="1"/>
  <c r="M232" i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<sst xmlns="http://schemas.openxmlformats.org/spreadsheetml/2006/main" count="217" uniqueCount="146">
  <si>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</si>
  <si>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</si>
  <si>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</si>
  <si>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</si>
  <si>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</si>
  <si>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</si>
  <si>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</si>
  <si>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</si>
  <si>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</si>
  <si>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</si>
  <si>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</si>
  <si>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</si>
  <si>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</si>
  <si>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</si>
  <si>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</si>
  <si>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</si>
  <si>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</si>
  <si>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</si>
  <si>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</si>
  <si>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</si>
  <si>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</si>
  <si>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</si>
  <si>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</si>
  <si>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</si>
  <si>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</si>
  <si>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</si>
  <si>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</si>
  <si>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</si>
  <si>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</si>
  <si>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</si>
  <si>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</si>
  <si>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</si>
  <si>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</si>
  <si>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</si>
  <si>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</si>
  <si>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</si>
  <si>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</si>
  <si>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</si>
  <si>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</si>
  <si>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</si>
  <si>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</si>
  <si>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</si>
  <si>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</si>
  <si>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</si>
  <si>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</si>
  <si>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</si>
  <si>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</si>
  <si>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</si>
  <si>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</si>
  <si>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</si>
  <si>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</si>
  <si>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</si>
  <si>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</si>
  <si>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</si>
  <si>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</si>
  <si>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</si>
  <si>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</si>
  <si>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</si>
  <si>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</si>
  <si>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</si>
  <si>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</si>
  <si>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</si>
  <si>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</si>
  <si>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</si>
  <si>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</si>
  <si>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</si>
  <si>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</si>
  <si>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</si>
  <si>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</si>
  <si>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</si>
  <si>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</si>
  <si>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</si>
  <si>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</si>
  <si>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</si>
  <si>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</si>
  <si>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</si>
  <si>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</si>
  <si>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</si>
  <si>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</si>
  <si>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</si>
  <si>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</si>
  <si>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</si>
  <si>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</si>
  <si>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</si>
  <si>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</si>
  <si>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</si>
  <si>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</si>
  <si>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</si>
  <si>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</si>
  <si>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</si>
  <si>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</si>
  <si>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</si>
  <si>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</si>
  <si>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</si>
  <si>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</si>
  <si>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</si>
  <si>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</si>
  <si>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</si>
  <si>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</si>
  <si>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</si>
  <si>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</si>
  <si>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GD</t>
  </si>
  <si>
    <t>i</t>
  </si>
  <si>
    <t>Packing</t>
  </si>
  <si>
    <t>Orel</t>
  </si>
  <si>
    <t>MDF Display</t>
  </si>
  <si>
    <t>25.04.2019</t>
  </si>
  <si>
    <t>25.5'' x 31.5'' MDF Display 38nos Network Wire Display</t>
  </si>
  <si>
    <t>9 mm MDF Board - 8' x 4'</t>
  </si>
  <si>
    <t>Sand Paper  No - 120 - Black</t>
  </si>
  <si>
    <t>Sand Paper  No - 220 - Black</t>
  </si>
  <si>
    <t>Sand Paper  No - 400 - Black</t>
  </si>
  <si>
    <t>I Mixing Auto Paint</t>
  </si>
  <si>
    <t>Sanding Sealer - Normal</t>
  </si>
  <si>
    <t>Filler Grey</t>
  </si>
  <si>
    <t>Thinner</t>
  </si>
  <si>
    <t xml:space="preserve">Cable Tie </t>
  </si>
  <si>
    <t>Rapping</t>
  </si>
  <si>
    <t xml:space="preserve">Others </t>
  </si>
  <si>
    <t>1/3</t>
  </si>
  <si>
    <t>1/4</t>
  </si>
  <si>
    <t>1/75</t>
  </si>
  <si>
    <t>Liter's</t>
  </si>
  <si>
    <t>Roll</t>
  </si>
  <si>
    <t>CNC Cutting Charges</t>
  </si>
  <si>
    <t>Meal's</t>
  </si>
  <si>
    <t xml:space="preserve">MD0010002   </t>
  </si>
  <si>
    <t xml:space="preserve">Digital Sticker </t>
  </si>
  <si>
    <t>lamination</t>
  </si>
  <si>
    <t xml:space="preserve">ST0010012    </t>
  </si>
  <si>
    <t xml:space="preserve">RO0010001            </t>
  </si>
  <si>
    <t xml:space="preserve">MM0010027            </t>
  </si>
  <si>
    <t xml:space="preserve">OT0010039            </t>
  </si>
  <si>
    <t xml:space="preserve">MM0010103            </t>
  </si>
  <si>
    <t xml:space="preserve">IN0080039            </t>
  </si>
  <si>
    <t xml:space="preserve">PR0010007            </t>
  </si>
  <si>
    <t xml:space="preserve">PR0010003            </t>
  </si>
  <si>
    <t xml:space="preserve">SM0020002            </t>
  </si>
  <si>
    <t xml:space="preserve">MM0010221            </t>
  </si>
  <si>
    <t xml:space="preserve">RO0010020            </t>
  </si>
  <si>
    <t xml:space="preserve">MM0010100            </t>
  </si>
  <si>
    <t>LC0007</t>
  </si>
  <si>
    <t>LC0002</t>
  </si>
  <si>
    <t>VOH0002</t>
  </si>
  <si>
    <t>VOH0004</t>
  </si>
  <si>
    <t>VOH/0000008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</si>
</sst>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43" fontId="0" fillId="0" borderId="17" xfId="0" applyNumberFormat="1" applyBorder="1"/>
    <xf numFmtId="0" fontId="0" fillId="0" borderId="18" xfId="0" applyBorder="1" applyAlignment="1">
      <alignment horizontal="center" vertical="center"/>
    </xf>
    <xf numFmtId="169" fontId="0" fillId="0" borderId="17" xfId="1" applyNumberFormat="1" applyFont="1" applyBorder="1"/>
    <xf numFmtId="43" fontId="0" fillId="0" borderId="42" xfId="1" applyFont="1" applyBorder="1"/>
    <xf numFmtId="0" fontId="0" fillId="2" borderId="0" xfId="0" applyFill="1" applyBorder="1" applyAlignment="1">
      <alignment wrapText="1"/>
    </xf>
    <xf numFmtId="0" fontId="6" fillId="2" borderId="0" xfId="0" applyFont="1" applyFill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4"/>
  <sheetViews>
    <sheetView tabSelected="1" topLeftCell="A166" zoomScale="70" zoomScaleNormal="70" workbookViewId="0">
      <selection activeCell="D162" sqref="D162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25.5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31.5</v>
      </c>
      <c r="J3" s="92" t="s">
        <v>83</v>
      </c>
      <c r="K3" s="91" t="s">
        <v>84</v>
      </c>
      <c r="L3" s="91" t="s">
        <v>85</v>
      </c>
      <c r="M3" s="91" t="s">
        <v>86</v>
      </c>
    </row>
    <row r="4" spans="2:13" x14ac:dyDescent="0.25">
      <c r="B4" s="6"/>
      <c r="C4" s="1"/>
      <c r="D4" s="1"/>
      <c r="E4" s="1"/>
      <c r="F4" s="1"/>
      <c r="G4" s="1" t="s">
        <v>41</v>
      </c>
      <c r="H4" s="33">
        <v>3</v>
      </c>
      <c r="J4" s="92" t="s">
        <v>81</v>
      </c>
      <c r="K4" s="91" t="s">
        <v>87</v>
      </c>
      <c r="L4" s="91" t="s">
        <v>88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2" t="s">
        <v>89</v>
      </c>
      <c r="K5" s="91" t="s">
        <v>87</v>
      </c>
      <c r="L5" s="91" t="s">
        <v>88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2" t="s">
        <v>90</v>
      </c>
      <c r="K6" s="91" t="s">
        <v>87</v>
      </c>
      <c r="L6" s="91" t="s">
        <v>91</v>
      </c>
      <c r="M6" s="91">
        <v>12</v>
      </c>
    </row>
    <row r="7" spans="2:13" x14ac:dyDescent="0.25">
      <c r="B7" s="6" t="s">
        <v>47</v>
      </c>
      <c r="C7" s="2" t="s">
        <v>104</v>
      </c>
      <c r="D7" s="1"/>
      <c r="E7" s="1"/>
      <c r="F7" s="1"/>
      <c r="G7" s="1" t="s">
        <v>34</v>
      </c>
      <c r="H7" s="102"/>
      <c r="J7" s="92" t="s">
        <v>92</v>
      </c>
      <c r="K7" s="91" t="s">
        <v>87</v>
      </c>
      <c r="L7" s="91" t="s">
        <v>91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30</v>
      </c>
      <c r="H8" s="102">
        <v>0.44</v>
      </c>
      <c r="J8" s="92" t="s">
        <v>93</v>
      </c>
      <c r="K8" s="91" t="s">
        <v>87</v>
      </c>
      <c r="L8" s="91" t="s">
        <v>91</v>
      </c>
      <c r="M8" s="91">
        <v>39</v>
      </c>
    </row>
    <row r="9" spans="2:13" x14ac:dyDescent="0.25">
      <c r="B9" s="6" t="s">
        <v>48</v>
      </c>
      <c r="C9" s="2" t="s">
        <v>105</v>
      </c>
      <c r="D9" s="1"/>
      <c r="E9" s="1"/>
      <c r="F9" s="1"/>
      <c r="G9" s="1" t="s">
        <v>14</v>
      </c>
      <c r="H9" s="67"/>
      <c r="J9" s="92" t="s">
        <v>87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43</v>
      </c>
      <c r="H11" s="33"/>
    </row>
    <row r="12" spans="2:13" x14ac:dyDescent="0.25">
      <c r="B12" s="6" t="s">
        <v>1</v>
      </c>
      <c r="C12" s="17" t="s">
        <v>106</v>
      </c>
      <c r="D12" s="1"/>
      <c r="E12" s="1"/>
      <c r="F12" s="1"/>
      <c r="G12" s="1" t="s">
        <v>40</v>
      </c>
      <c r="H12" s="69"/>
    </row>
    <row r="13" spans="2:13" x14ac:dyDescent="0.25">
      <c r="B13" s="6"/>
      <c r="C13" s="1"/>
      <c r="D13" s="1"/>
      <c r="E13" s="1"/>
      <c r="F13" s="1"/>
      <c r="G13" s="18" t="s">
        <v>99</v>
      </c>
      <c r="H13" s="2"/>
    </row>
    <row r="14" spans="2:13" x14ac:dyDescent="0.25">
      <c r="B14" s="6" t="s">
        <v>82</v>
      </c>
      <c r="C14" s="91" t="s">
        <v>87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46</v>
      </c>
      <c r="C16" s="119" t="s">
        <v>107</v>
      </c>
      <c r="D16" s="120"/>
      <c r="E16" s="120"/>
      <c r="F16" s="120"/>
      <c r="G16" s="120"/>
      <c r="H16" s="121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17" t="s">
        <v>49</v>
      </c>
      <c r="C18" s="118"/>
      <c r="D18" s="118"/>
      <c r="E18" s="118"/>
      <c r="F18" s="118"/>
      <c r="G18" s="118"/>
      <c r="H18" s="118"/>
      <c r="I18" s="122" t="s">
        <v>50</v>
      </c>
      <c r="J18" s="123"/>
      <c r="K18" s="123"/>
      <c r="L18" s="123"/>
      <c r="M18" s="123"/>
      <c r="N18" s="123"/>
      <c r="O18" s="123"/>
      <c r="P18" s="123"/>
      <c r="Q18" s="124"/>
    </row>
    <row r="19" spans="1:17" ht="24.75" customHeight="1" thickBot="1" x14ac:dyDescent="0.3">
      <c r="B19" s="30" t="s">
        <v>58</v>
      </c>
      <c r="C19" s="30" t="s">
        <v>8</v>
      </c>
      <c r="D19" s="31" t="s">
        <v>11</v>
      </c>
      <c r="E19" s="30" t="s">
        <v>59</v>
      </c>
      <c r="F19" s="31" t="s">
        <v>9</v>
      </c>
      <c r="G19" s="30" t="s">
        <v>60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51</v>
      </c>
      <c r="K20" s="1" t="s">
        <v>8</v>
      </c>
      <c r="L20" s="1"/>
      <c r="M20" s="1" t="s">
        <v>52</v>
      </c>
      <c r="N20" s="18" t="s">
        <v>75</v>
      </c>
      <c r="O20" s="18" t="s">
        <v>76</v>
      </c>
      <c r="P20" s="18" t="s">
        <v>77</v>
      </c>
      <c r="Q20" s="7"/>
    </row>
    <row r="21" spans="1:17" x14ac:dyDescent="0.25">
      <c r="B21" s="34" t="s">
        <v>3</v>
      </c>
      <c r="C21" s="29"/>
      <c r="D21" s="28"/>
      <c r="E21" s="38"/>
      <c r="F21" s="111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ht="18" customHeight="1" x14ac:dyDescent="0.25">
      <c r="A22" t="s">
        <v>102</v>
      </c>
      <c r="B22" s="29" t="s">
        <v>108</v>
      </c>
      <c r="C22" s="112" t="s">
        <v>119</v>
      </c>
      <c r="D22" s="71" t="s">
        <v>12</v>
      </c>
      <c r="E22" s="66">
        <v>1900</v>
      </c>
      <c r="F22" s="24">
        <f>E22/3</f>
        <v>633.33333333333337</v>
      </c>
      <c r="G22" s="54"/>
      <c r="H22" s="54"/>
      <c r="I22" s="84">
        <f>+F22*$H$4</f>
        <v>1900</v>
      </c>
      <c r="J22" s="115" t="s">
        <v>126</v>
      </c>
      <c r="K22" s="106" t="str">
        <f>+C22</f>
        <v>1/3</v>
      </c>
      <c r="L22" s="1"/>
      <c r="M22" s="15">
        <f>+F22</f>
        <v>633.33333333333337</v>
      </c>
      <c r="N22" s="1"/>
      <c r="O22" s="10"/>
      <c r="P22" s="1"/>
      <c r="Q22" s="7"/>
    </row>
    <row r="23" spans="1:17" x14ac:dyDescent="0.25">
      <c r="A23" t="s">
        <v>102</v>
      </c>
      <c r="B23" s="29" t="s">
        <v>127</v>
      </c>
      <c r="C23" s="112">
        <f>9/600</f>
        <v>1.4999999999999999E-2</v>
      </c>
      <c r="D23" s="100" t="s">
        <v>123</v>
      </c>
      <c r="E23" s="108">
        <f>50*600</f>
        <v>30000</v>
      </c>
      <c r="F23" s="24">
        <f>C23*E23</f>
        <v>450</v>
      </c>
      <c r="G23" s="54"/>
      <c r="H23" s="54"/>
      <c r="I23" s="84">
        <f t="shared" ref="I23:I46" si="0">+F23*$H$4</f>
        <v>1350</v>
      </c>
      <c r="J23" s="3" t="s">
        <v>129</v>
      </c>
      <c r="K23" s="106">
        <f t="shared" ref="K23:K86" si="1">+C23</f>
        <v>1.4999999999999999E-2</v>
      </c>
      <c r="L23" s="1"/>
      <c r="M23" s="15">
        <f t="shared" ref="M23:M25" si="2">+F23</f>
        <v>450</v>
      </c>
      <c r="N23" s="1"/>
      <c r="O23" s="10"/>
      <c r="P23" s="1"/>
      <c r="Q23" s="7"/>
    </row>
    <row r="24" spans="1:17" x14ac:dyDescent="0.25">
      <c r="A24" t="s">
        <v>102</v>
      </c>
      <c r="B24" s="29" t="s">
        <v>109</v>
      </c>
      <c r="C24" s="63" t="s">
        <v>120</v>
      </c>
      <c r="D24" s="71" t="s">
        <v>12</v>
      </c>
      <c r="E24" s="66">
        <v>95</v>
      </c>
      <c r="F24" s="24">
        <f>E24/4</f>
        <v>23.75</v>
      </c>
      <c r="G24" s="54"/>
      <c r="H24" s="54"/>
      <c r="I24" s="84">
        <f t="shared" si="0"/>
        <v>71.25</v>
      </c>
      <c r="J24" s="3" t="s">
        <v>131</v>
      </c>
      <c r="K24" s="106" t="str">
        <f t="shared" si="1"/>
        <v>1/4</v>
      </c>
      <c r="L24" s="1"/>
      <c r="M24" s="15">
        <f t="shared" si="2"/>
        <v>23.75</v>
      </c>
      <c r="N24" s="1"/>
      <c r="O24" s="10"/>
      <c r="P24" s="1"/>
      <c r="Q24" s="7"/>
    </row>
    <row r="25" spans="1:17" ht="14.25" customHeight="1" x14ac:dyDescent="0.25">
      <c r="A25" t="s">
        <v>102</v>
      </c>
      <c r="B25" s="29" t="s">
        <v>110</v>
      </c>
      <c r="C25" s="63" t="s">
        <v>120</v>
      </c>
      <c r="D25" s="71" t="s">
        <v>12</v>
      </c>
      <c r="E25" s="66">
        <v>95</v>
      </c>
      <c r="F25" s="24">
        <f>E25/4</f>
        <v>23.75</v>
      </c>
      <c r="G25" s="54"/>
      <c r="H25" s="54"/>
      <c r="I25" s="84">
        <f t="shared" si="0"/>
        <v>71.25</v>
      </c>
      <c r="J25" s="3" t="s">
        <v>132</v>
      </c>
      <c r="K25" s="106" t="str">
        <f t="shared" si="1"/>
        <v>1/4</v>
      </c>
      <c r="L25" s="1"/>
      <c r="M25" s="15">
        <f t="shared" si="2"/>
        <v>23.75</v>
      </c>
      <c r="N25" s="1"/>
      <c r="O25" s="8"/>
      <c r="P25" s="1"/>
      <c r="Q25" s="7"/>
    </row>
    <row r="26" spans="1:17" x14ac:dyDescent="0.25">
      <c r="A26" t="s">
        <v>102</v>
      </c>
      <c r="B26" s="29" t="s">
        <v>111</v>
      </c>
      <c r="C26" s="63" t="s">
        <v>120</v>
      </c>
      <c r="D26" s="71" t="s">
        <v>12</v>
      </c>
      <c r="E26" s="66">
        <v>95</v>
      </c>
      <c r="F26" s="24">
        <f>E26/4</f>
        <v>23.75</v>
      </c>
      <c r="G26" s="54"/>
      <c r="H26" s="54"/>
      <c r="I26" s="84">
        <f t="shared" si="0"/>
        <v>71.25</v>
      </c>
      <c r="J26" s="3" t="s">
        <v>133</v>
      </c>
      <c r="K26" s="106" t="str">
        <f t="shared" si="1"/>
        <v>1/4</v>
      </c>
      <c r="L26" s="1"/>
      <c r="M26" s="15">
        <f t="shared" ref="M26:M87" si="3">+F26</f>
        <v>23.75</v>
      </c>
      <c r="N26" s="1"/>
      <c r="O26" s="1"/>
      <c r="P26" s="1"/>
      <c r="Q26" s="7"/>
    </row>
    <row r="27" spans="1:17" x14ac:dyDescent="0.25">
      <c r="A27" t="s">
        <v>102</v>
      </c>
      <c r="B27" s="29" t="s">
        <v>112</v>
      </c>
      <c r="C27" s="64">
        <v>0.25</v>
      </c>
      <c r="D27" s="71" t="s">
        <v>122</v>
      </c>
      <c r="E27" s="66">
        <v>1550</v>
      </c>
      <c r="F27" s="24">
        <f t="shared" ref="F27:F33" si="4">C27*E27</f>
        <v>387.5</v>
      </c>
      <c r="G27" s="54"/>
      <c r="H27" s="54"/>
      <c r="I27" s="84">
        <f t="shared" si="0"/>
        <v>1162.5</v>
      </c>
      <c r="J27" s="3" t="s">
        <v>134</v>
      </c>
      <c r="K27" s="106">
        <f t="shared" si="1"/>
        <v>0.25</v>
      </c>
      <c r="L27" s="1"/>
      <c r="M27" s="15">
        <f t="shared" si="3"/>
        <v>387.5</v>
      </c>
      <c r="N27" s="1"/>
      <c r="O27" s="1"/>
      <c r="P27" s="1"/>
      <c r="Q27" s="7"/>
    </row>
    <row r="28" spans="1:17" x14ac:dyDescent="0.25">
      <c r="A28" t="s">
        <v>102</v>
      </c>
      <c r="B28" s="29" t="s">
        <v>113</v>
      </c>
      <c r="C28" s="64">
        <v>0.15</v>
      </c>
      <c r="D28" s="71" t="s">
        <v>122</v>
      </c>
      <c r="E28" s="66">
        <v>680</v>
      </c>
      <c r="F28" s="24">
        <f t="shared" si="4"/>
        <v>102</v>
      </c>
      <c r="G28" s="54"/>
      <c r="H28" s="54"/>
      <c r="I28" s="84">
        <f t="shared" si="0"/>
        <v>306</v>
      </c>
      <c r="J28" s="3" t="s">
        <v>135</v>
      </c>
      <c r="K28" s="106">
        <f t="shared" si="1"/>
        <v>0.15</v>
      </c>
      <c r="L28" s="1"/>
      <c r="M28" s="15">
        <f t="shared" si="3"/>
        <v>102</v>
      </c>
      <c r="N28" s="1"/>
      <c r="O28" s="1"/>
      <c r="P28" s="1"/>
      <c r="Q28" s="7"/>
    </row>
    <row r="29" spans="1:17" x14ac:dyDescent="0.25">
      <c r="A29" t="s">
        <v>102</v>
      </c>
      <c r="B29" s="29" t="s">
        <v>114</v>
      </c>
      <c r="C29" s="65">
        <v>0.15</v>
      </c>
      <c r="D29" s="71" t="s">
        <v>122</v>
      </c>
      <c r="E29" s="66">
        <v>650</v>
      </c>
      <c r="F29" s="24">
        <f t="shared" si="4"/>
        <v>97.5</v>
      </c>
      <c r="G29" s="54"/>
      <c r="H29" s="54"/>
      <c r="I29" s="84">
        <f t="shared" si="0"/>
        <v>292.5</v>
      </c>
      <c r="J29" s="3" t="s">
        <v>136</v>
      </c>
      <c r="K29" s="106">
        <f t="shared" si="1"/>
        <v>0.15</v>
      </c>
      <c r="L29" s="1"/>
      <c r="M29" s="15">
        <f t="shared" si="3"/>
        <v>97.5</v>
      </c>
      <c r="N29" s="1"/>
      <c r="O29" s="1"/>
      <c r="P29" s="1"/>
      <c r="Q29" s="7"/>
    </row>
    <row r="30" spans="1:17" x14ac:dyDescent="0.25">
      <c r="A30" t="s">
        <v>102</v>
      </c>
      <c r="B30" s="29" t="s">
        <v>115</v>
      </c>
      <c r="C30" s="64">
        <v>0.3</v>
      </c>
      <c r="D30" s="71" t="s">
        <v>122</v>
      </c>
      <c r="E30" s="66">
        <v>230</v>
      </c>
      <c r="F30" s="24">
        <f t="shared" si="4"/>
        <v>69</v>
      </c>
      <c r="G30" s="54"/>
      <c r="H30" s="54"/>
      <c r="I30" s="84">
        <f t="shared" si="0"/>
        <v>207</v>
      </c>
      <c r="J30" s="3" t="s">
        <v>137</v>
      </c>
      <c r="K30" s="106">
        <f t="shared" si="1"/>
        <v>0.3</v>
      </c>
      <c r="L30" s="1"/>
      <c r="M30" s="15">
        <f t="shared" si="3"/>
        <v>69</v>
      </c>
      <c r="N30" s="1"/>
      <c r="O30" s="1"/>
      <c r="P30" s="1"/>
      <c r="Q30" s="7"/>
    </row>
    <row r="31" spans="1:17" x14ac:dyDescent="0.25">
      <c r="A31" t="s">
        <v>102</v>
      </c>
      <c r="B31" s="29" t="s">
        <v>116</v>
      </c>
      <c r="C31" s="63">
        <v>80</v>
      </c>
      <c r="D31" s="71" t="s">
        <v>12</v>
      </c>
      <c r="E31" s="66">
        <v>5</v>
      </c>
      <c r="F31" s="24">
        <f t="shared" si="4"/>
        <v>400</v>
      </c>
      <c r="G31" s="54"/>
      <c r="H31" s="54"/>
      <c r="I31" s="84">
        <f t="shared" si="0"/>
        <v>1200</v>
      </c>
      <c r="J31" s="3" t="s">
        <v>138</v>
      </c>
      <c r="K31" s="106">
        <f t="shared" si="1"/>
        <v>80</v>
      </c>
      <c r="L31" s="1"/>
      <c r="M31" s="15">
        <f t="shared" si="3"/>
        <v>400</v>
      </c>
      <c r="N31" s="1"/>
      <c r="O31" s="1"/>
      <c r="P31" s="1"/>
      <c r="Q31" s="7"/>
    </row>
    <row r="32" spans="1:17" x14ac:dyDescent="0.25">
      <c r="A32" t="s">
        <v>102</v>
      </c>
      <c r="B32" s="29" t="s">
        <v>117</v>
      </c>
      <c r="C32" s="63" t="s">
        <v>121</v>
      </c>
      <c r="D32" s="71" t="s">
        <v>123</v>
      </c>
      <c r="E32" s="66">
        <v>2000</v>
      </c>
      <c r="F32" s="24">
        <f>E32/75</f>
        <v>26.666666666666668</v>
      </c>
      <c r="G32" s="54"/>
      <c r="H32" s="54"/>
      <c r="I32" s="84">
        <f t="shared" si="0"/>
        <v>80</v>
      </c>
      <c r="J32" s="3" t="s">
        <v>139</v>
      </c>
      <c r="K32" s="106" t="str">
        <f t="shared" si="1"/>
        <v>1/75</v>
      </c>
      <c r="L32" s="1"/>
      <c r="M32" s="15">
        <f t="shared" si="3"/>
        <v>26.666666666666668</v>
      </c>
      <c r="N32" s="1"/>
      <c r="O32" s="1"/>
      <c r="P32" s="1"/>
      <c r="Q32" s="7"/>
    </row>
    <row r="33" spans="1:17" ht="14.25" customHeight="1" x14ac:dyDescent="0.25">
      <c r="A33" t="s">
        <v>102</v>
      </c>
      <c r="B33" s="29" t="s">
        <v>118</v>
      </c>
      <c r="C33" s="63">
        <v>1</v>
      </c>
      <c r="D33" s="71" t="s">
        <v>12</v>
      </c>
      <c r="E33" s="66">
        <v>300</v>
      </c>
      <c r="F33" s="24">
        <f t="shared" si="4"/>
        <v>300</v>
      </c>
      <c r="G33" s="54"/>
      <c r="H33" s="54"/>
      <c r="I33" s="84">
        <f t="shared" si="0"/>
        <v>900</v>
      </c>
      <c r="J33" s="3" t="s">
        <v>140</v>
      </c>
      <c r="K33" s="106">
        <f t="shared" si="1"/>
        <v>1</v>
      </c>
      <c r="L33" s="1"/>
      <c r="M33" s="15">
        <f t="shared" si="3"/>
        <v>300</v>
      </c>
      <c r="N33" s="1"/>
      <c r="O33" s="1"/>
      <c r="P33" s="1"/>
      <c r="Q33" s="7"/>
    </row>
    <row r="34" spans="1:17" x14ac:dyDescent="0.25">
      <c r="A34" t="s">
        <v>102</v>
      </c>
      <c r="B34" s="29" t="s">
        <v>128</v>
      </c>
      <c r="C34" s="63">
        <f>9/600</f>
        <v>1.4999999999999999E-2</v>
      </c>
      <c r="D34" s="71" t="s">
        <v>123</v>
      </c>
      <c r="E34" s="66">
        <f>30*600</f>
        <v>18000</v>
      </c>
      <c r="F34" s="24">
        <f>E34*C34</f>
        <v>270</v>
      </c>
      <c r="G34" s="54"/>
      <c r="H34" s="54"/>
      <c r="I34" s="84">
        <f t="shared" si="0"/>
        <v>810</v>
      </c>
      <c r="J34" s="3" t="s">
        <v>130</v>
      </c>
      <c r="K34" s="106">
        <f t="shared" si="1"/>
        <v>1.4999999999999999E-2</v>
      </c>
      <c r="L34" s="1"/>
      <c r="M34" s="15">
        <f t="shared" si="3"/>
        <v>270</v>
      </c>
      <c r="N34" s="1"/>
      <c r="O34" s="1"/>
      <c r="P34" s="1"/>
      <c r="Q34" s="7"/>
    </row>
    <row r="35" spans="1:17" hidden="1" x14ac:dyDescent="0.25">
      <c r="B35" s="29"/>
      <c r="C35" s="63"/>
      <c r="D35" s="71"/>
      <c r="E35" s="66"/>
      <c r="F35" s="24"/>
      <c r="G35" s="54"/>
      <c r="H35" s="54"/>
      <c r="I35" s="84">
        <f t="shared" si="0"/>
        <v>0</v>
      </c>
      <c r="J35" s="3"/>
      <c r="K35" s="106">
        <f t="shared" si="1"/>
        <v>0</v>
      </c>
      <c r="L35" s="1"/>
      <c r="M35" s="15">
        <f t="shared" si="3"/>
        <v>0</v>
      </c>
      <c r="N35" s="1"/>
      <c r="O35" s="1"/>
      <c r="P35" s="1" t="s">
        <v>101</v>
      </c>
      <c r="Q35" s="7"/>
    </row>
    <row r="36" spans="1:17" hidden="1" x14ac:dyDescent="0.25">
      <c r="B36" s="29"/>
      <c r="C36" s="110"/>
      <c r="D36" s="71"/>
      <c r="E36" s="38"/>
      <c r="F36" s="24"/>
      <c r="G36" s="54"/>
      <c r="H36" s="54"/>
      <c r="I36" s="84">
        <f t="shared" si="0"/>
        <v>0</v>
      </c>
      <c r="J36" s="3"/>
      <c r="K36" s="106">
        <f t="shared" si="1"/>
        <v>0</v>
      </c>
      <c r="L36" s="1"/>
      <c r="M36" s="15">
        <f t="shared" si="3"/>
        <v>0</v>
      </c>
      <c r="N36" s="1"/>
      <c r="O36" s="1"/>
      <c r="P36" s="1"/>
      <c r="Q36" s="7"/>
    </row>
    <row r="37" spans="1:17" hidden="1" x14ac:dyDescent="0.25">
      <c r="B37" s="29"/>
      <c r="C37" s="63"/>
      <c r="D37" s="71"/>
      <c r="E37" s="38"/>
      <c r="F37" s="24"/>
      <c r="G37" s="54"/>
      <c r="H37" s="54"/>
      <c r="I37" s="84">
        <f t="shared" si="0"/>
        <v>0</v>
      </c>
      <c r="J37" s="3"/>
      <c r="K37" s="106">
        <f t="shared" si="1"/>
        <v>0</v>
      </c>
      <c r="L37" s="1"/>
      <c r="M37" s="15">
        <f t="shared" si="3"/>
        <v>0</v>
      </c>
      <c r="N37" s="1"/>
      <c r="O37" s="1"/>
      <c r="P37" s="1"/>
      <c r="Q37" s="7"/>
    </row>
    <row r="38" spans="1:17" hidden="1" x14ac:dyDescent="0.25">
      <c r="B38" s="29"/>
      <c r="C38" s="63"/>
      <c r="D38" s="71"/>
      <c r="E38" s="38"/>
      <c r="F38" s="24"/>
      <c r="G38" s="54"/>
      <c r="H38" s="54"/>
      <c r="I38" s="84">
        <f t="shared" si="0"/>
        <v>0</v>
      </c>
      <c r="J38" s="3"/>
      <c r="K38" s="106">
        <f t="shared" si="1"/>
        <v>0</v>
      </c>
      <c r="L38" s="1"/>
      <c r="M38" s="15">
        <f t="shared" si="3"/>
        <v>0</v>
      </c>
      <c r="N38" s="1"/>
      <c r="O38" s="1"/>
      <c r="P38" s="1"/>
      <c r="Q38" s="7"/>
    </row>
    <row r="39" spans="1:17" hidden="1" x14ac:dyDescent="0.25">
      <c r="B39" s="29"/>
      <c r="C39" s="63"/>
      <c r="D39" s="71"/>
      <c r="E39" s="38"/>
      <c r="F39" s="24"/>
      <c r="G39" s="54"/>
      <c r="H39" s="54"/>
      <c r="I39" s="84">
        <f t="shared" si="0"/>
        <v>0</v>
      </c>
      <c r="J39" s="3"/>
      <c r="K39" s="106">
        <f t="shared" si="1"/>
        <v>0</v>
      </c>
      <c r="L39" s="1"/>
      <c r="M39" s="15">
        <f t="shared" si="3"/>
        <v>0</v>
      </c>
      <c r="N39" s="1"/>
      <c r="O39" s="1"/>
      <c r="P39" s="1" t="s">
        <v>101</v>
      </c>
      <c r="Q39" s="7"/>
    </row>
    <row r="40" spans="1:17" hidden="1" x14ac:dyDescent="0.25">
      <c r="B40" s="29"/>
      <c r="C40" s="63"/>
      <c r="D40" s="71"/>
      <c r="E40" s="38"/>
      <c r="F40" s="24"/>
      <c r="G40" s="54"/>
      <c r="H40" s="54"/>
      <c r="I40" s="84">
        <f t="shared" si="0"/>
        <v>0</v>
      </c>
      <c r="J40" s="3"/>
      <c r="K40" s="106">
        <f t="shared" si="1"/>
        <v>0</v>
      </c>
      <c r="L40" s="1"/>
      <c r="M40" s="15">
        <f t="shared" si="3"/>
        <v>0</v>
      </c>
      <c r="N40" s="1"/>
      <c r="O40" s="1"/>
      <c r="P40" s="1"/>
      <c r="Q40" s="7"/>
    </row>
    <row r="41" spans="1:17" hidden="1" x14ac:dyDescent="0.25">
      <c r="B41" s="29"/>
      <c r="C41" s="63"/>
      <c r="D41" s="71"/>
      <c r="E41" s="38"/>
      <c r="F41" s="24"/>
      <c r="G41" s="54"/>
      <c r="H41" s="54"/>
      <c r="I41" s="84">
        <f t="shared" si="0"/>
        <v>0</v>
      </c>
      <c r="J41" s="3"/>
      <c r="K41" s="68">
        <f t="shared" si="1"/>
        <v>0</v>
      </c>
      <c r="L41" s="1"/>
      <c r="M41" s="15">
        <f t="shared" si="3"/>
        <v>0</v>
      </c>
      <c r="N41" s="1"/>
      <c r="O41" s="1"/>
      <c r="P41" s="1"/>
      <c r="Q41" s="7"/>
    </row>
    <row r="42" spans="1:17" hidden="1" x14ac:dyDescent="0.25">
      <c r="B42" s="29"/>
      <c r="C42" s="63"/>
      <c r="D42" s="71"/>
      <c r="E42" s="38"/>
      <c r="F42" s="24"/>
      <c r="G42" s="54"/>
      <c r="H42" s="54"/>
      <c r="I42" s="84">
        <f t="shared" si="0"/>
        <v>0</v>
      </c>
      <c r="J42" s="3"/>
      <c r="K42" s="68">
        <f t="shared" si="1"/>
        <v>0</v>
      </c>
      <c r="L42" s="1"/>
      <c r="M42" s="15">
        <f t="shared" si="3"/>
        <v>0</v>
      </c>
      <c r="N42" s="1"/>
      <c r="O42" s="1"/>
      <c r="P42" s="1" t="s">
        <v>101</v>
      </c>
      <c r="Q42" s="7"/>
    </row>
    <row r="43" spans="1:17" hidden="1" x14ac:dyDescent="0.25">
      <c r="B43" s="29"/>
      <c r="C43" s="63"/>
      <c r="D43" s="71"/>
      <c r="E43" s="38"/>
      <c r="F43" s="24"/>
      <c r="G43" s="54"/>
      <c r="H43" s="54"/>
      <c r="I43" s="84">
        <f t="shared" si="0"/>
        <v>0</v>
      </c>
      <c r="J43" s="3"/>
      <c r="K43" s="68">
        <f t="shared" si="1"/>
        <v>0</v>
      </c>
      <c r="L43" s="1"/>
      <c r="M43" s="15">
        <f t="shared" si="3"/>
        <v>0</v>
      </c>
      <c r="N43" s="1"/>
      <c r="O43" s="1"/>
      <c r="P43" s="1" t="s">
        <v>101</v>
      </c>
      <c r="Q43" s="7"/>
    </row>
    <row r="44" spans="1:17" hidden="1" x14ac:dyDescent="0.25">
      <c r="B44" s="29"/>
      <c r="C44" s="63"/>
      <c r="D44" s="71"/>
      <c r="E44" s="38"/>
      <c r="F44" s="24"/>
      <c r="G44" s="54"/>
      <c r="H44" s="54"/>
      <c r="I44" s="84">
        <f t="shared" si="0"/>
        <v>0</v>
      </c>
      <c r="J44" s="3"/>
      <c r="K44" s="68">
        <f t="shared" si="1"/>
        <v>0</v>
      </c>
      <c r="L44" s="1"/>
      <c r="M44" s="15">
        <f t="shared" si="3"/>
        <v>0</v>
      </c>
      <c r="N44" s="1"/>
      <c r="O44" s="1"/>
      <c r="P44" s="1" t="s">
        <v>101</v>
      </c>
      <c r="Q44" s="7"/>
    </row>
    <row r="45" spans="1:17" hidden="1" x14ac:dyDescent="0.25">
      <c r="B45" s="29"/>
      <c r="C45" s="63"/>
      <c r="D45" s="71"/>
      <c r="E45" s="38"/>
      <c r="F45" s="24"/>
      <c r="G45" s="54"/>
      <c r="H45" s="54"/>
      <c r="I45" s="84">
        <f t="shared" si="0"/>
        <v>0</v>
      </c>
      <c r="J45" s="3"/>
      <c r="K45" s="68">
        <f t="shared" si="1"/>
        <v>0</v>
      </c>
      <c r="L45" s="1"/>
      <c r="M45" s="15">
        <f t="shared" si="3"/>
        <v>0</v>
      </c>
      <c r="N45" s="1"/>
      <c r="O45" s="1"/>
      <c r="P45" s="1"/>
      <c r="Q45" s="7"/>
    </row>
    <row r="46" spans="1:17" hidden="1" x14ac:dyDescent="0.25">
      <c r="B46" s="29"/>
      <c r="C46" s="110"/>
      <c r="D46" s="71"/>
      <c r="E46" s="38"/>
      <c r="F46" s="24"/>
      <c r="G46" s="54"/>
      <c r="H46" s="54"/>
      <c r="I46" s="84">
        <f t="shared" si="0"/>
        <v>0</v>
      </c>
      <c r="J46" s="3"/>
      <c r="K46" s="68">
        <f t="shared" si="1"/>
        <v>0</v>
      </c>
      <c r="L46" s="1"/>
      <c r="M46" s="15">
        <f t="shared" si="3"/>
        <v>0</v>
      </c>
      <c r="N46" s="1"/>
      <c r="O46" s="1"/>
      <c r="P46" s="1"/>
      <c r="Q46" s="7"/>
    </row>
    <row r="47" spans="1:17" hidden="1" x14ac:dyDescent="0.25">
      <c r="B47" s="29"/>
      <c r="C47" s="63"/>
      <c r="D47" s="71"/>
      <c r="E47" s="38"/>
      <c r="F47" s="24"/>
      <c r="G47" s="54"/>
      <c r="H47" s="54"/>
      <c r="I47" s="84"/>
      <c r="J47" s="3"/>
      <c r="K47" s="68">
        <f t="shared" si="1"/>
        <v>0</v>
      </c>
      <c r="L47" s="1"/>
      <c r="M47" s="15">
        <f t="shared" si="3"/>
        <v>0</v>
      </c>
      <c r="N47" s="1"/>
      <c r="O47" s="1"/>
      <c r="P47" s="1"/>
      <c r="Q47" s="7"/>
    </row>
    <row r="48" spans="1:17" hidden="1" x14ac:dyDescent="0.25">
      <c r="B48" s="29"/>
      <c r="C48" s="63"/>
      <c r="D48" s="71"/>
      <c r="E48" s="38"/>
      <c r="F48" s="24"/>
      <c r="G48" s="54"/>
      <c r="H48" s="54"/>
      <c r="I48" s="84"/>
      <c r="J48" s="3"/>
      <c r="K48" s="68">
        <f t="shared" si="1"/>
        <v>0</v>
      </c>
      <c r="L48" s="1"/>
      <c r="M48" s="15">
        <f t="shared" si="3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4"/>
      <c r="J49" s="3"/>
      <c r="K49" s="68">
        <f t="shared" si="1"/>
        <v>0</v>
      </c>
      <c r="L49" s="1"/>
      <c r="M49" s="15">
        <f t="shared" si="3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4"/>
      <c r="J50" s="3"/>
      <c r="K50" s="68">
        <f t="shared" si="1"/>
        <v>0</v>
      </c>
      <c r="L50" s="1"/>
      <c r="M50" s="15">
        <f t="shared" si="3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4"/>
      <c r="J51" s="3"/>
      <c r="K51" s="68">
        <f t="shared" si="1"/>
        <v>0</v>
      </c>
      <c r="L51" s="1"/>
      <c r="M51" s="15">
        <f t="shared" si="3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4"/>
      <c r="J52" s="3"/>
      <c r="K52" s="68">
        <f t="shared" si="1"/>
        <v>0</v>
      </c>
      <c r="L52" s="1"/>
      <c r="M52" s="15">
        <f t="shared" si="3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4"/>
      <c r="J53" s="3"/>
      <c r="K53" s="68">
        <f t="shared" si="1"/>
        <v>0</v>
      </c>
      <c r="L53" s="1"/>
      <c r="M53" s="15">
        <f t="shared" si="3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4"/>
      <c r="J54" s="3"/>
      <c r="K54" s="68">
        <f t="shared" si="1"/>
        <v>0</v>
      </c>
      <c r="L54" s="1"/>
      <c r="M54" s="15">
        <f t="shared" si="3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4"/>
      <c r="J55" s="3"/>
      <c r="K55" s="68">
        <f t="shared" si="1"/>
        <v>0</v>
      </c>
      <c r="L55" s="1"/>
      <c r="M55" s="15">
        <f t="shared" si="3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4"/>
      <c r="J56" s="3"/>
      <c r="K56" s="68">
        <f t="shared" si="1"/>
        <v>0</v>
      </c>
      <c r="L56" s="1"/>
      <c r="M56" s="15">
        <f t="shared" si="3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4"/>
      <c r="J57" s="3"/>
      <c r="K57" s="68">
        <f t="shared" si="1"/>
        <v>0</v>
      </c>
      <c r="L57" s="1"/>
      <c r="M57" s="15">
        <f t="shared" si="3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4"/>
      <c r="J58" s="3"/>
      <c r="K58" s="68">
        <f t="shared" si="1"/>
        <v>0</v>
      </c>
      <c r="L58" s="1"/>
      <c r="M58" s="15">
        <f t="shared" si="3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4"/>
      <c r="J59" s="3"/>
      <c r="K59" s="68">
        <f t="shared" si="1"/>
        <v>0</v>
      </c>
      <c r="L59" s="1"/>
      <c r="M59" s="15">
        <f t="shared" si="3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4"/>
      <c r="J60" s="3"/>
      <c r="K60" s="68">
        <f t="shared" si="1"/>
        <v>0</v>
      </c>
      <c r="L60" s="1"/>
      <c r="M60" s="15">
        <f t="shared" si="3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4"/>
      <c r="J61" s="3"/>
      <c r="K61" s="68">
        <f t="shared" si="1"/>
        <v>0</v>
      </c>
      <c r="L61" s="1"/>
      <c r="M61" s="15">
        <f t="shared" si="3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4"/>
      <c r="J62" s="3"/>
      <c r="K62" s="68">
        <f t="shared" si="1"/>
        <v>0</v>
      </c>
      <c r="L62" s="1"/>
      <c r="M62" s="15">
        <f t="shared" si="3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4"/>
      <c r="J63" s="3"/>
      <c r="K63" s="68">
        <f t="shared" si="1"/>
        <v>0</v>
      </c>
      <c r="L63" s="1"/>
      <c r="M63" s="15">
        <f t="shared" si="3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4"/>
      <c r="J64" s="3"/>
      <c r="K64" s="68">
        <f t="shared" si="1"/>
        <v>0</v>
      </c>
      <c r="L64" s="1"/>
      <c r="M64" s="15">
        <f t="shared" si="3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4"/>
      <c r="J65" s="3"/>
      <c r="K65" s="68">
        <f t="shared" si="1"/>
        <v>0</v>
      </c>
      <c r="L65" s="1"/>
      <c r="M65" s="15">
        <f t="shared" si="3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4"/>
      <c r="J66" s="3"/>
      <c r="K66" s="68">
        <f t="shared" si="1"/>
        <v>0</v>
      </c>
      <c r="L66" s="1"/>
      <c r="M66" s="15">
        <f t="shared" si="3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4"/>
      <c r="J67" s="3"/>
      <c r="K67" s="68">
        <f t="shared" si="1"/>
        <v>0</v>
      </c>
      <c r="L67" s="1"/>
      <c r="M67" s="15">
        <f t="shared" si="3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4"/>
      <c r="J68" s="3"/>
      <c r="K68" s="68">
        <f t="shared" si="1"/>
        <v>0</v>
      </c>
      <c r="L68" s="1"/>
      <c r="M68" s="15">
        <f t="shared" si="3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4"/>
      <c r="J69" s="3"/>
      <c r="K69" s="68">
        <f t="shared" si="1"/>
        <v>0</v>
      </c>
      <c r="L69" s="1"/>
      <c r="M69" s="15">
        <f t="shared" si="3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4"/>
      <c r="J70" s="3"/>
      <c r="K70" s="68">
        <f t="shared" si="1"/>
        <v>0</v>
      </c>
      <c r="L70" s="1"/>
      <c r="M70" s="15">
        <f t="shared" si="3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4"/>
      <c r="J71" s="3"/>
      <c r="K71" s="68">
        <f t="shared" si="1"/>
        <v>0</v>
      </c>
      <c r="L71" s="1"/>
      <c r="M71" s="15">
        <f t="shared" si="3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4"/>
      <c r="J72" s="3"/>
      <c r="K72" s="68">
        <f t="shared" si="1"/>
        <v>0</v>
      </c>
      <c r="L72" s="1"/>
      <c r="M72" s="15">
        <f t="shared" si="3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4"/>
      <c r="J73" s="3"/>
      <c r="K73" s="68">
        <f t="shared" si="1"/>
        <v>0</v>
      </c>
      <c r="L73" s="1"/>
      <c r="M73" s="15">
        <f t="shared" si="3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4"/>
      <c r="J74" s="3"/>
      <c r="K74" s="68">
        <f t="shared" si="1"/>
        <v>0</v>
      </c>
      <c r="L74" s="1"/>
      <c r="M74" s="15">
        <f t="shared" si="3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4"/>
      <c r="J75" s="3"/>
      <c r="K75" s="68">
        <f t="shared" si="1"/>
        <v>0</v>
      </c>
      <c r="L75" s="1"/>
      <c r="M75" s="15">
        <f t="shared" si="3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4"/>
      <c r="J76" s="3"/>
      <c r="K76" s="68">
        <f t="shared" si="1"/>
        <v>0</v>
      </c>
      <c r="L76" s="1"/>
      <c r="M76" s="15">
        <f t="shared" si="3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4"/>
      <c r="J77" s="3"/>
      <c r="K77" s="68">
        <f t="shared" si="1"/>
        <v>0</v>
      </c>
      <c r="L77" s="1"/>
      <c r="M77" s="15">
        <f t="shared" si="3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4"/>
      <c r="J78" s="3"/>
      <c r="K78" s="68">
        <f t="shared" si="1"/>
        <v>0</v>
      </c>
      <c r="L78" s="1"/>
      <c r="M78" s="15">
        <f t="shared" si="3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4"/>
      <c r="J79" s="3"/>
      <c r="K79" s="68">
        <f t="shared" si="1"/>
        <v>0</v>
      </c>
      <c r="L79" s="1"/>
      <c r="M79" s="15">
        <f t="shared" si="3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4"/>
      <c r="J80" s="3"/>
      <c r="K80" s="68">
        <f t="shared" si="1"/>
        <v>0</v>
      </c>
      <c r="L80" s="1"/>
      <c r="M80" s="15">
        <f t="shared" si="3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4"/>
      <c r="J81" s="3"/>
      <c r="K81" s="68">
        <f t="shared" si="1"/>
        <v>0</v>
      </c>
      <c r="L81" s="1"/>
      <c r="M81" s="15">
        <f t="shared" si="3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4"/>
      <c r="J82" s="3"/>
      <c r="K82" s="68">
        <f t="shared" si="1"/>
        <v>0</v>
      </c>
      <c r="L82" s="1"/>
      <c r="M82" s="15">
        <f t="shared" si="3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4"/>
      <c r="J83" s="3"/>
      <c r="K83" s="68">
        <f t="shared" si="1"/>
        <v>0</v>
      </c>
      <c r="L83" s="1"/>
      <c r="M83" s="15">
        <f t="shared" si="3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4"/>
      <c r="J84" s="3"/>
      <c r="K84" s="68">
        <f t="shared" si="1"/>
        <v>0</v>
      </c>
      <c r="L84" s="1"/>
      <c r="M84" s="15">
        <f t="shared" si="3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4"/>
      <c r="J85" s="3"/>
      <c r="K85" s="68">
        <f t="shared" si="1"/>
        <v>0</v>
      </c>
      <c r="L85" s="1"/>
      <c r="M85" s="15">
        <f t="shared" si="3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4"/>
      <c r="J86" s="3"/>
      <c r="K86" s="68">
        <f t="shared" si="1"/>
        <v>0</v>
      </c>
      <c r="L86" s="1"/>
      <c r="M86" s="15">
        <f t="shared" si="3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4"/>
      <c r="J87" s="3"/>
      <c r="K87" s="68">
        <f t="shared" ref="K87:K150" si="5">+C87</f>
        <v>0</v>
      </c>
      <c r="L87" s="1"/>
      <c r="M87" s="15">
        <f t="shared" si="3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4"/>
      <c r="J88" s="3"/>
      <c r="K88" s="68">
        <f t="shared" si="5"/>
        <v>0</v>
      </c>
      <c r="L88" s="1"/>
      <c r="M88" s="15">
        <f t="shared" ref="M88:M151" si="6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4"/>
      <c r="J89" s="3"/>
      <c r="K89" s="68">
        <f t="shared" si="5"/>
        <v>0</v>
      </c>
      <c r="L89" s="1"/>
      <c r="M89" s="15">
        <f t="shared" si="6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4"/>
      <c r="J90" s="3"/>
      <c r="K90" s="68">
        <f t="shared" si="5"/>
        <v>0</v>
      </c>
      <c r="L90" s="1"/>
      <c r="M90" s="15">
        <f t="shared" si="6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4"/>
      <c r="J91" s="3"/>
      <c r="K91" s="68">
        <f t="shared" si="5"/>
        <v>0</v>
      </c>
      <c r="L91" s="1"/>
      <c r="M91" s="15">
        <f t="shared" si="6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4"/>
      <c r="J92" s="3"/>
      <c r="K92" s="68">
        <f t="shared" si="5"/>
        <v>0</v>
      </c>
      <c r="L92" s="1"/>
      <c r="M92" s="15">
        <f t="shared" si="6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4"/>
      <c r="J93" s="3"/>
      <c r="K93" s="68">
        <f t="shared" si="5"/>
        <v>0</v>
      </c>
      <c r="L93" s="1"/>
      <c r="M93" s="15">
        <f t="shared" si="6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4"/>
      <c r="J94" s="3"/>
      <c r="K94" s="68">
        <f t="shared" si="5"/>
        <v>0</v>
      </c>
      <c r="L94" s="1"/>
      <c r="M94" s="15">
        <f t="shared" si="6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4"/>
      <c r="J95" s="3"/>
      <c r="K95" s="68">
        <f t="shared" si="5"/>
        <v>0</v>
      </c>
      <c r="L95" s="1"/>
      <c r="M95" s="15">
        <f t="shared" si="6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4"/>
      <c r="J96" s="3"/>
      <c r="K96" s="68">
        <f t="shared" si="5"/>
        <v>0</v>
      </c>
      <c r="L96" s="1"/>
      <c r="M96" s="15">
        <f t="shared" si="6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4"/>
      <c r="J97" s="3"/>
      <c r="K97" s="68">
        <f t="shared" si="5"/>
        <v>0</v>
      </c>
      <c r="L97" s="1"/>
      <c r="M97" s="15">
        <f t="shared" si="6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4"/>
      <c r="J98" s="3"/>
      <c r="K98" s="68">
        <f t="shared" si="5"/>
        <v>0</v>
      </c>
      <c r="L98" s="1"/>
      <c r="M98" s="15">
        <f t="shared" si="6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4"/>
      <c r="J99" s="3"/>
      <c r="K99" s="68">
        <f t="shared" si="5"/>
        <v>0</v>
      </c>
      <c r="L99" s="1"/>
      <c r="M99" s="15">
        <f t="shared" si="6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4"/>
      <c r="J100" s="3"/>
      <c r="K100" s="68">
        <f t="shared" si="5"/>
        <v>0</v>
      </c>
      <c r="L100" s="1"/>
      <c r="M100" s="15">
        <f t="shared" si="6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4"/>
      <c r="J101" s="3"/>
      <c r="K101" s="68">
        <f t="shared" si="5"/>
        <v>0</v>
      </c>
      <c r="L101" s="1"/>
      <c r="M101" s="15">
        <f t="shared" si="6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4"/>
      <c r="J102" s="3"/>
      <c r="K102" s="68">
        <f t="shared" si="5"/>
        <v>0</v>
      </c>
      <c r="L102" s="1"/>
      <c r="M102" s="15">
        <f t="shared" si="6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4"/>
      <c r="J103" s="3"/>
      <c r="K103" s="68">
        <f t="shared" si="5"/>
        <v>0</v>
      </c>
      <c r="L103" s="1"/>
      <c r="M103" s="15">
        <f t="shared" si="6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4"/>
      <c r="J104" s="3"/>
      <c r="K104" s="68">
        <f t="shared" si="5"/>
        <v>0</v>
      </c>
      <c r="L104" s="1"/>
      <c r="M104" s="15">
        <f t="shared" si="6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4"/>
      <c r="J105" s="3"/>
      <c r="K105" s="68">
        <f t="shared" si="5"/>
        <v>0</v>
      </c>
      <c r="L105" s="1"/>
      <c r="M105" s="15">
        <f t="shared" si="6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4"/>
      <c r="J106" s="3"/>
      <c r="K106" s="68">
        <f t="shared" si="5"/>
        <v>0</v>
      </c>
      <c r="L106" s="1"/>
      <c r="M106" s="15">
        <f t="shared" si="6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4"/>
      <c r="J107" s="3"/>
      <c r="K107" s="68">
        <f t="shared" si="5"/>
        <v>0</v>
      </c>
      <c r="L107" s="1"/>
      <c r="M107" s="15">
        <f t="shared" si="6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4"/>
      <c r="J108" s="3"/>
      <c r="K108" s="68">
        <f t="shared" si="5"/>
        <v>0</v>
      </c>
      <c r="L108" s="1"/>
      <c r="M108" s="15">
        <f t="shared" si="6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4"/>
      <c r="J109" s="3"/>
      <c r="K109" s="68">
        <f t="shared" si="5"/>
        <v>0</v>
      </c>
      <c r="L109" s="1"/>
      <c r="M109" s="15">
        <f t="shared" si="6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4"/>
      <c r="J110" s="3"/>
      <c r="K110" s="68">
        <f t="shared" si="5"/>
        <v>0</v>
      </c>
      <c r="L110" s="1"/>
      <c r="M110" s="15">
        <f t="shared" si="6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4"/>
      <c r="J111" s="3"/>
      <c r="K111" s="68">
        <f t="shared" si="5"/>
        <v>0</v>
      </c>
      <c r="L111" s="1"/>
      <c r="M111" s="15">
        <f t="shared" si="6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4"/>
      <c r="J112" s="3"/>
      <c r="K112" s="68">
        <f t="shared" si="5"/>
        <v>0</v>
      </c>
      <c r="L112" s="1"/>
      <c r="M112" s="15">
        <f t="shared" si="6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4"/>
      <c r="J113" s="3"/>
      <c r="K113" s="68">
        <f t="shared" si="5"/>
        <v>0</v>
      </c>
      <c r="L113" s="1"/>
      <c r="M113" s="15">
        <f t="shared" si="6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4"/>
      <c r="J114" s="3"/>
      <c r="K114" s="68">
        <f t="shared" si="5"/>
        <v>0</v>
      </c>
      <c r="L114" s="1"/>
      <c r="M114" s="15">
        <f t="shared" si="6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4"/>
      <c r="J115" s="3"/>
      <c r="K115" s="68">
        <f t="shared" si="5"/>
        <v>0</v>
      </c>
      <c r="L115" s="1"/>
      <c r="M115" s="15">
        <f t="shared" si="6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4"/>
      <c r="J116" s="3"/>
      <c r="K116" s="68">
        <f t="shared" si="5"/>
        <v>0</v>
      </c>
      <c r="L116" s="1"/>
      <c r="M116" s="15">
        <f t="shared" si="6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4"/>
      <c r="J117" s="3"/>
      <c r="K117" s="68">
        <f t="shared" si="5"/>
        <v>0</v>
      </c>
      <c r="L117" s="1"/>
      <c r="M117" s="15">
        <f t="shared" si="6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4"/>
      <c r="J118" s="3"/>
      <c r="K118" s="68">
        <f t="shared" si="5"/>
        <v>0</v>
      </c>
      <c r="L118" s="1"/>
      <c r="M118" s="15">
        <f t="shared" si="6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4"/>
      <c r="J119" s="3"/>
      <c r="K119" s="68">
        <f t="shared" si="5"/>
        <v>0</v>
      </c>
      <c r="L119" s="1"/>
      <c r="M119" s="15">
        <f t="shared" si="6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4"/>
      <c r="J120" s="3"/>
      <c r="K120" s="68">
        <f t="shared" si="5"/>
        <v>0</v>
      </c>
      <c r="L120" s="1"/>
      <c r="M120" s="15">
        <f t="shared" si="6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4"/>
      <c r="J121" s="3"/>
      <c r="K121" s="68">
        <f t="shared" si="5"/>
        <v>0</v>
      </c>
      <c r="L121" s="1"/>
      <c r="M121" s="15">
        <f t="shared" si="6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4"/>
      <c r="J122" s="3"/>
      <c r="K122" s="68">
        <f t="shared" si="5"/>
        <v>0</v>
      </c>
      <c r="L122" s="1"/>
      <c r="M122" s="15">
        <f t="shared" si="6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4"/>
      <c r="J123" s="3"/>
      <c r="K123" s="68">
        <f t="shared" si="5"/>
        <v>0</v>
      </c>
      <c r="L123" s="1"/>
      <c r="M123" s="15">
        <f t="shared" si="6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4"/>
      <c r="J124" s="3"/>
      <c r="K124" s="68">
        <f t="shared" si="5"/>
        <v>0</v>
      </c>
      <c r="L124" s="1"/>
      <c r="M124" s="15">
        <f t="shared" si="6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4"/>
      <c r="J125" s="3"/>
      <c r="K125" s="68">
        <f t="shared" si="5"/>
        <v>0</v>
      </c>
      <c r="L125" s="1"/>
      <c r="M125" s="15">
        <f t="shared" si="6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4"/>
      <c r="J126" s="3"/>
      <c r="K126" s="68">
        <f t="shared" si="5"/>
        <v>0</v>
      </c>
      <c r="L126" s="1"/>
      <c r="M126" s="15">
        <f t="shared" si="6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4"/>
      <c r="J127" s="3"/>
      <c r="K127" s="68">
        <f t="shared" si="5"/>
        <v>0</v>
      </c>
      <c r="L127" s="1"/>
      <c r="M127" s="15">
        <f t="shared" si="6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4"/>
      <c r="J128" s="3"/>
      <c r="K128" s="68">
        <f t="shared" si="5"/>
        <v>0</v>
      </c>
      <c r="L128" s="1"/>
      <c r="M128" s="15">
        <f t="shared" si="6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4"/>
      <c r="J129" s="3"/>
      <c r="K129" s="68">
        <f t="shared" si="5"/>
        <v>0</v>
      </c>
      <c r="L129" s="1"/>
      <c r="M129" s="15">
        <f t="shared" si="6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4"/>
      <c r="J130" s="3"/>
      <c r="K130" s="68">
        <f t="shared" si="5"/>
        <v>0</v>
      </c>
      <c r="L130" s="1"/>
      <c r="M130" s="15">
        <f t="shared" si="6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4"/>
      <c r="J131" s="3"/>
      <c r="K131" s="68">
        <f t="shared" si="5"/>
        <v>0</v>
      </c>
      <c r="L131" s="1"/>
      <c r="M131" s="15">
        <f t="shared" si="6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4"/>
      <c r="J132" s="3"/>
      <c r="K132" s="68">
        <f t="shared" si="5"/>
        <v>0</v>
      </c>
      <c r="L132" s="1"/>
      <c r="M132" s="15">
        <f t="shared" si="6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4"/>
      <c r="J133" s="3"/>
      <c r="K133" s="68">
        <f t="shared" si="5"/>
        <v>0</v>
      </c>
      <c r="L133" s="1"/>
      <c r="M133" s="15">
        <f t="shared" si="6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4"/>
      <c r="J134" s="3"/>
      <c r="K134" s="68">
        <f t="shared" si="5"/>
        <v>0</v>
      </c>
      <c r="L134" s="1"/>
      <c r="M134" s="15">
        <f t="shared" si="6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4"/>
      <c r="J135" s="3"/>
      <c r="K135" s="68">
        <f t="shared" si="5"/>
        <v>0</v>
      </c>
      <c r="L135" s="1"/>
      <c r="M135" s="15">
        <f t="shared" si="6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4"/>
      <c r="J136" s="3"/>
      <c r="K136" s="68">
        <f t="shared" si="5"/>
        <v>0</v>
      </c>
      <c r="L136" s="1"/>
      <c r="M136" s="15">
        <f t="shared" si="6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4"/>
      <c r="J137" s="3"/>
      <c r="K137" s="68">
        <f t="shared" si="5"/>
        <v>0</v>
      </c>
      <c r="L137" s="1"/>
      <c r="M137" s="15">
        <f t="shared" si="6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4"/>
      <c r="J138" s="3"/>
      <c r="K138" s="68">
        <f t="shared" si="5"/>
        <v>0</v>
      </c>
      <c r="L138" s="1"/>
      <c r="M138" s="15">
        <f t="shared" si="6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4"/>
      <c r="J139" s="3"/>
      <c r="K139" s="68">
        <f t="shared" si="5"/>
        <v>0</v>
      </c>
      <c r="L139" s="1"/>
      <c r="M139" s="15">
        <f t="shared" si="6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4"/>
      <c r="J140" s="3"/>
      <c r="K140" s="68">
        <f t="shared" si="5"/>
        <v>0</v>
      </c>
      <c r="L140" s="1"/>
      <c r="M140" s="15">
        <f t="shared" si="6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4"/>
      <c r="J141" s="3"/>
      <c r="K141" s="68">
        <f t="shared" si="5"/>
        <v>0</v>
      </c>
      <c r="L141" s="1"/>
      <c r="M141" s="15">
        <f t="shared" si="6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4"/>
      <c r="J142" s="3"/>
      <c r="K142" s="68">
        <f t="shared" si="5"/>
        <v>0</v>
      </c>
      <c r="L142" s="1"/>
      <c r="M142" s="15">
        <f t="shared" si="6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4"/>
      <c r="J143" s="3"/>
      <c r="K143" s="68">
        <f t="shared" si="5"/>
        <v>0</v>
      </c>
      <c r="L143" s="1"/>
      <c r="M143" s="15">
        <f t="shared" si="6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4"/>
      <c r="J144" s="3"/>
      <c r="K144" s="68">
        <f t="shared" si="5"/>
        <v>0</v>
      </c>
      <c r="L144" s="1"/>
      <c r="M144" s="15">
        <f t="shared" si="6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4"/>
      <c r="J145" s="3"/>
      <c r="K145" s="68">
        <f t="shared" si="5"/>
        <v>0</v>
      </c>
      <c r="L145" s="1"/>
      <c r="M145" s="15">
        <f t="shared" si="6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4"/>
      <c r="J146" s="3"/>
      <c r="K146" s="68">
        <f t="shared" si="5"/>
        <v>0</v>
      </c>
      <c r="L146" s="1"/>
      <c r="M146" s="15">
        <f t="shared" si="6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4"/>
      <c r="J147" s="3"/>
      <c r="K147" s="68">
        <f t="shared" si="5"/>
        <v>0</v>
      </c>
      <c r="L147" s="1"/>
      <c r="M147" s="15">
        <f t="shared" si="6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4"/>
      <c r="J148" s="3"/>
      <c r="K148" s="68">
        <f t="shared" si="5"/>
        <v>0</v>
      </c>
      <c r="L148" s="1"/>
      <c r="M148" s="15">
        <f t="shared" si="6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4"/>
      <c r="J149" s="3"/>
      <c r="K149" s="68">
        <f t="shared" si="5"/>
        <v>0</v>
      </c>
      <c r="L149" s="1"/>
      <c r="M149" s="15">
        <f t="shared" si="6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4"/>
      <c r="J150" s="3"/>
      <c r="K150" s="68">
        <f t="shared" si="5"/>
        <v>0</v>
      </c>
      <c r="L150" s="1"/>
      <c r="M150" s="15">
        <f t="shared" si="6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4"/>
      <c r="J151" s="3"/>
      <c r="K151" s="68">
        <f t="shared" ref="K151:K160" si="7">+C151</f>
        <v>0</v>
      </c>
      <c r="L151" s="1"/>
      <c r="M151" s="15">
        <f t="shared" si="6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4"/>
      <c r="J152" s="3"/>
      <c r="K152" s="68">
        <f t="shared" si="7"/>
        <v>0</v>
      </c>
      <c r="L152" s="1"/>
      <c r="M152" s="15">
        <f t="shared" ref="M152:M159" si="8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4"/>
      <c r="J153" s="3"/>
      <c r="K153" s="68">
        <f t="shared" si="7"/>
        <v>0</v>
      </c>
      <c r="L153" s="1"/>
      <c r="M153" s="15">
        <f t="shared" si="8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4"/>
      <c r="J154" s="3"/>
      <c r="K154" s="68">
        <f t="shared" si="7"/>
        <v>0</v>
      </c>
      <c r="L154" s="1"/>
      <c r="M154" s="15">
        <f t="shared" si="8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4"/>
      <c r="J155" s="3"/>
      <c r="K155" s="68">
        <f t="shared" si="7"/>
        <v>0</v>
      </c>
      <c r="L155" s="1"/>
      <c r="M155" s="15">
        <f t="shared" si="8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4"/>
      <c r="J156" s="3"/>
      <c r="K156" s="68">
        <f t="shared" si="7"/>
        <v>0</v>
      </c>
      <c r="L156" s="1"/>
      <c r="M156" s="15">
        <f t="shared" si="8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4"/>
      <c r="J157" s="3"/>
      <c r="K157" s="68">
        <f t="shared" si="7"/>
        <v>0</v>
      </c>
      <c r="L157" s="1"/>
      <c r="M157" s="15">
        <f t="shared" si="8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4"/>
      <c r="J158" s="3"/>
      <c r="K158" s="68">
        <f t="shared" si="7"/>
        <v>0</v>
      </c>
      <c r="L158" s="1"/>
      <c r="M158" s="15">
        <f t="shared" si="8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4"/>
      <c r="J159" s="3"/>
      <c r="K159" s="68">
        <f t="shared" si="7"/>
        <v>0</v>
      </c>
      <c r="L159" s="1"/>
      <c r="M159" s="15">
        <f t="shared" si="8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7"/>
      <c r="D160" s="25"/>
      <c r="E160" s="109"/>
      <c r="F160" s="113">
        <f>(F22+F23)*H9</f>
        <v>0</v>
      </c>
      <c r="G160" s="54"/>
      <c r="H160" s="54"/>
      <c r="I160" s="84">
        <f>+F160*$H$4</f>
        <v>0</v>
      </c>
      <c r="J160" s="3"/>
      <c r="K160" s="68">
        <f t="shared" si="7"/>
        <v>0</v>
      </c>
      <c r="L160" s="1"/>
      <c r="M160" s="82">
        <f>+F160</f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2807.25</v>
      </c>
      <c r="H161" s="54"/>
      <c r="I161" s="6"/>
      <c r="J161" s="1" t="str">
        <f>+B161</f>
        <v>Total Material Cost</v>
      </c>
      <c r="K161" s="1"/>
      <c r="L161" s="1"/>
      <c r="M161" s="15">
        <f>+G161</f>
        <v>2807.25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53</v>
      </c>
      <c r="I163" s="6" t="s">
        <v>10</v>
      </c>
      <c r="J163" s="1" t="s">
        <v>42</v>
      </c>
      <c r="K163" s="1" t="s">
        <v>8</v>
      </c>
      <c r="L163" s="18" t="s">
        <v>53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45</v>
      </c>
      <c r="B164" s="29" t="s">
        <v>66</v>
      </c>
      <c r="C164" s="29">
        <v>6</v>
      </c>
      <c r="D164" s="28"/>
      <c r="E164" s="38">
        <v>115</v>
      </c>
      <c r="F164" s="24">
        <f>+E164*C164</f>
        <v>690</v>
      </c>
      <c r="G164" s="54"/>
      <c r="H164" s="54"/>
      <c r="I164" s="84">
        <f>+F164*$H$4</f>
        <v>2070</v>
      </c>
      <c r="J164" s="93" t="s">
        <v>142</v>
      </c>
      <c r="K164" s="15">
        <f>+C164</f>
        <v>6</v>
      </c>
      <c r="L164" s="15"/>
      <c r="M164" s="15">
        <f>+F164</f>
        <v>690</v>
      </c>
      <c r="N164" s="1"/>
      <c r="O164" s="1"/>
      <c r="P164" s="1"/>
      <c r="Q164" s="7"/>
    </row>
    <row r="165" spans="1:17" x14ac:dyDescent="0.25">
      <c r="B165" s="29" t="s">
        <v>70</v>
      </c>
      <c r="C165" s="29"/>
      <c r="D165" s="28"/>
      <c r="E165" s="38"/>
      <c r="F165" s="24">
        <f t="shared" ref="F165:F166" si="9">+E165*C165</f>
        <v>0</v>
      </c>
      <c r="G165" s="54"/>
      <c r="H165" s="54"/>
      <c r="I165" s="84">
        <f t="shared" ref="I165:I173" si="10">+F165*$H$4</f>
        <v>0</v>
      </c>
      <c r="J165" s="3"/>
      <c r="K165" s="15">
        <f t="shared" ref="K165:K183" si="11">+C165</f>
        <v>0</v>
      </c>
      <c r="L165" s="15"/>
      <c r="M165" s="15">
        <f t="shared" ref="M165:M173" si="12">+F165</f>
        <v>0</v>
      </c>
      <c r="N165" s="1"/>
      <c r="O165" s="1"/>
      <c r="P165" s="1"/>
      <c r="Q165" s="7"/>
    </row>
    <row r="166" spans="1:17" x14ac:dyDescent="0.25">
      <c r="A166" t="s">
        <v>45</v>
      </c>
      <c r="B166" s="29" t="s">
        <v>62</v>
      </c>
      <c r="C166" s="29">
        <v>1</v>
      </c>
      <c r="D166" s="28"/>
      <c r="E166" s="38">
        <v>115</v>
      </c>
      <c r="F166" s="24">
        <f t="shared" si="9"/>
        <v>115</v>
      </c>
      <c r="G166" s="54"/>
      <c r="H166" s="54"/>
      <c r="I166" s="84">
        <f t="shared" si="10"/>
        <v>345</v>
      </c>
      <c r="J166" s="3" t="s">
        <v>142</v>
      </c>
      <c r="K166" s="15">
        <f t="shared" si="11"/>
        <v>1</v>
      </c>
      <c r="L166" s="15"/>
      <c r="M166" s="15">
        <f t="shared" si="12"/>
        <v>115</v>
      </c>
      <c r="N166" s="1"/>
      <c r="O166" s="1"/>
      <c r="P166" s="1"/>
      <c r="Q166" s="7"/>
    </row>
    <row r="167" spans="1:17" x14ac:dyDescent="0.25">
      <c r="B167" s="29" t="s">
        <v>63</v>
      </c>
      <c r="C167" s="29"/>
      <c r="D167" s="28"/>
      <c r="E167" s="38"/>
      <c r="F167" s="24">
        <f>E167*C167</f>
        <v>0</v>
      </c>
      <c r="G167" s="54"/>
      <c r="H167" s="54"/>
      <c r="I167" s="84">
        <f t="shared" si="10"/>
        <v>0</v>
      </c>
      <c r="J167" s="3"/>
      <c r="K167" s="15">
        <f t="shared" si="11"/>
        <v>0</v>
      </c>
      <c r="L167" s="15"/>
      <c r="M167" s="15">
        <f t="shared" si="12"/>
        <v>0</v>
      </c>
      <c r="N167" s="1"/>
      <c r="O167" s="1"/>
      <c r="P167" s="1"/>
      <c r="Q167" s="7"/>
    </row>
    <row r="168" spans="1:17" x14ac:dyDescent="0.25">
      <c r="B168" s="29" t="s">
        <v>64</v>
      </c>
      <c r="C168" s="29"/>
      <c r="D168" s="28"/>
      <c r="E168" s="29"/>
      <c r="F168" s="24">
        <f t="shared" ref="F168:F173" si="13">E168*C168</f>
        <v>0</v>
      </c>
      <c r="G168" s="54"/>
      <c r="H168" s="54"/>
      <c r="I168" s="84">
        <f t="shared" si="10"/>
        <v>0</v>
      </c>
      <c r="J168" s="3"/>
      <c r="K168" s="15">
        <f t="shared" si="11"/>
        <v>0</v>
      </c>
      <c r="L168" s="15"/>
      <c r="M168" s="15">
        <f t="shared" si="12"/>
        <v>0</v>
      </c>
      <c r="N168" s="1"/>
      <c r="O168" s="1"/>
      <c r="P168" s="1"/>
      <c r="Q168" s="7"/>
    </row>
    <row r="169" spans="1:17" x14ac:dyDescent="0.25">
      <c r="B169" s="29" t="s">
        <v>65</v>
      </c>
      <c r="C169" s="29"/>
      <c r="D169" s="28"/>
      <c r="E169" s="29"/>
      <c r="F169" s="24">
        <f t="shared" si="13"/>
        <v>0</v>
      </c>
      <c r="G169" s="54"/>
      <c r="H169" s="54"/>
      <c r="I169" s="84">
        <f t="shared" si="10"/>
        <v>0</v>
      </c>
      <c r="J169" s="3"/>
      <c r="K169" s="15">
        <f t="shared" si="11"/>
        <v>0</v>
      </c>
      <c r="L169" s="15"/>
      <c r="M169" s="15">
        <f t="shared" si="12"/>
        <v>0</v>
      </c>
      <c r="N169" s="1"/>
      <c r="O169" s="1"/>
      <c r="P169" s="1"/>
      <c r="Q169" s="7"/>
    </row>
    <row r="170" spans="1:17" x14ac:dyDescent="0.25">
      <c r="B170" s="29" t="s">
        <v>66</v>
      </c>
      <c r="C170" s="29"/>
      <c r="D170" s="28"/>
      <c r="E170" s="29"/>
      <c r="F170" s="24">
        <f t="shared" si="13"/>
        <v>0</v>
      </c>
      <c r="G170" s="54"/>
      <c r="H170" s="54"/>
      <c r="I170" s="84">
        <f t="shared" si="10"/>
        <v>0</v>
      </c>
      <c r="J170" s="93"/>
      <c r="K170" s="15">
        <f t="shared" si="11"/>
        <v>0</v>
      </c>
      <c r="L170" s="15"/>
      <c r="M170" s="15">
        <f t="shared" si="12"/>
        <v>0</v>
      </c>
      <c r="N170" s="1"/>
      <c r="O170" s="1"/>
      <c r="P170" s="1"/>
      <c r="Q170" s="7"/>
    </row>
    <row r="171" spans="1:17" x14ac:dyDescent="0.25">
      <c r="A171" t="s">
        <v>45</v>
      </c>
      <c r="B171" s="29" t="s">
        <v>67</v>
      </c>
      <c r="C171" s="29">
        <v>1</v>
      </c>
      <c r="D171" s="28"/>
      <c r="E171" s="29">
        <v>115</v>
      </c>
      <c r="F171" s="24">
        <f t="shared" si="13"/>
        <v>115</v>
      </c>
      <c r="G171" s="54"/>
      <c r="H171" s="54"/>
      <c r="I171" s="84">
        <f t="shared" si="10"/>
        <v>345</v>
      </c>
      <c r="J171" s="93" t="s">
        <v>141</v>
      </c>
      <c r="K171" s="15">
        <f t="shared" si="11"/>
        <v>1</v>
      </c>
      <c r="L171" s="15"/>
      <c r="M171" s="15">
        <f t="shared" si="12"/>
        <v>115</v>
      </c>
      <c r="N171" s="1"/>
      <c r="O171" s="1"/>
      <c r="P171" s="1"/>
      <c r="Q171" s="7"/>
    </row>
    <row r="172" spans="1:17" x14ac:dyDescent="0.25">
      <c r="B172" s="29" t="s">
        <v>68</v>
      </c>
      <c r="C172" s="29"/>
      <c r="D172" s="28"/>
      <c r="E172" s="29"/>
      <c r="F172" s="24">
        <f t="shared" si="13"/>
        <v>0</v>
      </c>
      <c r="G172" s="54"/>
      <c r="H172" s="54"/>
      <c r="I172" s="84">
        <f t="shared" si="10"/>
        <v>0</v>
      </c>
      <c r="J172" s="3"/>
      <c r="K172" s="15">
        <f t="shared" si="11"/>
        <v>0</v>
      </c>
      <c r="L172" s="15"/>
      <c r="M172" s="15">
        <f t="shared" si="12"/>
        <v>0</v>
      </c>
      <c r="N172" s="1"/>
      <c r="O172" s="1"/>
      <c r="P172" s="1"/>
      <c r="Q172" s="7"/>
    </row>
    <row r="173" spans="1:17" x14ac:dyDescent="0.25">
      <c r="B173" s="29" t="s">
        <v>69</v>
      </c>
      <c r="C173" s="29"/>
      <c r="D173" s="28"/>
      <c r="E173" s="29"/>
      <c r="F173" s="24">
        <f t="shared" si="13"/>
        <v>0</v>
      </c>
      <c r="G173" s="54"/>
      <c r="H173" s="54"/>
      <c r="I173" s="84">
        <f t="shared" si="10"/>
        <v>0</v>
      </c>
      <c r="J173" s="3"/>
      <c r="K173" s="15">
        <f t="shared" si="11"/>
        <v>0</v>
      </c>
      <c r="L173" s="15"/>
      <c r="M173" s="15">
        <f t="shared" si="12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1"/>
        <v>0</v>
      </c>
      <c r="L174" s="15"/>
      <c r="M174" s="15">
        <f t="shared" ref="M174:M183" si="14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1"/>
        <v>0</v>
      </c>
      <c r="L175" s="15"/>
      <c r="M175" s="15">
        <f t="shared" si="14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1"/>
        <v>0</v>
      </c>
      <c r="L176" s="15"/>
      <c r="M176" s="15">
        <f t="shared" si="14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1"/>
        <v>0</v>
      </c>
      <c r="L177" s="15"/>
      <c r="M177" s="15">
        <f t="shared" si="14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1"/>
        <v>0</v>
      </c>
      <c r="L178" s="15"/>
      <c r="M178" s="15">
        <f t="shared" si="14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5">+F179*$H$4</f>
        <v>0</v>
      </c>
      <c r="J179" s="3"/>
      <c r="K179" s="15">
        <f t="shared" si="11"/>
        <v>0</v>
      </c>
      <c r="L179" s="15"/>
      <c r="M179" s="15">
        <f t="shared" si="14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4">
        <f t="shared" si="15"/>
        <v>0</v>
      </c>
      <c r="J180" s="3"/>
      <c r="K180" s="15">
        <f t="shared" si="11"/>
        <v>0</v>
      </c>
      <c r="L180" s="15"/>
      <c r="M180" s="15">
        <f t="shared" si="14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4">
        <f t="shared" si="15"/>
        <v>0</v>
      </c>
      <c r="J181" s="3"/>
      <c r="K181" s="15">
        <f t="shared" si="11"/>
        <v>0</v>
      </c>
      <c r="L181" s="15"/>
      <c r="M181" s="15">
        <f t="shared" si="14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4">
        <f t="shared" si="15"/>
        <v>0</v>
      </c>
      <c r="J182" s="3"/>
      <c r="K182" s="15">
        <f t="shared" si="11"/>
        <v>0</v>
      </c>
      <c r="L182" s="15"/>
      <c r="M182" s="15">
        <f t="shared" si="14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4">
        <f t="shared" si="15"/>
        <v>0</v>
      </c>
      <c r="J183" s="3"/>
      <c r="K183" s="15">
        <f t="shared" si="11"/>
        <v>0</v>
      </c>
      <c r="L183" s="15"/>
      <c r="M183" s="15">
        <f t="shared" si="14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4">
        <f t="shared" si="15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22</v>
      </c>
      <c r="C185" s="48"/>
      <c r="D185" s="48"/>
      <c r="E185" s="49"/>
      <c r="F185" s="48"/>
      <c r="G185" s="56">
        <f>SUM(F164:F184)</f>
        <v>920</v>
      </c>
      <c r="H185" s="54"/>
      <c r="I185" s="6"/>
      <c r="J185" s="1" t="str">
        <f>+B185</f>
        <v>Total Labour Cost</v>
      </c>
      <c r="K185" s="1"/>
      <c r="L185" s="1"/>
      <c r="M185" s="15">
        <f>+G185</f>
        <v>920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42</v>
      </c>
      <c r="K188" s="1" t="s">
        <v>8</v>
      </c>
      <c r="L188" s="18"/>
      <c r="M188" s="1" t="s">
        <v>54</v>
      </c>
      <c r="N188" s="1"/>
      <c r="O188" s="1"/>
      <c r="P188" s="1"/>
      <c r="Q188" s="7"/>
    </row>
    <row r="189" spans="1:17" ht="17.25" customHeight="1" x14ac:dyDescent="0.25">
      <c r="A189" t="s">
        <v>44</v>
      </c>
      <c r="B189" s="29" t="s">
        <v>18</v>
      </c>
      <c r="C189" s="29">
        <v>1</v>
      </c>
      <c r="D189" s="28"/>
      <c r="E189" s="38">
        <v>120</v>
      </c>
      <c r="F189" s="24">
        <f>+E189*C189</f>
        <v>120</v>
      </c>
      <c r="G189" s="54"/>
      <c r="H189" s="54"/>
      <c r="I189" s="84">
        <f t="shared" ref="I189:I195" si="16">+F189*$H$4</f>
        <v>360</v>
      </c>
      <c r="J189" s="3" t="s">
        <v>100</v>
      </c>
      <c r="K189" s="3">
        <f>+C189</f>
        <v>1</v>
      </c>
      <c r="L189" s="18"/>
      <c r="M189" s="15">
        <f>+F189</f>
        <v>120</v>
      </c>
      <c r="N189" s="1"/>
      <c r="O189" s="1"/>
      <c r="P189" s="1"/>
      <c r="Q189" s="7"/>
    </row>
    <row r="190" spans="1:17" x14ac:dyDescent="0.25">
      <c r="B190" s="29" t="s">
        <v>21</v>
      </c>
      <c r="C190" s="29"/>
      <c r="D190" s="28"/>
      <c r="E190" s="38"/>
      <c r="F190" s="24">
        <f>E190*C190</f>
        <v>0</v>
      </c>
      <c r="G190" s="54"/>
      <c r="H190" s="54"/>
      <c r="I190" s="84">
        <f t="shared" si="16"/>
        <v>0</v>
      </c>
      <c r="J190" s="3"/>
      <c r="K190" s="3">
        <f t="shared" ref="K190:K213" si="17">+C190</f>
        <v>0</v>
      </c>
      <c r="L190" s="18"/>
      <c r="M190" s="15">
        <f t="shared" ref="M190:M213" si="18">+F190</f>
        <v>0</v>
      </c>
      <c r="N190" s="1"/>
      <c r="O190" s="1"/>
      <c r="P190" s="1"/>
      <c r="Q190" s="7"/>
    </row>
    <row r="191" spans="1:17" x14ac:dyDescent="0.25">
      <c r="A191" t="s">
        <v>44</v>
      </c>
      <c r="B191" s="29" t="s">
        <v>124</v>
      </c>
      <c r="C191" s="29">
        <v>1</v>
      </c>
      <c r="D191" s="28"/>
      <c r="E191" s="114">
        <v>50</v>
      </c>
      <c r="F191" s="24">
        <f>E191*C191</f>
        <v>50</v>
      </c>
      <c r="G191" s="54"/>
      <c r="H191" s="54"/>
      <c r="I191" s="84">
        <f>+F191*$H$4</f>
        <v>150</v>
      </c>
      <c r="J191" s="3" t="s">
        <v>143</v>
      </c>
      <c r="K191" s="3">
        <f t="shared" si="17"/>
        <v>1</v>
      </c>
      <c r="L191" s="18"/>
      <c r="M191" s="15">
        <f t="shared" si="18"/>
        <v>50</v>
      </c>
      <c r="N191" s="1"/>
      <c r="O191" s="1"/>
      <c r="P191" s="1"/>
      <c r="Q191" s="7"/>
    </row>
    <row r="192" spans="1:17" x14ac:dyDescent="0.25">
      <c r="B192" s="29" t="s">
        <v>20</v>
      </c>
      <c r="C192" s="29"/>
      <c r="D192" s="28"/>
      <c r="E192" s="38"/>
      <c r="F192" s="24">
        <f t="shared" ref="F192:F203" si="19">+E192*C192</f>
        <v>0</v>
      </c>
      <c r="G192" s="54"/>
      <c r="H192" s="54"/>
      <c r="I192" s="84">
        <f t="shared" si="16"/>
        <v>0</v>
      </c>
      <c r="J192" s="3"/>
      <c r="K192" s="3">
        <f t="shared" si="17"/>
        <v>0</v>
      </c>
      <c r="L192" s="18"/>
      <c r="M192" s="15">
        <f t="shared" si="18"/>
        <v>0</v>
      </c>
      <c r="N192" s="1"/>
      <c r="O192" s="1"/>
      <c r="P192" s="1"/>
      <c r="Q192" s="7"/>
    </row>
    <row r="193" spans="1:17" x14ac:dyDescent="0.25">
      <c r="B193" s="29" t="s">
        <v>103</v>
      </c>
      <c r="C193" s="29"/>
      <c r="D193" s="28"/>
      <c r="E193" s="59"/>
      <c r="F193" s="24">
        <f t="shared" si="19"/>
        <v>0</v>
      </c>
      <c r="G193" s="54"/>
      <c r="H193" s="54"/>
      <c r="I193" s="84">
        <f t="shared" si="16"/>
        <v>0</v>
      </c>
      <c r="J193" s="116"/>
      <c r="K193" s="3">
        <f t="shared" si="17"/>
        <v>0</v>
      </c>
      <c r="L193" s="18"/>
      <c r="M193" s="15">
        <f t="shared" si="18"/>
        <v>0</v>
      </c>
      <c r="N193" s="1"/>
      <c r="O193" s="1"/>
      <c r="P193" s="1"/>
      <c r="Q193" s="7"/>
    </row>
    <row r="194" spans="1:17" x14ac:dyDescent="0.25">
      <c r="A194" t="s">
        <v>44</v>
      </c>
      <c r="B194" s="29" t="s">
        <v>21</v>
      </c>
      <c r="C194" s="46">
        <v>1</v>
      </c>
      <c r="D194" s="29"/>
      <c r="E194" s="59">
        <v>1000</v>
      </c>
      <c r="F194" s="47">
        <f t="shared" si="19"/>
        <v>1000</v>
      </c>
      <c r="G194" s="54"/>
      <c r="H194" s="54"/>
      <c r="I194" s="84">
        <f t="shared" si="16"/>
        <v>3000</v>
      </c>
      <c r="J194" s="3" t="s">
        <v>144</v>
      </c>
      <c r="K194" s="3">
        <f t="shared" si="17"/>
        <v>1</v>
      </c>
      <c r="L194" s="18"/>
      <c r="M194" s="15">
        <f t="shared" si="18"/>
        <v>1000</v>
      </c>
      <c r="N194" s="1"/>
      <c r="O194" s="1"/>
      <c r="P194" s="1"/>
      <c r="Q194" s="7"/>
    </row>
    <row r="195" spans="1:17" ht="18" customHeight="1" x14ac:dyDescent="0.25">
      <c r="A195" t="s">
        <v>44</v>
      </c>
      <c r="B195" s="29" t="s">
        <v>125</v>
      </c>
      <c r="C195" s="46">
        <v>1</v>
      </c>
      <c r="D195" s="29"/>
      <c r="E195" s="99">
        <v>50</v>
      </c>
      <c r="F195" s="47">
        <f>+E195*C195</f>
        <v>50</v>
      </c>
      <c r="G195" s="54"/>
      <c r="H195" s="54"/>
      <c r="I195" s="84">
        <f t="shared" si="16"/>
        <v>150</v>
      </c>
      <c r="J195" s="115" t="s">
        <v>145</v>
      </c>
      <c r="K195" s="3">
        <f t="shared" si="17"/>
        <v>1</v>
      </c>
      <c r="L195" s="18"/>
      <c r="M195" s="15">
        <f t="shared" si="18"/>
        <v>50</v>
      </c>
      <c r="N195" s="1"/>
      <c r="O195" s="1"/>
      <c r="P195" s="1"/>
      <c r="Q195" s="7"/>
    </row>
    <row r="196" spans="1:17" x14ac:dyDescent="0.25">
      <c r="B196" s="29" t="s">
        <v>19</v>
      </c>
      <c r="C196" s="42"/>
      <c r="D196" s="43"/>
      <c r="E196" s="99"/>
      <c r="F196" s="47">
        <f>+E196*C196</f>
        <v>0</v>
      </c>
      <c r="G196" s="54"/>
      <c r="H196" s="54"/>
      <c r="I196" s="84">
        <f>+F196*$H$4</f>
        <v>0</v>
      </c>
      <c r="J196" s="3"/>
      <c r="K196" s="3">
        <f t="shared" si="17"/>
        <v>0</v>
      </c>
      <c r="L196" s="18"/>
      <c r="M196" s="15">
        <f t="shared" si="18"/>
        <v>0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59"/>
      <c r="F197" s="47">
        <f t="shared" si="19"/>
        <v>0</v>
      </c>
      <c r="G197" s="54"/>
      <c r="H197" s="54"/>
      <c r="I197" s="84"/>
      <c r="J197" s="3"/>
      <c r="K197" s="3">
        <f t="shared" si="17"/>
        <v>0</v>
      </c>
      <c r="L197" s="18"/>
      <c r="M197" s="15">
        <f t="shared" si="18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59"/>
      <c r="F198" s="47">
        <f t="shared" si="19"/>
        <v>0</v>
      </c>
      <c r="G198" s="54"/>
      <c r="H198" s="54"/>
      <c r="I198" s="84"/>
      <c r="J198" s="3"/>
      <c r="K198" s="3">
        <f t="shared" si="17"/>
        <v>0</v>
      </c>
      <c r="L198" s="18"/>
      <c r="M198" s="15">
        <f t="shared" si="18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59"/>
      <c r="F199" s="47">
        <f t="shared" si="19"/>
        <v>0</v>
      </c>
      <c r="G199" s="54"/>
      <c r="H199" s="54"/>
      <c r="I199" s="84"/>
      <c r="J199" s="3"/>
      <c r="K199" s="3">
        <f t="shared" si="17"/>
        <v>0</v>
      </c>
      <c r="L199" s="18"/>
      <c r="M199" s="15">
        <f t="shared" si="18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9"/>
        <v>0</v>
      </c>
      <c r="G200" s="54"/>
      <c r="H200" s="54"/>
      <c r="I200" s="84"/>
      <c r="J200" s="3"/>
      <c r="K200" s="3">
        <f t="shared" si="17"/>
        <v>0</v>
      </c>
      <c r="L200" s="18"/>
      <c r="M200" s="15">
        <f t="shared" si="18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9"/>
        <v>0</v>
      </c>
      <c r="G201" s="54"/>
      <c r="H201" s="54"/>
      <c r="I201" s="84"/>
      <c r="J201" s="3"/>
      <c r="K201" s="3">
        <f t="shared" si="17"/>
        <v>0</v>
      </c>
      <c r="L201" s="18"/>
      <c r="M201" s="15">
        <f t="shared" si="18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9"/>
        <v>0</v>
      </c>
      <c r="G202" s="54"/>
      <c r="H202" s="54"/>
      <c r="I202" s="84"/>
      <c r="J202" s="3"/>
      <c r="K202" s="3">
        <f t="shared" si="17"/>
        <v>0</v>
      </c>
      <c r="L202" s="18"/>
      <c r="M202" s="15">
        <f t="shared" si="18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9"/>
        <v>0</v>
      </c>
      <c r="G203" s="54"/>
      <c r="H203" s="54"/>
      <c r="I203" s="84"/>
      <c r="J203" s="3"/>
      <c r="K203" s="3">
        <f t="shared" si="17"/>
        <v>0</v>
      </c>
      <c r="L203" s="18"/>
      <c r="M203" s="15">
        <f t="shared" si="18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17"/>
        <v>0</v>
      </c>
      <c r="L204" s="18"/>
      <c r="M204" s="15">
        <f t="shared" si="18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17"/>
        <v>0</v>
      </c>
      <c r="L205" s="18"/>
      <c r="M205" s="15">
        <f t="shared" si="18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17"/>
        <v>0</v>
      </c>
      <c r="L206" s="18"/>
      <c r="M206" s="15">
        <f t="shared" si="18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17"/>
        <v>0</v>
      </c>
      <c r="L207" s="18"/>
      <c r="M207" s="15">
        <f t="shared" si="18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17"/>
        <v>0</v>
      </c>
      <c r="L208" s="18"/>
      <c r="M208" s="15">
        <f t="shared" si="18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17"/>
        <v>0</v>
      </c>
      <c r="L209" s="18"/>
      <c r="M209" s="15">
        <f t="shared" si="18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17"/>
        <v>0</v>
      </c>
      <c r="L210" s="18"/>
      <c r="M210" s="15">
        <f t="shared" si="18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17"/>
        <v>0</v>
      </c>
      <c r="L211" s="18"/>
      <c r="M211" s="15">
        <f t="shared" si="18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17"/>
        <v>0</v>
      </c>
      <c r="L212" s="18"/>
      <c r="M212" s="15">
        <f t="shared" si="18"/>
        <v>0</v>
      </c>
      <c r="N212" s="1"/>
      <c r="O212" s="1"/>
      <c r="P212" s="1"/>
      <c r="Q212" s="7"/>
    </row>
    <row r="213" spans="1:17" hidden="1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17"/>
        <v>0</v>
      </c>
      <c r="L213" s="18"/>
      <c r="M213" s="15">
        <f t="shared" si="18"/>
        <v>0</v>
      </c>
      <c r="N213" s="1"/>
      <c r="O213" s="1"/>
      <c r="P213" s="1"/>
      <c r="Q213" s="7"/>
    </row>
    <row r="214" spans="1:17" x14ac:dyDescent="0.25">
      <c r="B214" s="35" t="s">
        <v>23</v>
      </c>
      <c r="C214" s="49"/>
      <c r="D214" s="60"/>
      <c r="E214" s="49"/>
      <c r="F214" s="49"/>
      <c r="G214" s="56">
        <f>SUM(F189:F213)</f>
        <v>1220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1220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24</v>
      </c>
      <c r="C216" s="35"/>
      <c r="D216" s="37"/>
      <c r="E216" s="35"/>
      <c r="F216" s="37"/>
      <c r="G216" s="56">
        <f>+G214+G185</f>
        <v>2140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2140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25</v>
      </c>
      <c r="C218" s="35"/>
      <c r="D218" s="37"/>
      <c r="E218" s="35"/>
      <c r="F218" s="37"/>
      <c r="G218" s="57">
        <f>+G216+G161</f>
        <v>4947.25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4947.25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27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42</v>
      </c>
      <c r="K221" s="1" t="s">
        <v>8</v>
      </c>
      <c r="L221" s="18"/>
      <c r="M221" s="1" t="s">
        <v>54</v>
      </c>
      <c r="N221" s="1"/>
      <c r="O221" s="1"/>
      <c r="P221" s="1"/>
      <c r="Q221" s="7"/>
    </row>
    <row r="222" spans="1:17" x14ac:dyDescent="0.25">
      <c r="A222" t="s">
        <v>74</v>
      </c>
      <c r="B222" s="29" t="s">
        <v>26</v>
      </c>
      <c r="C222" s="29">
        <v>1</v>
      </c>
      <c r="D222" s="28"/>
      <c r="E222" s="38">
        <f>G218*H222</f>
        <v>2176.79</v>
      </c>
      <c r="F222" s="24">
        <f>G218*H222</f>
        <v>2176.79</v>
      </c>
      <c r="G222" s="54"/>
      <c r="H222" s="74">
        <v>0.44</v>
      </c>
      <c r="I222" s="84">
        <f>+F222*$H$4</f>
        <v>6530.37</v>
      </c>
      <c r="J222" s="3" t="s">
        <v>71</v>
      </c>
      <c r="K222" s="3">
        <f>+C222</f>
        <v>1</v>
      </c>
      <c r="L222" s="18"/>
      <c r="M222" s="15">
        <f>+F222</f>
        <v>2176.79</v>
      </c>
      <c r="N222" s="1"/>
      <c r="O222" s="1"/>
      <c r="P222" s="1"/>
      <c r="Q222" s="7"/>
    </row>
    <row r="223" spans="1:17" ht="15.75" thickBot="1" x14ac:dyDescent="0.3">
      <c r="A223" t="s">
        <v>74</v>
      </c>
      <c r="B223" s="29" t="s">
        <v>73</v>
      </c>
      <c r="C223" s="29">
        <v>1</v>
      </c>
      <c r="D223" s="28"/>
      <c r="E223" s="38">
        <f>+(F222+G218)*0.5%</f>
        <v>35.620200000000004</v>
      </c>
      <c r="F223" s="24">
        <f t="shared" ref="F223" si="20">+E223*C223</f>
        <v>35.620200000000004</v>
      </c>
      <c r="G223" s="54"/>
      <c r="H223" s="75">
        <f>F223/(F222+G218)</f>
        <v>5.000000000000001E-3</v>
      </c>
      <c r="I223" s="84">
        <f>+F223*$H$4</f>
        <v>106.86060000000001</v>
      </c>
      <c r="J223" s="3" t="s">
        <v>72</v>
      </c>
      <c r="K223" s="3">
        <f t="shared" ref="K223:K228" si="21">+C223</f>
        <v>1</v>
      </c>
      <c r="L223" s="18"/>
      <c r="M223" s="15">
        <f t="shared" ref="M223:M228" si="22">+F223</f>
        <v>35.620200000000004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1"/>
        <v>0</v>
      </c>
      <c r="L224" s="18"/>
      <c r="M224" s="15">
        <f t="shared" si="22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1"/>
        <v>0</v>
      </c>
      <c r="L225" s="18"/>
      <c r="M225" s="15">
        <f t="shared" si="22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1"/>
        <v>0</v>
      </c>
      <c r="L226" s="18"/>
      <c r="M226" s="15">
        <f t="shared" si="22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1"/>
        <v>0</v>
      </c>
      <c r="L227" s="18"/>
      <c r="M227" s="15">
        <f t="shared" si="22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1"/>
        <v>0</v>
      </c>
      <c r="L228" s="18"/>
      <c r="M228" s="15">
        <f t="shared" si="22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28</v>
      </c>
      <c r="C230" s="35"/>
      <c r="D230" s="60"/>
      <c r="E230" s="49"/>
      <c r="F230" s="60"/>
      <c r="G230" s="56">
        <f>SUM(F222:F229)</f>
        <v>2212.4101999999998</v>
      </c>
      <c r="H230" s="77">
        <f>+G230/G234</f>
        <v>0.2649721343168871</v>
      </c>
      <c r="I230" s="6"/>
      <c r="J230" s="1" t="str">
        <f>+B230</f>
        <v>Total FOH</v>
      </c>
      <c r="K230" s="1"/>
      <c r="L230" s="18"/>
      <c r="M230" s="82">
        <f>+G230</f>
        <v>2212.4101999999998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29</v>
      </c>
      <c r="C232" s="29"/>
      <c r="D232" s="28"/>
      <c r="E232" s="29"/>
      <c r="F232" s="28"/>
      <c r="G232" s="57">
        <f>SUM(G218:G231)</f>
        <v>7159.6602000000003</v>
      </c>
      <c r="H232" s="78"/>
      <c r="I232" s="6"/>
      <c r="J232" s="1" t="str">
        <f>+B232</f>
        <v>Total Cost Per Unit</v>
      </c>
      <c r="K232" s="1"/>
      <c r="L232" s="1"/>
      <c r="M232" s="15">
        <f>+G232</f>
        <v>7159.6602000000003</v>
      </c>
      <c r="N232" s="1"/>
      <c r="O232" s="1"/>
      <c r="P232" s="1"/>
      <c r="Q232" s="7"/>
    </row>
    <row r="233" spans="2:17" ht="15.75" thickBot="1" x14ac:dyDescent="0.3">
      <c r="B233" s="29" t="s">
        <v>31</v>
      </c>
      <c r="C233" s="29"/>
      <c r="D233" s="28"/>
      <c r="E233" s="29"/>
      <c r="F233" s="28"/>
      <c r="G233" s="39">
        <f>G232*H233</f>
        <v>1189.9355252400001</v>
      </c>
      <c r="H233" s="79">
        <v>0.16619999999999999</v>
      </c>
      <c r="I233" s="6"/>
      <c r="J233" s="1" t="str">
        <f t="shared" ref="J233:J236" si="23">+B233</f>
        <v>Approved Margin</v>
      </c>
      <c r="K233" s="1"/>
      <c r="L233" s="103">
        <f>+H233</f>
        <v>0.16619999999999999</v>
      </c>
      <c r="M233" s="15">
        <f>+G233</f>
        <v>1189.9355252400001</v>
      </c>
      <c r="N233" s="1"/>
      <c r="O233" s="1"/>
      <c r="P233" s="1"/>
      <c r="Q233" s="7"/>
    </row>
    <row r="234" spans="2:17" x14ac:dyDescent="0.25">
      <c r="B234" s="29" t="s">
        <v>78</v>
      </c>
      <c r="C234" s="29"/>
      <c r="D234" s="28"/>
      <c r="E234" s="29"/>
      <c r="F234" s="28"/>
      <c r="G234" s="70">
        <f>SUM(G232:G233)</f>
        <v>8349.5957252400003</v>
      </c>
      <c r="H234" s="55"/>
      <c r="I234" s="6"/>
      <c r="J234" s="1" t="str">
        <f t="shared" si="23"/>
        <v>Sales Price Before Sales Commission</v>
      </c>
      <c r="K234" s="1"/>
      <c r="L234" s="1"/>
      <c r="M234" s="104">
        <f t="shared" ref="M234:M236" si="24">+G234</f>
        <v>8349.5957252400003</v>
      </c>
      <c r="N234" s="1"/>
      <c r="O234" s="1"/>
      <c r="P234" s="1"/>
      <c r="Q234" s="7"/>
    </row>
    <row r="235" spans="2:17" x14ac:dyDescent="0.25">
      <c r="B235" s="29" t="s">
        <v>32</v>
      </c>
      <c r="C235" s="29"/>
      <c r="D235" s="28"/>
      <c r="E235" s="29"/>
      <c r="F235" s="28"/>
      <c r="G235" s="39">
        <f>+G234-G232</f>
        <v>1189.9355252400001</v>
      </c>
      <c r="H235" s="54"/>
      <c r="I235" s="6"/>
      <c r="J235" s="1" t="str">
        <f t="shared" si="23"/>
        <v>NP</v>
      </c>
      <c r="K235" s="1"/>
      <c r="L235" s="1"/>
      <c r="M235" s="104">
        <f t="shared" si="24"/>
        <v>1189.9355252400001</v>
      </c>
      <c r="N235" s="1"/>
      <c r="O235" s="1"/>
      <c r="P235" s="1"/>
      <c r="Q235" s="7"/>
    </row>
    <row r="236" spans="2:17" ht="15.75" thickBot="1" x14ac:dyDescent="0.3">
      <c r="B236" s="36" t="s">
        <v>33</v>
      </c>
      <c r="C236" s="36"/>
      <c r="D236" s="41"/>
      <c r="E236" s="36"/>
      <c r="F236" s="41"/>
      <c r="G236" s="40">
        <f>+G235/G234</f>
        <v>0.14251414851654948</v>
      </c>
      <c r="H236" s="78"/>
      <c r="I236" s="6"/>
      <c r="J236" s="1" t="str">
        <f t="shared" si="23"/>
        <v>NP Margin</v>
      </c>
      <c r="K236" s="1"/>
      <c r="L236" s="1"/>
      <c r="M236" s="83">
        <f t="shared" si="24"/>
        <v>0.14251414851654948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78</v>
      </c>
      <c r="C238" s="29"/>
      <c r="D238" s="28"/>
      <c r="E238" s="29"/>
      <c r="F238" s="28"/>
      <c r="G238" s="70">
        <f>+G234</f>
        <v>8349.5957252400003</v>
      </c>
      <c r="H238" s="42"/>
      <c r="I238" s="6"/>
      <c r="J238" s="1" t="s">
        <v>78</v>
      </c>
      <c r="K238" s="1"/>
      <c r="L238" s="1"/>
      <c r="M238" s="82">
        <f>+G238</f>
        <v>8349.5957252400003</v>
      </c>
      <c r="N238" s="1"/>
      <c r="O238" s="1"/>
      <c r="P238" s="1"/>
      <c r="Q238" s="7"/>
    </row>
    <row r="239" spans="2:17" ht="19.5" customHeight="1" x14ac:dyDescent="0.25">
      <c r="B239" s="29" t="s">
        <v>79</v>
      </c>
      <c r="C239" s="29"/>
      <c r="D239" s="28"/>
      <c r="E239" s="29"/>
      <c r="F239" s="28"/>
      <c r="G239" s="70">
        <f>H12</f>
        <v>0</v>
      </c>
      <c r="H239" s="42"/>
      <c r="I239" s="6"/>
      <c r="J239" s="1" t="s">
        <v>79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80</v>
      </c>
      <c r="C240" s="36"/>
      <c r="D240" s="41"/>
      <c r="E240" s="36"/>
      <c r="F240" s="41"/>
      <c r="G240" s="105">
        <f>SUM(G238:G239)</f>
        <v>8349.5957252400003</v>
      </c>
      <c r="H240" s="88"/>
      <c r="I240" s="11"/>
      <c r="J240" s="12" t="s">
        <v>80</v>
      </c>
      <c r="K240" s="12"/>
      <c r="L240" s="12"/>
      <c r="M240" s="90">
        <f>SUM(M238:M239)</f>
        <v>8349.5957252400003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35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36</v>
      </c>
      <c r="C245" s="26">
        <f>+($G$232*(1+C243))</f>
        <v>8233.60923</v>
      </c>
      <c r="D245" s="21"/>
      <c r="E245" s="1"/>
      <c r="F245" s="26">
        <f>+($G$232*(1+F243))</f>
        <v>7875.626220000001</v>
      </c>
      <c r="G245" s="1"/>
      <c r="H245" s="26">
        <f>+($G$232*(1+H243))</f>
        <v>7517.6432100000002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37</v>
      </c>
      <c r="C247" s="10">
        <f>+C245-$G$218</f>
        <v>3286.35923</v>
      </c>
      <c r="D247" s="1"/>
      <c r="E247" s="1"/>
      <c r="F247" s="10">
        <f>+F245-$G$218</f>
        <v>2928.376220000001</v>
      </c>
      <c r="G247" s="1"/>
      <c r="H247" s="10">
        <f>+H245-$G$218</f>
        <v>2570.3932100000002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26</v>
      </c>
      <c r="C249" s="10">
        <f>-$G$230</f>
        <v>-2212.4101999999998</v>
      </c>
      <c r="D249" s="1"/>
      <c r="E249" s="1"/>
      <c r="F249" s="10">
        <f>-$G$230</f>
        <v>-2212.4101999999998</v>
      </c>
      <c r="G249" s="1"/>
      <c r="H249" s="10">
        <f>-$G$230</f>
        <v>-2212.4101999999998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32</v>
      </c>
      <c r="C251" s="27">
        <f>SUM(C247:C249)</f>
        <v>1073.9490300000002</v>
      </c>
      <c r="D251" s="20"/>
      <c r="E251" s="20"/>
      <c r="F251" s="27">
        <f>SUM(F247:F249)</f>
        <v>715.96602000000121</v>
      </c>
      <c r="G251" s="20"/>
      <c r="H251" s="27">
        <f>SUM(H247:H249)</f>
        <v>357.98301000000038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38</v>
      </c>
      <c r="C254" s="21">
        <f>+C245*$H$4</f>
        <v>24700.827689999998</v>
      </c>
      <c r="D254" s="21"/>
      <c r="E254" s="20"/>
      <c r="F254" s="21">
        <f>+F245*$H$4</f>
        <v>23626.878660000002</v>
      </c>
      <c r="G254" s="20"/>
      <c r="H254" s="21">
        <f>+H245*$H$4</f>
        <v>22552.929629999999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32</v>
      </c>
      <c r="C256" s="21">
        <f>+C251*$H$4</f>
        <v>3221.8470900000007</v>
      </c>
      <c r="D256" s="21"/>
      <c r="E256" s="20"/>
      <c r="F256" s="21">
        <f>+F251*$H$4</f>
        <v>2147.8980600000036</v>
      </c>
      <c r="G256" s="20"/>
      <c r="H256" s="21">
        <f>+H251*$H$4</f>
        <v>1073.9490300000011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55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56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57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39</v>
      </c>
      <c r="C266" s="12"/>
      <c r="D266" s="12" t="s">
        <v>61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 t="s">
        <v>94</v>
      </c>
      <c r="E270" s="94"/>
      <c r="F270" s="94"/>
    </row>
    <row r="271" spans="2:17" x14ac:dyDescent="0.25">
      <c r="D271" s="94" t="s">
        <v>95</v>
      </c>
      <c r="E271" s="94"/>
      <c r="F271" s="94">
        <f>(750*1*G271)+(650*3*G271)</f>
        <v>16.200000000000003</v>
      </c>
      <c r="G271">
        <f>H4*4*1/(2000*1)</f>
        <v>6.0000000000000001E-3</v>
      </c>
      <c r="I271" t="s">
        <v>96</v>
      </c>
    </row>
    <row r="272" spans="2:17" x14ac:dyDescent="0.25">
      <c r="D272" s="94" t="s">
        <v>97</v>
      </c>
      <c r="E272" s="94"/>
      <c r="F272" s="94">
        <f>(750*1*G272)+(650*3*G272)</f>
        <v>2.53125</v>
      </c>
      <c r="G272" s="95">
        <f>H4/(4*800)</f>
        <v>9.3749999999999997E-4</v>
      </c>
      <c r="H272" s="95"/>
      <c r="I272" t="s">
        <v>96</v>
      </c>
    </row>
    <row r="273" spans="4:9" x14ac:dyDescent="0.25">
      <c r="D273" s="96" t="s">
        <v>98</v>
      </c>
      <c r="F273" s="94">
        <f>(750*1*G273)</f>
        <v>2.25</v>
      </c>
      <c r="G273">
        <f>H4*4/(4*1000)</f>
        <v>3.0000000000000001E-3</v>
      </c>
      <c r="I273" t="s">
        <v>96</v>
      </c>
    </row>
    <row r="274" spans="4:9" x14ac:dyDescent="0.25">
      <c r="D274" s="22"/>
      <c r="E274" s="22"/>
      <c r="F274" s="97">
        <f>SUM(F271:F273)</f>
        <v>20.981250000000003</v>
      </c>
      <c r="G274" s="101">
        <f>F274/H4</f>
        <v>6.9937500000000012</v>
      </c>
      <c r="H274" s="98"/>
      <c r="I274" s="22"/>
    </row>
  </sheetData>
  <mergeCells count="3">
    <mergeCell ref="B18:H18"/>
    <mergeCell ref="C16:H16"/>
    <mergeCell ref="I18:Q18"/>
  </mergeCells>
  <dataValidations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2019-04-25T07:18:39Z</dcterms:modified>
</cp:coreProperties>
</file>