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I223" i="1"/>
  <c r="I196" i="1"/>
  <c r="I193" i="1"/>
  <c r="I189" i="1"/>
  <c r="G234" i="1"/>
  <c r="G233" i="1"/>
  <c r="H230" i="1" s="1"/>
  <c r="G232" i="1"/>
  <c r="G230" i="1"/>
  <c r="H223" i="1"/>
  <c r="E223" i="1"/>
  <c r="F223" i="1"/>
  <c r="F189" i="1"/>
  <c r="F196" i="1"/>
  <c r="F193" i="1"/>
  <c r="E193" i="1"/>
  <c r="E196" i="1"/>
  <c r="E189" i="1"/>
  <c r="E164" i="1"/>
  <c r="E23" i="1"/>
  <c r="F22" i="1"/>
  <c r="C22" i="1"/>
  <c r="H7" i="1" l="1"/>
  <c r="F23" i="1"/>
  <c r="I25" i="1" l="1"/>
  <c r="F165" i="1"/>
  <c r="F166" i="1"/>
  <c r="F167" i="1"/>
  <c r="F168" i="1"/>
  <c r="F169" i="1"/>
  <c r="F170" i="1"/>
  <c r="F171" i="1"/>
  <c r="F172" i="1"/>
  <c r="F173" i="1"/>
  <c r="I31" i="1"/>
  <c r="I30" i="1"/>
  <c r="I29" i="1"/>
  <c r="I28" i="1"/>
  <c r="I27" i="1"/>
  <c r="I26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6" i="1" l="1"/>
  <c r="F195" i="1"/>
  <c r="M195" i="1" l="1"/>
  <c r="I195" i="1"/>
  <c r="M22" i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2" i="1"/>
  <c r="F191" i="1"/>
  <c r="F190" i="1"/>
  <c r="F164" i="1"/>
  <c r="I164" i="1" s="1"/>
  <c r="M191" i="1" l="1"/>
  <c r="I191" i="1"/>
  <c r="M192" i="1"/>
  <c r="I192" i="1"/>
  <c r="M193" i="1"/>
  <c r="M190" i="1"/>
  <c r="I190" i="1"/>
  <c r="M194" i="1"/>
  <c r="I194" i="1"/>
  <c r="G185" i="1"/>
  <c r="G214" i="1"/>
  <c r="G216" i="1" s="1"/>
  <c r="G218" i="1" s="1"/>
  <c r="M189" i="1"/>
  <c r="I184" i="1"/>
  <c r="L233" i="1"/>
  <c r="F222" i="1" l="1"/>
  <c r="M214" i="1"/>
  <c r="M185" i="1"/>
  <c r="M216" i="1"/>
  <c r="I160" i="1" l="1"/>
  <c r="M161" i="1"/>
  <c r="M160" i="1"/>
  <c r="M218" i="1" l="1"/>
  <c r="M223" i="1" l="1"/>
  <c r="I222" i="1" l="1"/>
  <c r="M222" i="1"/>
  <c r="H222" i="1"/>
  <c r="M232" i="1" l="1"/>
  <c r="M230" i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<sst xmlns="http://schemas.openxmlformats.org/spreadsheetml/2006/main" count="124" uniqueCount="96">
  <si>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</si>
  <si>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</si>
  <si>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</si>
  <si>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</si>
  <si>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</si>
  <si>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</si>
  <si>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</si>
  <si>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</si>
  <si>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</si>
  <si>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</si>
  <si>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</si>
  <si>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</si>
  <si>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</si>
  <si>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</si>
  <si>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</si>
  <si>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</si>
  <si>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</si>
  <si>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</si>
  <si>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</si>
  <si>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</si>
  <si>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</si>
  <si>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</si>
  <si>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</si>
  <si>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</si>
  <si>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</si>
  <si>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</si>
  <si>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</si>
  <si>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</si>
  <si>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</si>
  <si>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</si>
  <si>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</si>
  <si>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</si>
  <si>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</si>
  <si>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</si>
  <si>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</si>
  <si>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</si>
  <si>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</si>
  <si>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</si>
  <si>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</si>
  <si>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</si>
  <si>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</si>
  <si>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</si>
  <si>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</si>
  <si>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</si>
  <si>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</si>
  <si>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</si>
  <si>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</si>
  <si>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</si>
  <si>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</si>
  <si>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</si>
  <si>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</si>
  <si>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</si>
  <si>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</si>
  <si>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</si>
  <si>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</si>
  <si>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</si>
  <si>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</si>
  <si>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</si>
  <si>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</si>
  <si>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</si>
  <si>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</si>
  <si>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</si>
  <si>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</si>
  <si>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</si>
  <si>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</si>
  <si>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</si>
  <si>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</si>
  <si>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</si>
  <si>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</si>
  <si>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</si>
  <si>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</si>
  <si>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</si>
  <si>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</si>
  <si>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</si>
  <si>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</si>
  <si>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</si>
  <si>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</si>
  <si>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</si>
  <si>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</si>
  <si>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</si>
  <si>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</si>
  <si>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</si>
  <si>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Rs</t>
  </si>
  <si>
    <t>LC0006</t>
  </si>
  <si>
    <t>12.12.2018.</t>
  </si>
  <si>
    <t>Ink</t>
  </si>
  <si>
    <t>Mtr</t>
  </si>
  <si>
    <t>FOH0003</t>
  </si>
  <si>
    <t>VOH0006</t>
  </si>
  <si>
    <t>VOH0003</t>
  </si>
  <si>
    <t>Texco Glitter Care Label</t>
  </si>
  <si>
    <t>25mm Slit Edge Satin</t>
  </si>
  <si>
    <t>Miami Exports</t>
  </si>
  <si>
    <t>101mm</t>
  </si>
  <si>
    <t>25mm</t>
  </si>
  <si>
    <t xml:space="preserve">RO0010071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</si>
</sst>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 applyBorder="1" applyAlignment="1">
      <alignment horizontal="right"/>
    </xf>
    <xf numFmtId="10" fontId="0" fillId="0" borderId="15" xfId="0" applyNumberFormat="1" applyBorder="1"/>
    <xf numFmtId="0" fontId="0" fillId="2" borderId="21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15" xfId="0" applyBorder="1" applyAlignment="1">
      <alignment horizontal="center"/>
    </xf>
    <xf numFmtId="165" fontId="0" fillId="0" borderId="18" xfId="1" applyNumberFormat="1" applyFont="1" applyBorder="1"/>
    <xf numFmtId="2" fontId="0" fillId="0" borderId="19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165" fontId="0" fillId="0" borderId="19" xfId="1" applyNumberFormat="1" applyFont="1" applyBorder="1"/>
    <xf numFmtId="43" fontId="0" fillId="2" borderId="7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190" zoomScale="70" zoomScaleNormal="70" workbookViewId="0">
      <selection activeCell="B231" sqref="B231"/>
    </sheetView>
  </sheetViews>
  <sheetFormatPr defaultRowHeight="15" x14ac:dyDescent="0.25"/>
  <cols>
    <col min="1" max="1" width="3.7109375" customWidth="1"/>
    <col min="2" max="2" width="44.140625" customWidth="1"/>
    <col min="3" max="3" width="29.28515625" bestFit="1" customWidth="1"/>
    <col min="4" max="5" width="11.5703125" bestFit="1" customWidth="1"/>
    <col min="6" max="6" width="15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91" t="s">
        <v>93</v>
      </c>
    </row>
    <row r="3" spans="2:13" x14ac:dyDescent="0.25">
      <c r="B3" s="8"/>
      <c r="C3" s="1"/>
      <c r="D3" s="1"/>
      <c r="E3" s="1"/>
      <c r="F3" s="1"/>
      <c r="G3" s="1" t="s">
        <v>4</v>
      </c>
      <c r="H3" s="92" t="s">
        <v>94</v>
      </c>
    </row>
    <row r="4" spans="2:13" x14ac:dyDescent="0.25">
      <c r="B4" s="8"/>
      <c r="C4" s="1"/>
      <c r="D4" s="1"/>
      <c r="E4" s="1"/>
      <c r="F4" s="1"/>
      <c r="G4" s="1" t="s">
        <v>42</v>
      </c>
      <c r="H4" s="39">
        <v>10000</v>
      </c>
    </row>
    <row r="5" spans="2:13" x14ac:dyDescent="0.25">
      <c r="B5" s="8" t="s">
        <v>2</v>
      </c>
      <c r="C5" s="1"/>
      <c r="D5" s="1"/>
      <c r="E5" s="1"/>
      <c r="F5" s="1"/>
      <c r="G5" s="1" t="s">
        <v>12</v>
      </c>
      <c r="H5" s="39">
        <v>1</v>
      </c>
    </row>
    <row r="6" spans="2:13" x14ac:dyDescent="0.25">
      <c r="B6" s="8"/>
      <c r="C6" s="1"/>
      <c r="D6" s="1"/>
      <c r="E6" s="1"/>
      <c r="F6" s="1"/>
      <c r="G6" s="1" t="s">
        <v>6</v>
      </c>
      <c r="H6" s="39">
        <f>+H4*H5</f>
        <v>10000</v>
      </c>
    </row>
    <row r="7" spans="2:13" x14ac:dyDescent="0.25">
      <c r="B7" s="8" t="s">
        <v>49</v>
      </c>
      <c r="C7" s="3" t="s">
        <v>92</v>
      </c>
      <c r="D7" s="1"/>
      <c r="E7" s="1"/>
      <c r="F7" s="1"/>
      <c r="G7" s="1" t="s">
        <v>35</v>
      </c>
      <c r="H7" s="40">
        <f>H233</f>
        <v>0.3125</v>
      </c>
    </row>
    <row r="8" spans="2:13" x14ac:dyDescent="0.25">
      <c r="B8" s="8"/>
      <c r="C8" s="1"/>
      <c r="D8" s="1"/>
      <c r="E8" s="1"/>
      <c r="F8" s="1"/>
      <c r="G8" s="1" t="s">
        <v>30</v>
      </c>
      <c r="H8" s="40">
        <v>0.44</v>
      </c>
    </row>
    <row r="9" spans="2:13" x14ac:dyDescent="0.25">
      <c r="B9" s="8" t="s">
        <v>50</v>
      </c>
      <c r="C9" s="3" t="s">
        <v>90</v>
      </c>
      <c r="D9" s="1"/>
      <c r="E9" s="1"/>
      <c r="F9" s="1"/>
      <c r="G9" s="1" t="s">
        <v>13</v>
      </c>
      <c r="H9" s="40">
        <v>0.1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44</v>
      </c>
      <c r="H11" s="39"/>
    </row>
    <row r="12" spans="2:13" x14ac:dyDescent="0.25">
      <c r="B12" s="8" t="s">
        <v>1</v>
      </c>
      <c r="C12" s="20" t="s">
        <v>84</v>
      </c>
      <c r="D12" s="1"/>
      <c r="E12" s="1"/>
      <c r="F12" s="1"/>
      <c r="G12" s="1" t="s">
        <v>41</v>
      </c>
      <c r="H12" s="105">
        <v>2.1</v>
      </c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48</v>
      </c>
      <c r="C16" s="101" t="s">
        <v>91</v>
      </c>
      <c r="D16" s="102"/>
      <c r="E16" s="102"/>
      <c r="F16" s="102"/>
      <c r="G16" s="102"/>
      <c r="H16" s="103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6" t="s">
        <v>52</v>
      </c>
      <c r="C18" s="97"/>
      <c r="D18" s="97"/>
      <c r="E18" s="97"/>
      <c r="F18" s="97"/>
      <c r="G18" s="97"/>
      <c r="H18" s="98"/>
      <c r="I18" s="99" t="s">
        <v>53</v>
      </c>
      <c r="J18" s="99"/>
      <c r="K18" s="99"/>
      <c r="L18" s="99"/>
      <c r="M18" s="100"/>
    </row>
    <row r="19" spans="1:16" ht="24.75" customHeight="1" thickBot="1" x14ac:dyDescent="0.3">
      <c r="B19" s="36" t="s">
        <v>61</v>
      </c>
      <c r="C19" s="93" t="s">
        <v>8</v>
      </c>
      <c r="D19" s="84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7"/>
      <c r="C20" s="57"/>
      <c r="D20" s="58"/>
      <c r="E20" s="57"/>
      <c r="F20" s="58"/>
      <c r="G20" s="72"/>
      <c r="H20" s="75"/>
      <c r="I20" s="38" t="s">
        <v>10</v>
      </c>
      <c r="J20" s="1" t="s">
        <v>54</v>
      </c>
      <c r="K20" s="1" t="s">
        <v>8</v>
      </c>
      <c r="L20" s="1"/>
      <c r="M20" s="9" t="s">
        <v>55</v>
      </c>
    </row>
    <row r="21" spans="1:16" x14ac:dyDescent="0.25">
      <c r="B21" s="49" t="s">
        <v>3</v>
      </c>
      <c r="C21" s="8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45</v>
      </c>
      <c r="B22" s="35" t="s">
        <v>91</v>
      </c>
      <c r="C22" s="86">
        <f>1/7</f>
        <v>0.14285714285714285</v>
      </c>
      <c r="D22" s="88" t="s">
        <v>86</v>
      </c>
      <c r="E22" s="53">
        <v>3</v>
      </c>
      <c r="F22" s="94">
        <f>E22*C22</f>
        <v>0.42857142857142855</v>
      </c>
      <c r="G22" s="71"/>
      <c r="H22" s="35"/>
      <c r="I22" s="10">
        <f>+F22*$H$4</f>
        <v>4285.7142857142853</v>
      </c>
      <c r="J22" s="5" t="s">
        <v>95</v>
      </c>
      <c r="K22" s="89">
        <f>+C22</f>
        <v>0.14285714285714285</v>
      </c>
      <c r="L22" s="1"/>
      <c r="M22" s="23">
        <f>+F22</f>
        <v>0.42857142857142855</v>
      </c>
    </row>
    <row r="23" spans="1:16" x14ac:dyDescent="0.25">
      <c r="A23" t="s">
        <v>45</v>
      </c>
      <c r="B23" s="35" t="s">
        <v>85</v>
      </c>
      <c r="C23" s="85">
        <v>1</v>
      </c>
      <c r="D23" s="88" t="s">
        <v>82</v>
      </c>
      <c r="E23" s="53">
        <f>((12000*1)/400000)</f>
        <v>0.03</v>
      </c>
      <c r="F23" s="94">
        <f>E23*C23</f>
        <v>0.03</v>
      </c>
      <c r="G23" s="71"/>
      <c r="H23" s="35"/>
      <c r="I23" s="10">
        <f t="shared" ref="I23:I31" si="0">+F23*$H$4</f>
        <v>300</v>
      </c>
      <c r="J23" s="5"/>
      <c r="K23" s="89">
        <f t="shared" ref="K23:K86" si="1">+C23</f>
        <v>1</v>
      </c>
      <c r="L23" s="1"/>
      <c r="M23" s="23">
        <f t="shared" ref="M23:M25" si="2">+F23</f>
        <v>0.03</v>
      </c>
    </row>
    <row r="24" spans="1:16" hidden="1" x14ac:dyDescent="0.25">
      <c r="B24" s="35"/>
      <c r="C24" s="85"/>
      <c r="D24" s="88"/>
      <c r="E24" s="53"/>
      <c r="F24" s="30"/>
      <c r="G24" s="71"/>
      <c r="H24" s="35"/>
      <c r="I24" s="10">
        <f t="shared" si="0"/>
        <v>0</v>
      </c>
      <c r="J24" s="5"/>
      <c r="K24" s="89">
        <f t="shared" si="1"/>
        <v>0</v>
      </c>
      <c r="L24" s="1"/>
      <c r="M24" s="23">
        <f t="shared" si="2"/>
        <v>0</v>
      </c>
    </row>
    <row r="25" spans="1:16" ht="14.25" hidden="1" customHeight="1" x14ac:dyDescent="0.25">
      <c r="B25" s="35"/>
      <c r="C25" s="85"/>
      <c r="D25" s="88"/>
      <c r="E25" s="53"/>
      <c r="F25" s="30"/>
      <c r="G25" s="71"/>
      <c r="H25" s="35"/>
      <c r="I25" s="10">
        <f t="shared" si="0"/>
        <v>0</v>
      </c>
      <c r="J25" s="5"/>
      <c r="K25" s="89">
        <f t="shared" si="1"/>
        <v>0</v>
      </c>
      <c r="L25" s="1"/>
      <c r="M25" s="23">
        <f t="shared" si="2"/>
        <v>0</v>
      </c>
      <c r="O25" s="2"/>
      <c r="P25" s="2"/>
    </row>
    <row r="26" spans="1:16" hidden="1" x14ac:dyDescent="0.25">
      <c r="B26" s="35"/>
      <c r="C26" s="85"/>
      <c r="D26" s="88"/>
      <c r="E26" s="53"/>
      <c r="F26" s="30"/>
      <c r="G26" s="71"/>
      <c r="H26" s="35"/>
      <c r="I26" s="10">
        <f t="shared" si="0"/>
        <v>0</v>
      </c>
      <c r="J26" s="5"/>
      <c r="K26" s="89">
        <f t="shared" si="1"/>
        <v>0</v>
      </c>
      <c r="L26" s="1"/>
      <c r="M26" s="23">
        <f t="shared" ref="M26:M87" si="3">+F26</f>
        <v>0</v>
      </c>
    </row>
    <row r="27" spans="1:16" hidden="1" x14ac:dyDescent="0.25">
      <c r="B27" s="35"/>
      <c r="C27" s="86"/>
      <c r="D27" s="88"/>
      <c r="E27" s="53"/>
      <c r="F27" s="30"/>
      <c r="G27" s="71"/>
      <c r="H27" s="35"/>
      <c r="I27" s="10">
        <f t="shared" si="0"/>
        <v>0</v>
      </c>
      <c r="J27" s="5"/>
      <c r="K27" s="89">
        <f t="shared" si="1"/>
        <v>0</v>
      </c>
      <c r="L27" s="1"/>
      <c r="M27" s="23">
        <f t="shared" si="3"/>
        <v>0</v>
      </c>
    </row>
    <row r="28" spans="1:16" hidden="1" x14ac:dyDescent="0.25">
      <c r="B28" s="35"/>
      <c r="C28" s="86"/>
      <c r="D28" s="88"/>
      <c r="E28" s="53"/>
      <c r="F28" s="30"/>
      <c r="G28" s="71"/>
      <c r="H28" s="35"/>
      <c r="I28" s="10">
        <f t="shared" si="0"/>
        <v>0</v>
      </c>
      <c r="J28" s="5"/>
      <c r="K28" s="89">
        <f t="shared" si="1"/>
        <v>0</v>
      </c>
      <c r="L28" s="1"/>
      <c r="M28" s="23">
        <f t="shared" si="3"/>
        <v>0</v>
      </c>
    </row>
    <row r="29" spans="1:16" hidden="1" x14ac:dyDescent="0.25">
      <c r="B29" s="35"/>
      <c r="C29" s="87"/>
      <c r="D29" s="88"/>
      <c r="E29" s="53"/>
      <c r="F29" s="30"/>
      <c r="G29" s="71"/>
      <c r="H29" s="35"/>
      <c r="I29" s="10">
        <f t="shared" si="0"/>
        <v>0</v>
      </c>
      <c r="J29" s="5"/>
      <c r="K29" s="89">
        <f t="shared" si="1"/>
        <v>0</v>
      </c>
      <c r="L29" s="1"/>
      <c r="M29" s="23">
        <f t="shared" si="3"/>
        <v>0</v>
      </c>
    </row>
    <row r="30" spans="1:16" hidden="1" x14ac:dyDescent="0.25">
      <c r="B30" s="35"/>
      <c r="C30" s="86"/>
      <c r="D30" s="88"/>
      <c r="E30" s="53"/>
      <c r="F30" s="30"/>
      <c r="G30" s="71"/>
      <c r="H30" s="35"/>
      <c r="I30" s="10">
        <f t="shared" si="0"/>
        <v>0</v>
      </c>
      <c r="J30" s="5"/>
      <c r="K30" s="89">
        <f t="shared" si="1"/>
        <v>0</v>
      </c>
      <c r="L30" s="1"/>
      <c r="M30" s="23">
        <f t="shared" si="3"/>
        <v>0</v>
      </c>
    </row>
    <row r="31" spans="1:16" hidden="1" x14ac:dyDescent="0.25">
      <c r="B31" s="35"/>
      <c r="C31" s="85"/>
      <c r="D31" s="88"/>
      <c r="E31" s="53"/>
      <c r="F31" s="34"/>
      <c r="G31" s="71"/>
      <c r="H31" s="35"/>
      <c r="I31" s="10">
        <f t="shared" si="0"/>
        <v>0</v>
      </c>
      <c r="J31" s="5"/>
      <c r="K31" s="89">
        <f t="shared" si="1"/>
        <v>0</v>
      </c>
      <c r="L31" s="1"/>
      <c r="M31" s="23">
        <f t="shared" si="3"/>
        <v>0</v>
      </c>
    </row>
    <row r="32" spans="1:16" hidden="1" x14ac:dyDescent="0.25">
      <c r="B32" s="35"/>
      <c r="C32" s="68"/>
      <c r="D32" s="34"/>
      <c r="E32" s="35"/>
      <c r="F32" s="34"/>
      <c r="G32" s="71"/>
      <c r="H32" s="35"/>
      <c r="I32" s="10"/>
      <c r="J32" s="5"/>
      <c r="K32" s="89">
        <f t="shared" si="1"/>
        <v>0</v>
      </c>
      <c r="L32" s="1"/>
      <c r="M32" s="23">
        <f t="shared" si="3"/>
        <v>0</v>
      </c>
    </row>
    <row r="33" spans="2:13" hidden="1" x14ac:dyDescent="0.25">
      <c r="B33" s="35"/>
      <c r="C33" s="35"/>
      <c r="D33" s="34"/>
      <c r="E33" s="35"/>
      <c r="F33" s="34"/>
      <c r="G33" s="71"/>
      <c r="H33" s="35"/>
      <c r="I33" s="10"/>
      <c r="J33" s="5"/>
      <c r="K33" s="89">
        <f t="shared" si="1"/>
        <v>0</v>
      </c>
      <c r="L33" s="1"/>
      <c r="M33" s="23">
        <f t="shared" si="3"/>
        <v>0</v>
      </c>
    </row>
    <row r="34" spans="2:13" hidden="1" x14ac:dyDescent="0.25">
      <c r="B34" s="35"/>
      <c r="C34" s="35"/>
      <c r="D34" s="34"/>
      <c r="E34" s="35"/>
      <c r="F34" s="34"/>
      <c r="G34" s="71"/>
      <c r="H34" s="35"/>
      <c r="I34" s="10"/>
      <c r="J34" s="5"/>
      <c r="K34" s="89">
        <f t="shared" si="1"/>
        <v>0</v>
      </c>
      <c r="L34" s="1"/>
      <c r="M34" s="23">
        <f t="shared" si="3"/>
        <v>0</v>
      </c>
    </row>
    <row r="35" spans="2:13" hidden="1" x14ac:dyDescent="0.25">
      <c r="B35" s="35"/>
      <c r="C35" s="35"/>
      <c r="D35" s="34"/>
      <c r="E35" s="35"/>
      <c r="F35" s="34"/>
      <c r="G35" s="71"/>
      <c r="H35" s="35"/>
      <c r="I35" s="10"/>
      <c r="J35" s="5"/>
      <c r="K35" s="89">
        <f t="shared" si="1"/>
        <v>0</v>
      </c>
      <c r="L35" s="1"/>
      <c r="M35" s="23">
        <f t="shared" si="3"/>
        <v>0</v>
      </c>
    </row>
    <row r="36" spans="2:13" hidden="1" x14ac:dyDescent="0.25">
      <c r="B36" s="35"/>
      <c r="C36" s="35"/>
      <c r="D36" s="34"/>
      <c r="E36" s="35"/>
      <c r="F36" s="34"/>
      <c r="G36" s="71"/>
      <c r="H36" s="35"/>
      <c r="I36" s="10"/>
      <c r="J36" s="5"/>
      <c r="K36" s="89">
        <f t="shared" si="1"/>
        <v>0</v>
      </c>
      <c r="L36" s="1"/>
      <c r="M36" s="23">
        <f t="shared" si="3"/>
        <v>0</v>
      </c>
    </row>
    <row r="37" spans="2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89">
        <f t="shared" si="1"/>
        <v>0</v>
      </c>
      <c r="L37" s="1"/>
      <c r="M37" s="23">
        <f t="shared" si="3"/>
        <v>0</v>
      </c>
    </row>
    <row r="38" spans="2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89">
        <f t="shared" si="1"/>
        <v>0</v>
      </c>
      <c r="L38" s="1"/>
      <c r="M38" s="23">
        <f t="shared" si="3"/>
        <v>0</v>
      </c>
    </row>
    <row r="39" spans="2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89">
        <f t="shared" si="1"/>
        <v>0</v>
      </c>
      <c r="L39" s="1"/>
      <c r="M39" s="23">
        <f t="shared" si="3"/>
        <v>0</v>
      </c>
    </row>
    <row r="40" spans="2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89">
        <f t="shared" si="1"/>
        <v>0</v>
      </c>
      <c r="L40" s="1"/>
      <c r="M40" s="23">
        <f t="shared" si="3"/>
        <v>0</v>
      </c>
    </row>
    <row r="41" spans="2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89">
        <f t="shared" si="1"/>
        <v>0</v>
      </c>
      <c r="L41" s="1"/>
      <c r="M41" s="23">
        <f t="shared" si="3"/>
        <v>0</v>
      </c>
    </row>
    <row r="42" spans="2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89">
        <f t="shared" si="1"/>
        <v>0</v>
      </c>
      <c r="L42" s="1"/>
      <c r="M42" s="23">
        <f t="shared" si="3"/>
        <v>0</v>
      </c>
    </row>
    <row r="43" spans="2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89">
        <f t="shared" si="1"/>
        <v>0</v>
      </c>
      <c r="L43" s="1"/>
      <c r="M43" s="23">
        <f t="shared" si="3"/>
        <v>0</v>
      </c>
    </row>
    <row r="44" spans="2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89">
        <f t="shared" si="1"/>
        <v>0</v>
      </c>
      <c r="L44" s="1"/>
      <c r="M44" s="23">
        <f t="shared" si="3"/>
        <v>0</v>
      </c>
    </row>
    <row r="45" spans="2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89">
        <f t="shared" si="1"/>
        <v>0</v>
      </c>
      <c r="L45" s="1"/>
      <c r="M45" s="23">
        <f t="shared" si="3"/>
        <v>0</v>
      </c>
    </row>
    <row r="46" spans="2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89">
        <f t="shared" si="1"/>
        <v>0</v>
      </c>
      <c r="L46" s="1"/>
      <c r="M46" s="23">
        <f t="shared" si="3"/>
        <v>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89">
        <f t="shared" si="1"/>
        <v>0</v>
      </c>
      <c r="L47" s="1"/>
      <c r="M47" s="23">
        <f t="shared" si="3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89">
        <f t="shared" si="1"/>
        <v>0</v>
      </c>
      <c r="L48" s="1"/>
      <c r="M48" s="23">
        <f t="shared" si="3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89">
        <f t="shared" si="1"/>
        <v>0</v>
      </c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89">
        <f t="shared" si="1"/>
        <v>0</v>
      </c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89">
        <f t="shared" si="1"/>
        <v>0</v>
      </c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89">
        <f t="shared" si="1"/>
        <v>0</v>
      </c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89">
        <f t="shared" si="1"/>
        <v>0</v>
      </c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89">
        <f t="shared" si="1"/>
        <v>0</v>
      </c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89">
        <f t="shared" si="1"/>
        <v>0</v>
      </c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89">
        <f t="shared" si="1"/>
        <v>0</v>
      </c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89">
        <f t="shared" si="1"/>
        <v>0</v>
      </c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89">
        <f t="shared" si="1"/>
        <v>0</v>
      </c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89">
        <f t="shared" si="1"/>
        <v>0</v>
      </c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89">
        <f t="shared" si="1"/>
        <v>0</v>
      </c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89">
        <f t="shared" si="1"/>
        <v>0</v>
      </c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89">
        <f t="shared" si="1"/>
        <v>0</v>
      </c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89">
        <f t="shared" si="1"/>
        <v>0</v>
      </c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89">
        <f t="shared" si="1"/>
        <v>0</v>
      </c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89">
        <f t="shared" si="1"/>
        <v>0</v>
      </c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89">
        <f t="shared" si="1"/>
        <v>0</v>
      </c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89">
        <f t="shared" si="1"/>
        <v>0</v>
      </c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89">
        <f t="shared" si="1"/>
        <v>0</v>
      </c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89">
        <f t="shared" si="1"/>
        <v>0</v>
      </c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89">
        <f t="shared" si="1"/>
        <v>0</v>
      </c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89">
        <f t="shared" si="1"/>
        <v>0</v>
      </c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89">
        <f t="shared" si="1"/>
        <v>0</v>
      </c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89">
        <f t="shared" si="1"/>
        <v>0</v>
      </c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89">
        <f t="shared" si="1"/>
        <v>0</v>
      </c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89">
        <f t="shared" si="1"/>
        <v>0</v>
      </c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89">
        <f t="shared" si="1"/>
        <v>0</v>
      </c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89">
        <f t="shared" si="1"/>
        <v>0</v>
      </c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89">
        <f t="shared" si="1"/>
        <v>0</v>
      </c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89">
        <f t="shared" si="1"/>
        <v>0</v>
      </c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89">
        <f t="shared" si="1"/>
        <v>0</v>
      </c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89">
        <f t="shared" si="1"/>
        <v>0</v>
      </c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89">
        <f t="shared" si="1"/>
        <v>0</v>
      </c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89">
        <f t="shared" si="1"/>
        <v>0</v>
      </c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89">
        <f t="shared" si="1"/>
        <v>0</v>
      </c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89">
        <f t="shared" si="1"/>
        <v>0</v>
      </c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89">
        <f t="shared" si="1"/>
        <v>0</v>
      </c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89">
        <f t="shared" ref="K87:K150" si="4">+C87</f>
        <v>0</v>
      </c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89">
        <f t="shared" si="4"/>
        <v>0</v>
      </c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89">
        <f t="shared" si="4"/>
        <v>0</v>
      </c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89">
        <f t="shared" si="4"/>
        <v>0</v>
      </c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89">
        <f t="shared" si="4"/>
        <v>0</v>
      </c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89">
        <f t="shared" si="4"/>
        <v>0</v>
      </c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89">
        <f t="shared" si="4"/>
        <v>0</v>
      </c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89">
        <f t="shared" si="4"/>
        <v>0</v>
      </c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89">
        <f t="shared" si="4"/>
        <v>0</v>
      </c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89">
        <f t="shared" si="4"/>
        <v>0</v>
      </c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89">
        <f t="shared" si="4"/>
        <v>0</v>
      </c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89">
        <f t="shared" si="4"/>
        <v>0</v>
      </c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89">
        <f t="shared" si="4"/>
        <v>0</v>
      </c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89">
        <f t="shared" si="4"/>
        <v>0</v>
      </c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89">
        <f t="shared" si="4"/>
        <v>0</v>
      </c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89">
        <f t="shared" si="4"/>
        <v>0</v>
      </c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89">
        <f t="shared" si="4"/>
        <v>0</v>
      </c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89">
        <f t="shared" si="4"/>
        <v>0</v>
      </c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89">
        <f t="shared" si="4"/>
        <v>0</v>
      </c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89">
        <f t="shared" si="4"/>
        <v>0</v>
      </c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89">
        <f t="shared" si="4"/>
        <v>0</v>
      </c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89">
        <f t="shared" si="4"/>
        <v>0</v>
      </c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89">
        <f t="shared" si="4"/>
        <v>0</v>
      </c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89">
        <f t="shared" si="4"/>
        <v>0</v>
      </c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89">
        <f t="shared" si="4"/>
        <v>0</v>
      </c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89">
        <f t="shared" si="4"/>
        <v>0</v>
      </c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89">
        <f t="shared" si="4"/>
        <v>0</v>
      </c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89">
        <f t="shared" si="4"/>
        <v>0</v>
      </c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89">
        <f t="shared" si="4"/>
        <v>0</v>
      </c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89">
        <f t="shared" si="4"/>
        <v>0</v>
      </c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89">
        <f t="shared" si="4"/>
        <v>0</v>
      </c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89">
        <f t="shared" si="4"/>
        <v>0</v>
      </c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89">
        <f t="shared" si="4"/>
        <v>0</v>
      </c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89">
        <f t="shared" si="4"/>
        <v>0</v>
      </c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89">
        <f t="shared" si="4"/>
        <v>0</v>
      </c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89">
        <f t="shared" si="4"/>
        <v>0</v>
      </c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89">
        <f t="shared" si="4"/>
        <v>0</v>
      </c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89">
        <f t="shared" si="4"/>
        <v>0</v>
      </c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89">
        <f t="shared" si="4"/>
        <v>0</v>
      </c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89">
        <f t="shared" si="4"/>
        <v>0</v>
      </c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89">
        <f t="shared" si="4"/>
        <v>0</v>
      </c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89">
        <f t="shared" si="4"/>
        <v>0</v>
      </c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89">
        <f t="shared" si="4"/>
        <v>0</v>
      </c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89">
        <f t="shared" si="4"/>
        <v>0</v>
      </c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89">
        <f t="shared" si="4"/>
        <v>0</v>
      </c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89">
        <f t="shared" si="4"/>
        <v>0</v>
      </c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89">
        <f t="shared" si="4"/>
        <v>0</v>
      </c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89">
        <f t="shared" si="4"/>
        <v>0</v>
      </c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89">
        <f t="shared" si="4"/>
        <v>0</v>
      </c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89">
        <f t="shared" si="4"/>
        <v>0</v>
      </c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89">
        <f t="shared" si="4"/>
        <v>0</v>
      </c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89">
        <f t="shared" si="4"/>
        <v>0</v>
      </c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89">
        <f t="shared" si="4"/>
        <v>0</v>
      </c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89">
        <f t="shared" si="4"/>
        <v>0</v>
      </c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89">
        <f t="shared" si="4"/>
        <v>0</v>
      </c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89">
        <f t="shared" si="4"/>
        <v>0</v>
      </c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89">
        <f t="shared" si="4"/>
        <v>0</v>
      </c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89">
        <f t="shared" si="4"/>
        <v>0</v>
      </c>
      <c r="L144" s="1"/>
      <c r="M144" s="23">
        <f t="shared" si="5"/>
        <v>0</v>
      </c>
    </row>
    <row r="145" spans="1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89">
        <f t="shared" si="4"/>
        <v>0</v>
      </c>
      <c r="L145" s="1"/>
      <c r="M145" s="23">
        <f t="shared" si="5"/>
        <v>0</v>
      </c>
    </row>
    <row r="146" spans="1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89">
        <f t="shared" si="4"/>
        <v>0</v>
      </c>
      <c r="L146" s="1"/>
      <c r="M146" s="23">
        <f t="shared" si="5"/>
        <v>0</v>
      </c>
    </row>
    <row r="147" spans="1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89">
        <f t="shared" si="4"/>
        <v>0</v>
      </c>
      <c r="L147" s="1"/>
      <c r="M147" s="23">
        <f t="shared" si="5"/>
        <v>0</v>
      </c>
    </row>
    <row r="148" spans="1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89">
        <f t="shared" si="4"/>
        <v>0</v>
      </c>
      <c r="L148" s="1"/>
      <c r="M148" s="23">
        <f t="shared" si="5"/>
        <v>0</v>
      </c>
    </row>
    <row r="149" spans="1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89">
        <f t="shared" si="4"/>
        <v>0</v>
      </c>
      <c r="L149" s="1"/>
      <c r="M149" s="23">
        <f t="shared" si="5"/>
        <v>0</v>
      </c>
    </row>
    <row r="150" spans="1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89">
        <f t="shared" si="4"/>
        <v>0</v>
      </c>
      <c r="L150" s="1"/>
      <c r="M150" s="23">
        <f t="shared" si="5"/>
        <v>0</v>
      </c>
    </row>
    <row r="151" spans="1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89">
        <f t="shared" ref="K151:K160" si="7">+C151</f>
        <v>0</v>
      </c>
      <c r="L151" s="1"/>
      <c r="M151" s="23">
        <f t="shared" si="5"/>
        <v>0</v>
      </c>
    </row>
    <row r="152" spans="1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89">
        <f t="shared" si="7"/>
        <v>0</v>
      </c>
      <c r="L152" s="1"/>
      <c r="M152" s="23">
        <f t="shared" ref="M152:M159" si="8">+F152</f>
        <v>0</v>
      </c>
    </row>
    <row r="153" spans="1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89">
        <f t="shared" si="7"/>
        <v>0</v>
      </c>
      <c r="L153" s="1"/>
      <c r="M153" s="23">
        <f t="shared" si="8"/>
        <v>0</v>
      </c>
    </row>
    <row r="154" spans="1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89">
        <f t="shared" si="7"/>
        <v>0</v>
      </c>
      <c r="L154" s="1"/>
      <c r="M154" s="23">
        <f t="shared" si="8"/>
        <v>0</v>
      </c>
    </row>
    <row r="155" spans="1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89">
        <f t="shared" si="7"/>
        <v>0</v>
      </c>
      <c r="L155" s="1"/>
      <c r="M155" s="23">
        <f t="shared" si="8"/>
        <v>0</v>
      </c>
    </row>
    <row r="156" spans="1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89">
        <f t="shared" si="7"/>
        <v>0</v>
      </c>
      <c r="L156" s="1"/>
      <c r="M156" s="23">
        <f t="shared" si="8"/>
        <v>0</v>
      </c>
    </row>
    <row r="157" spans="1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89">
        <f t="shared" si="7"/>
        <v>0</v>
      </c>
      <c r="L157" s="1"/>
      <c r="M157" s="23">
        <f t="shared" si="8"/>
        <v>0</v>
      </c>
    </row>
    <row r="158" spans="1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89">
        <f t="shared" si="7"/>
        <v>0</v>
      </c>
      <c r="L158" s="1"/>
      <c r="M158" s="23">
        <f t="shared" si="8"/>
        <v>0</v>
      </c>
    </row>
    <row r="159" spans="1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89">
        <f t="shared" si="7"/>
        <v>0</v>
      </c>
      <c r="L159" s="1"/>
      <c r="M159" s="23">
        <f t="shared" si="8"/>
        <v>0</v>
      </c>
    </row>
    <row r="160" spans="1:13" x14ac:dyDescent="0.25">
      <c r="A160" t="s">
        <v>45</v>
      </c>
      <c r="B160" s="35" t="s">
        <v>13</v>
      </c>
      <c r="C160" s="59"/>
      <c r="D160" s="31"/>
      <c r="E160" s="61"/>
      <c r="F160" s="62">
        <f>+(F22+F24)*H9</f>
        <v>4.2857142857142858E-2</v>
      </c>
      <c r="G160" s="71"/>
      <c r="H160" s="35"/>
      <c r="I160" s="10">
        <f t="shared" si="6"/>
        <v>428.57142857142856</v>
      </c>
      <c r="J160" s="5"/>
      <c r="K160" s="89">
        <f t="shared" si="7"/>
        <v>0</v>
      </c>
      <c r="L160" s="1"/>
      <c r="M160" s="17">
        <f>+F160</f>
        <v>4.2857142857142858E-2</v>
      </c>
    </row>
    <row r="161" spans="1:13" x14ac:dyDescent="0.25">
      <c r="B161" s="50" t="s">
        <v>14</v>
      </c>
      <c r="C161" s="57"/>
      <c r="D161" s="60"/>
      <c r="E161" s="60"/>
      <c r="F161" s="60"/>
      <c r="G161" s="73">
        <f>SUM(F22:F160)</f>
        <v>0.50142857142857133</v>
      </c>
      <c r="H161" s="35"/>
      <c r="I161" s="1"/>
      <c r="J161" s="1" t="str">
        <f>+B161</f>
        <v>Total Material Cost</v>
      </c>
      <c r="M161" s="23">
        <f>+G161</f>
        <v>0.50142857142857133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15</v>
      </c>
      <c r="J162" s="1"/>
      <c r="K162" s="1"/>
      <c r="L162" s="1"/>
      <c r="M162" s="9"/>
    </row>
    <row r="163" spans="1:13" x14ac:dyDescent="0.25">
      <c r="B163" s="49" t="s">
        <v>15</v>
      </c>
      <c r="C163" s="35"/>
      <c r="D163" s="34"/>
      <c r="E163" s="35"/>
      <c r="F163" s="34"/>
      <c r="G163" s="71"/>
      <c r="H163" s="35" t="s">
        <v>56</v>
      </c>
      <c r="I163" t="s">
        <v>10</v>
      </c>
      <c r="J163" s="1" t="s">
        <v>43</v>
      </c>
      <c r="K163" s="1" t="s">
        <v>8</v>
      </c>
      <c r="L163" s="21" t="s">
        <v>56</v>
      </c>
      <c r="M163" s="9" t="s">
        <v>9</v>
      </c>
    </row>
    <row r="164" spans="1:13" x14ac:dyDescent="0.25">
      <c r="A164" t="s">
        <v>47</v>
      </c>
      <c r="B164" s="35" t="s">
        <v>78</v>
      </c>
      <c r="C164" s="35">
        <v>1</v>
      </c>
      <c r="D164" s="34"/>
      <c r="E164" s="104">
        <f>(16*2*115)/H4</f>
        <v>0.36799999999999999</v>
      </c>
      <c r="F164" s="94">
        <f>+E164*C164</f>
        <v>0.36799999999999999</v>
      </c>
      <c r="G164" s="71"/>
      <c r="H164" s="35"/>
      <c r="I164" s="10">
        <f>+F164*$H$4</f>
        <v>3680</v>
      </c>
      <c r="J164" s="5" t="s">
        <v>83</v>
      </c>
      <c r="K164" s="18">
        <f>+C164</f>
        <v>1</v>
      </c>
      <c r="L164" s="18"/>
      <c r="M164" s="18">
        <f t="shared" ref="M164" si="9">+E164</f>
        <v>0.36799999999999999</v>
      </c>
    </row>
    <row r="165" spans="1:13" x14ac:dyDescent="0.25">
      <c r="B165" s="35" t="s">
        <v>74</v>
      </c>
      <c r="C165" s="35"/>
      <c r="D165" s="34"/>
      <c r="E165" s="35"/>
      <c r="F165" s="30">
        <f t="shared" ref="F165:F173" si="10">+E165*C165</f>
        <v>0</v>
      </c>
      <c r="G165" s="71"/>
      <c r="H165" s="35"/>
      <c r="I165" s="10">
        <f t="shared" ref="I165:I173" si="11">+F165*$H$4</f>
        <v>0</v>
      </c>
      <c r="J165" s="5"/>
      <c r="K165" s="18">
        <f t="shared" ref="K165:K183" si="12">+C165</f>
        <v>0</v>
      </c>
      <c r="L165" s="18"/>
      <c r="M165" s="23">
        <f t="shared" ref="M165:M183" si="13">+F165</f>
        <v>0</v>
      </c>
    </row>
    <row r="166" spans="1:13" x14ac:dyDescent="0.25">
      <c r="B166" s="35" t="s">
        <v>65</v>
      </c>
      <c r="C166" s="35"/>
      <c r="D166" s="34"/>
      <c r="E166" s="35"/>
      <c r="F166" s="30">
        <f t="shared" si="10"/>
        <v>0</v>
      </c>
      <c r="G166" s="71"/>
      <c r="H166" s="35"/>
      <c r="I166" s="10">
        <f t="shared" si="11"/>
        <v>0</v>
      </c>
      <c r="J166" s="5"/>
      <c r="K166" s="18">
        <f t="shared" si="12"/>
        <v>0</v>
      </c>
      <c r="L166" s="18"/>
      <c r="M166" s="23">
        <f t="shared" si="13"/>
        <v>0</v>
      </c>
    </row>
    <row r="167" spans="1:13" x14ac:dyDescent="0.25">
      <c r="B167" s="35" t="s">
        <v>67</v>
      </c>
      <c r="C167" s="35"/>
      <c r="D167" s="34"/>
      <c r="E167" s="35"/>
      <c r="F167" s="30">
        <f t="shared" si="10"/>
        <v>0</v>
      </c>
      <c r="G167" s="71"/>
      <c r="H167" s="35"/>
      <c r="I167" s="10">
        <f t="shared" si="11"/>
        <v>0</v>
      </c>
      <c r="J167" s="5"/>
      <c r="K167" s="18">
        <f t="shared" si="12"/>
        <v>0</v>
      </c>
      <c r="L167" s="18"/>
      <c r="M167" s="23">
        <f t="shared" si="13"/>
        <v>0</v>
      </c>
    </row>
    <row r="168" spans="1:13" x14ac:dyDescent="0.25">
      <c r="B168" s="35" t="s">
        <v>68</v>
      </c>
      <c r="C168" s="35"/>
      <c r="D168" s="34"/>
      <c r="E168" s="35"/>
      <c r="F168" s="30">
        <f t="shared" si="10"/>
        <v>0</v>
      </c>
      <c r="G168" s="71"/>
      <c r="H168" s="35"/>
      <c r="I168" s="10">
        <f t="shared" si="11"/>
        <v>0</v>
      </c>
      <c r="J168" s="5"/>
      <c r="K168" s="18">
        <f t="shared" si="12"/>
        <v>0</v>
      </c>
      <c r="L168" s="18"/>
      <c r="M168" s="23">
        <f t="shared" si="13"/>
        <v>0</v>
      </c>
    </row>
    <row r="169" spans="1:13" x14ac:dyDescent="0.25">
      <c r="B169" s="35" t="s">
        <v>69</v>
      </c>
      <c r="C169" s="35"/>
      <c r="D169" s="34"/>
      <c r="E169" s="35"/>
      <c r="F169" s="30">
        <f t="shared" si="10"/>
        <v>0</v>
      </c>
      <c r="G169" s="71"/>
      <c r="H169" s="35"/>
      <c r="I169" s="10">
        <f t="shared" si="11"/>
        <v>0</v>
      </c>
      <c r="J169" s="5"/>
      <c r="K169" s="18">
        <f t="shared" si="12"/>
        <v>0</v>
      </c>
      <c r="L169" s="18"/>
      <c r="M169" s="23">
        <f t="shared" si="13"/>
        <v>0</v>
      </c>
    </row>
    <row r="170" spans="1:13" x14ac:dyDescent="0.25">
      <c r="B170" s="35" t="s">
        <v>70</v>
      </c>
      <c r="C170" s="35"/>
      <c r="D170" s="34"/>
      <c r="E170" s="35"/>
      <c r="F170" s="30">
        <f t="shared" si="10"/>
        <v>0</v>
      </c>
      <c r="G170" s="71"/>
      <c r="H170" s="35"/>
      <c r="I170" s="10">
        <f t="shared" si="11"/>
        <v>0</v>
      </c>
      <c r="J170" s="5"/>
      <c r="K170" s="18">
        <f t="shared" si="12"/>
        <v>0</v>
      </c>
      <c r="L170" s="18"/>
      <c r="M170" s="23">
        <f t="shared" si="13"/>
        <v>0</v>
      </c>
    </row>
    <row r="171" spans="1:13" x14ac:dyDescent="0.25">
      <c r="B171" s="35" t="s">
        <v>71</v>
      </c>
      <c r="C171" s="35"/>
      <c r="D171" s="34"/>
      <c r="E171" s="35"/>
      <c r="F171" s="30">
        <f t="shared" si="10"/>
        <v>0</v>
      </c>
      <c r="G171" s="71"/>
      <c r="H171" s="35"/>
      <c r="I171" s="10">
        <f t="shared" si="11"/>
        <v>0</v>
      </c>
      <c r="J171" s="5"/>
      <c r="K171" s="18">
        <f t="shared" si="12"/>
        <v>0</v>
      </c>
      <c r="L171" s="18"/>
      <c r="M171" s="23">
        <f t="shared" si="13"/>
        <v>0</v>
      </c>
    </row>
    <row r="172" spans="1:13" x14ac:dyDescent="0.25">
      <c r="B172" s="35" t="s">
        <v>72</v>
      </c>
      <c r="C172" s="35"/>
      <c r="D172" s="34"/>
      <c r="E172" s="35"/>
      <c r="F172" s="30">
        <f t="shared" si="10"/>
        <v>0</v>
      </c>
      <c r="G172" s="71"/>
      <c r="H172" s="35"/>
      <c r="I172" s="10">
        <f t="shared" si="11"/>
        <v>0</v>
      </c>
      <c r="J172" s="5"/>
      <c r="K172" s="18">
        <f t="shared" si="12"/>
        <v>0</v>
      </c>
      <c r="L172" s="18"/>
      <c r="M172" s="23">
        <f t="shared" si="13"/>
        <v>0</v>
      </c>
    </row>
    <row r="173" spans="1:13" x14ac:dyDescent="0.25">
      <c r="B173" s="35" t="s">
        <v>73</v>
      </c>
      <c r="C173" s="35"/>
      <c r="D173" s="34"/>
      <c r="E173" s="35"/>
      <c r="F173" s="30">
        <f t="shared" si="10"/>
        <v>0</v>
      </c>
      <c r="G173" s="71"/>
      <c r="H173" s="35"/>
      <c r="I173" s="10">
        <f t="shared" si="11"/>
        <v>0</v>
      </c>
      <c r="J173" s="5"/>
      <c r="K173" s="18">
        <f t="shared" si="12"/>
        <v>0</v>
      </c>
      <c r="L173" s="18"/>
      <c r="M173" s="23">
        <f t="shared" si="13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2"/>
        <v>0</v>
      </c>
      <c r="L174" s="18"/>
      <c r="M174" s="23">
        <f t="shared" si="13"/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2"/>
        <v>0</v>
      </c>
      <c r="L175" s="18"/>
      <c r="M175" s="23">
        <f t="shared" si="13"/>
        <v>0</v>
      </c>
    </row>
    <row r="176" spans="1:13" hidden="1" x14ac:dyDescent="0.25">
      <c r="B176" s="49"/>
      <c r="C176" s="35"/>
      <c r="D176" s="34"/>
      <c r="E176" s="35"/>
      <c r="F176" s="34"/>
      <c r="G176" s="71"/>
      <c r="H176" s="35"/>
      <c r="I176" s="10"/>
      <c r="J176" s="5"/>
      <c r="K176" s="18">
        <f t="shared" si="12"/>
        <v>0</v>
      </c>
      <c r="L176" s="18"/>
      <c r="M176" s="23">
        <f t="shared" si="13"/>
        <v>0</v>
      </c>
    </row>
    <row r="177" spans="1:13" hidden="1" x14ac:dyDescent="0.25">
      <c r="B177" s="49"/>
      <c r="C177" s="35"/>
      <c r="D177" s="34"/>
      <c r="E177" s="35"/>
      <c r="F177" s="34"/>
      <c r="G177" s="71"/>
      <c r="H177" s="35"/>
      <c r="I177" s="10"/>
      <c r="J177" s="5"/>
      <c r="K177" s="18">
        <f t="shared" si="12"/>
        <v>0</v>
      </c>
      <c r="L177" s="18"/>
      <c r="M177" s="23">
        <f t="shared" si="13"/>
        <v>0</v>
      </c>
    </row>
    <row r="178" spans="1:13" hidden="1" x14ac:dyDescent="0.25">
      <c r="B178" s="49"/>
      <c r="C178" s="35"/>
      <c r="D178" s="34"/>
      <c r="E178" s="35"/>
      <c r="F178" s="34"/>
      <c r="G178" s="71"/>
      <c r="H178" s="35"/>
      <c r="I178" s="10"/>
      <c r="J178" s="5"/>
      <c r="K178" s="18">
        <f t="shared" si="12"/>
        <v>0</v>
      </c>
      <c r="L178" s="18"/>
      <c r="M178" s="23">
        <f t="shared" si="13"/>
        <v>0</v>
      </c>
    </row>
    <row r="179" spans="1:13" hidden="1" x14ac:dyDescent="0.25">
      <c r="B179" s="49"/>
      <c r="C179" s="35"/>
      <c r="D179" s="34"/>
      <c r="E179" s="35"/>
      <c r="F179" s="34"/>
      <c r="G179" s="71"/>
      <c r="H179" s="35"/>
      <c r="I179" s="10">
        <f t="shared" ref="I179:I184" si="14">+F179*$H$4</f>
        <v>0</v>
      </c>
      <c r="J179" s="5"/>
      <c r="K179" s="18">
        <f t="shared" si="12"/>
        <v>0</v>
      </c>
      <c r="L179" s="18"/>
      <c r="M179" s="23">
        <f t="shared" si="13"/>
        <v>0</v>
      </c>
    </row>
    <row r="180" spans="1:13" hidden="1" x14ac:dyDescent="0.25">
      <c r="B180" s="49"/>
      <c r="C180" s="35"/>
      <c r="D180" s="34"/>
      <c r="E180" s="35"/>
      <c r="F180" s="34"/>
      <c r="G180" s="71"/>
      <c r="H180" s="35"/>
      <c r="I180" s="10">
        <f t="shared" si="14"/>
        <v>0</v>
      </c>
      <c r="J180" s="5"/>
      <c r="K180" s="18">
        <f t="shared" si="12"/>
        <v>0</v>
      </c>
      <c r="L180" s="18"/>
      <c r="M180" s="23">
        <f t="shared" si="13"/>
        <v>0</v>
      </c>
    </row>
    <row r="181" spans="1:13" hidden="1" x14ac:dyDescent="0.25">
      <c r="B181" s="49"/>
      <c r="C181" s="35"/>
      <c r="D181" s="34"/>
      <c r="E181" s="35"/>
      <c r="F181" s="34"/>
      <c r="G181" s="71"/>
      <c r="H181" s="35"/>
      <c r="I181" s="10">
        <f t="shared" si="14"/>
        <v>0</v>
      </c>
      <c r="J181" s="5"/>
      <c r="K181" s="18">
        <f t="shared" si="12"/>
        <v>0</v>
      </c>
      <c r="L181" s="18"/>
      <c r="M181" s="23">
        <f t="shared" si="13"/>
        <v>0</v>
      </c>
    </row>
    <row r="182" spans="1:13" hidden="1" x14ac:dyDescent="0.25">
      <c r="B182" s="49"/>
      <c r="C182" s="35"/>
      <c r="D182" s="34"/>
      <c r="E182" s="35"/>
      <c r="F182" s="34"/>
      <c r="G182" s="71"/>
      <c r="H182" s="35"/>
      <c r="I182" s="10">
        <f t="shared" si="14"/>
        <v>0</v>
      </c>
      <c r="J182" s="5"/>
      <c r="K182" s="18">
        <f t="shared" si="12"/>
        <v>0</v>
      </c>
      <c r="L182" s="18"/>
      <c r="M182" s="23">
        <f t="shared" si="13"/>
        <v>0</v>
      </c>
    </row>
    <row r="183" spans="1:13" hidden="1" x14ac:dyDescent="0.25">
      <c r="B183" s="49"/>
      <c r="C183" s="35"/>
      <c r="D183" s="34"/>
      <c r="E183" s="35"/>
      <c r="F183" s="34"/>
      <c r="G183" s="71"/>
      <c r="H183" s="35"/>
      <c r="I183" s="10">
        <f t="shared" si="14"/>
        <v>0</v>
      </c>
      <c r="J183" s="5"/>
      <c r="K183" s="18">
        <f t="shared" si="12"/>
        <v>0</v>
      </c>
      <c r="L183" s="18"/>
      <c r="M183" s="23">
        <f t="shared" si="13"/>
        <v>0</v>
      </c>
    </row>
    <row r="184" spans="1:13" x14ac:dyDescent="0.25">
      <c r="B184" s="69"/>
      <c r="C184" s="61"/>
      <c r="D184" s="31"/>
      <c r="E184" s="59"/>
      <c r="F184" s="65"/>
      <c r="G184" s="71"/>
      <c r="H184" s="35"/>
      <c r="I184" s="10">
        <f t="shared" si="14"/>
        <v>0</v>
      </c>
      <c r="J184" s="1"/>
      <c r="K184" s="1"/>
      <c r="L184" s="1"/>
      <c r="M184" s="9"/>
    </row>
    <row r="185" spans="1:13" x14ac:dyDescent="0.25">
      <c r="B185" s="50" t="s">
        <v>22</v>
      </c>
      <c r="C185" s="63"/>
      <c r="D185" s="63"/>
      <c r="E185" s="64"/>
      <c r="F185" s="63"/>
      <c r="G185" s="73">
        <f>SUM(F164:F184)</f>
        <v>0.36799999999999999</v>
      </c>
      <c r="H185" s="35"/>
      <c r="I185" s="1"/>
      <c r="J185" s="1" t="str">
        <f>+B185</f>
        <v>Total Labour Cost</v>
      </c>
      <c r="K185" s="1"/>
      <c r="L185" s="1"/>
      <c r="M185" s="23">
        <f>+G185</f>
        <v>0.36799999999999999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49" t="s">
        <v>16</v>
      </c>
      <c r="C187" s="35"/>
      <c r="D187" s="34"/>
      <c r="E187" s="35"/>
      <c r="F187" s="34"/>
      <c r="G187" s="71"/>
      <c r="H187" s="35"/>
      <c r="I187" s="38" t="s">
        <v>16</v>
      </c>
      <c r="J187" s="1"/>
      <c r="K187" s="1"/>
      <c r="L187" s="1"/>
      <c r="M187" s="9"/>
    </row>
    <row r="188" spans="1:13" x14ac:dyDescent="0.25">
      <c r="B188" s="49"/>
      <c r="C188" s="35"/>
      <c r="D188" s="34"/>
      <c r="E188" s="35"/>
      <c r="F188" s="34"/>
      <c r="G188" s="71"/>
      <c r="H188" s="35"/>
      <c r="I188" t="s">
        <v>10</v>
      </c>
      <c r="J188" s="1" t="s">
        <v>43</v>
      </c>
      <c r="K188" s="1" t="s">
        <v>8</v>
      </c>
      <c r="L188" s="21"/>
      <c r="M188" s="9" t="s">
        <v>57</v>
      </c>
    </row>
    <row r="189" spans="1:13" x14ac:dyDescent="0.25">
      <c r="A189" t="s">
        <v>46</v>
      </c>
      <c r="B189" s="35" t="s">
        <v>17</v>
      </c>
      <c r="C189" s="35">
        <v>1</v>
      </c>
      <c r="D189" s="34"/>
      <c r="E189" s="53">
        <f>(1*500)/H4</f>
        <v>0.05</v>
      </c>
      <c r="F189" s="30">
        <f>+E189*C189</f>
        <v>0.05</v>
      </c>
      <c r="G189" s="71"/>
      <c r="H189" s="35"/>
      <c r="I189" s="10">
        <f>+F189*$H$4</f>
        <v>500</v>
      </c>
      <c r="J189" s="5" t="s">
        <v>75</v>
      </c>
      <c r="K189" s="5">
        <f>+C189</f>
        <v>1</v>
      </c>
      <c r="L189" s="21"/>
      <c r="M189" s="23">
        <f>+F189</f>
        <v>0.05</v>
      </c>
    </row>
    <row r="190" spans="1:13" x14ac:dyDescent="0.25">
      <c r="A190" t="s">
        <v>46</v>
      </c>
      <c r="B190" s="35" t="s">
        <v>67</v>
      </c>
      <c r="C190" s="35">
        <v>1</v>
      </c>
      <c r="D190" s="34"/>
      <c r="E190" s="53">
        <v>8.3333333333333332E-3</v>
      </c>
      <c r="F190" s="30">
        <f t="shared" ref="F189:F203" si="15">+E190*C190</f>
        <v>8.3333333333333332E-3</v>
      </c>
      <c r="G190" s="71"/>
      <c r="H190" s="35"/>
      <c r="I190" s="10">
        <f t="shared" ref="I189:I196" si="16">+F190*$H$4</f>
        <v>83.333333333333329</v>
      </c>
      <c r="J190" s="5" t="s">
        <v>87</v>
      </c>
      <c r="K190" s="5">
        <f t="shared" ref="K190:K213" si="17">+C190</f>
        <v>1</v>
      </c>
      <c r="L190" s="21"/>
      <c r="M190" s="23">
        <f t="shared" ref="M190:M213" si="18">+F190</f>
        <v>8.3333333333333332E-3</v>
      </c>
    </row>
    <row r="191" spans="1:13" x14ac:dyDescent="0.25">
      <c r="B191" s="35" t="s">
        <v>19</v>
      </c>
      <c r="C191" s="35"/>
      <c r="D191" s="34"/>
      <c r="E191" s="53"/>
      <c r="F191" s="30">
        <f t="shared" si="15"/>
        <v>0</v>
      </c>
      <c r="G191" s="71"/>
      <c r="H191" s="35"/>
      <c r="I191" s="10">
        <f t="shared" si="16"/>
        <v>0</v>
      </c>
      <c r="J191" s="5"/>
      <c r="K191" s="5">
        <f t="shared" si="17"/>
        <v>0</v>
      </c>
      <c r="L191" s="21"/>
      <c r="M191" s="23">
        <f t="shared" si="18"/>
        <v>0</v>
      </c>
    </row>
    <row r="192" spans="1:13" x14ac:dyDescent="0.25">
      <c r="B192" s="35" t="s">
        <v>20</v>
      </c>
      <c r="C192" s="35"/>
      <c r="D192" s="34"/>
      <c r="E192" s="53"/>
      <c r="F192" s="30">
        <f t="shared" si="15"/>
        <v>0</v>
      </c>
      <c r="G192" s="71"/>
      <c r="H192" s="35"/>
      <c r="I192" s="10">
        <f t="shared" si="16"/>
        <v>0</v>
      </c>
      <c r="J192" s="5"/>
      <c r="K192" s="5">
        <f t="shared" si="17"/>
        <v>0</v>
      </c>
      <c r="L192" s="21"/>
      <c r="M192" s="23">
        <f t="shared" si="18"/>
        <v>0</v>
      </c>
    </row>
    <row r="193" spans="1:13" x14ac:dyDescent="0.25">
      <c r="A193" t="s">
        <v>46</v>
      </c>
      <c r="B193" s="35" t="s">
        <v>51</v>
      </c>
      <c r="C193" s="35">
        <v>1</v>
      </c>
      <c r="D193" s="34"/>
      <c r="E193" s="78">
        <f>((100*4)+(15*28))/H4</f>
        <v>8.2000000000000003E-2</v>
      </c>
      <c r="F193" s="30">
        <f>+E193*C193</f>
        <v>8.2000000000000003E-2</v>
      </c>
      <c r="G193" s="71"/>
      <c r="H193" s="35"/>
      <c r="I193" s="10">
        <f>+F193*$H$4</f>
        <v>820</v>
      </c>
      <c r="J193" s="5" t="s">
        <v>89</v>
      </c>
      <c r="K193" s="5">
        <f t="shared" si="17"/>
        <v>1</v>
      </c>
      <c r="L193" s="21"/>
      <c r="M193" s="23">
        <f t="shared" si="18"/>
        <v>8.2000000000000003E-2</v>
      </c>
    </row>
    <row r="194" spans="1:13" x14ac:dyDescent="0.25">
      <c r="A194" t="s">
        <v>46</v>
      </c>
      <c r="B194" s="35" t="s">
        <v>21</v>
      </c>
      <c r="C194" s="61">
        <v>1</v>
      </c>
      <c r="D194" s="35"/>
      <c r="E194" s="78">
        <v>2.5000000000000001E-2</v>
      </c>
      <c r="F194" s="62">
        <f t="shared" si="15"/>
        <v>2.5000000000000001E-2</v>
      </c>
      <c r="G194" s="71"/>
      <c r="H194" s="35"/>
      <c r="I194" s="10">
        <f t="shared" si="16"/>
        <v>250</v>
      </c>
      <c r="J194" s="5" t="s">
        <v>79</v>
      </c>
      <c r="K194" s="5">
        <f t="shared" si="17"/>
        <v>1</v>
      </c>
      <c r="L194" s="21"/>
      <c r="M194" s="23">
        <f t="shared" si="18"/>
        <v>2.5000000000000001E-2</v>
      </c>
    </row>
    <row r="195" spans="1:13" x14ac:dyDescent="0.25">
      <c r="B195" s="35" t="s">
        <v>66</v>
      </c>
      <c r="C195" s="61"/>
      <c r="D195" s="35"/>
      <c r="E195" s="78"/>
      <c r="F195" s="62">
        <f t="shared" si="15"/>
        <v>0</v>
      </c>
      <c r="G195" s="71"/>
      <c r="H195" s="35"/>
      <c r="I195" s="10">
        <f t="shared" si="16"/>
        <v>0</v>
      </c>
      <c r="J195" s="5"/>
      <c r="K195" s="5">
        <f t="shared" si="17"/>
        <v>0</v>
      </c>
      <c r="L195" s="21"/>
      <c r="M195" s="23">
        <f t="shared" si="18"/>
        <v>0</v>
      </c>
    </row>
    <row r="196" spans="1:13" x14ac:dyDescent="0.25">
      <c r="A196" t="s">
        <v>46</v>
      </c>
      <c r="B196" s="35" t="s">
        <v>18</v>
      </c>
      <c r="C196" s="57">
        <v>1</v>
      </c>
      <c r="D196" s="58"/>
      <c r="E196" s="78">
        <f>(700*1)/H4</f>
        <v>7.0000000000000007E-2</v>
      </c>
      <c r="F196" s="62">
        <f>+E196*C196</f>
        <v>7.0000000000000007E-2</v>
      </c>
      <c r="G196" s="71"/>
      <c r="H196" s="35"/>
      <c r="I196" s="10">
        <f>+F196*$H$4</f>
        <v>700.00000000000011</v>
      </c>
      <c r="J196" s="5" t="s">
        <v>88</v>
      </c>
      <c r="K196" s="5">
        <f t="shared" si="17"/>
        <v>1</v>
      </c>
      <c r="L196" s="21"/>
      <c r="M196" s="23">
        <f t="shared" si="18"/>
        <v>7.0000000000000007E-2</v>
      </c>
    </row>
    <row r="197" spans="1:13" hidden="1" x14ac:dyDescent="0.25">
      <c r="B197" s="35"/>
      <c r="C197" s="35"/>
      <c r="D197" s="34"/>
      <c r="E197" s="78"/>
      <c r="F197" s="62">
        <f t="shared" si="15"/>
        <v>0</v>
      </c>
      <c r="G197" s="71"/>
      <c r="H197" s="35"/>
      <c r="I197" s="10"/>
      <c r="J197" s="5"/>
      <c r="K197" s="5">
        <f t="shared" si="17"/>
        <v>0</v>
      </c>
      <c r="L197" s="21"/>
      <c r="M197" s="23">
        <f t="shared" si="18"/>
        <v>0</v>
      </c>
    </row>
    <row r="198" spans="1:13" hidden="1" x14ac:dyDescent="0.25">
      <c r="B198" s="35"/>
      <c r="C198" s="35"/>
      <c r="D198" s="34"/>
      <c r="E198" s="78"/>
      <c r="F198" s="62">
        <f t="shared" si="15"/>
        <v>0</v>
      </c>
      <c r="G198" s="71"/>
      <c r="H198" s="35"/>
      <c r="I198" s="10"/>
      <c r="J198" s="5"/>
      <c r="K198" s="5">
        <f t="shared" si="17"/>
        <v>0</v>
      </c>
      <c r="L198" s="21"/>
      <c r="M198" s="23">
        <f t="shared" si="18"/>
        <v>0</v>
      </c>
    </row>
    <row r="199" spans="1:13" hidden="1" x14ac:dyDescent="0.25">
      <c r="B199" s="35"/>
      <c r="C199" s="35"/>
      <c r="D199" s="34"/>
      <c r="E199" s="78"/>
      <c r="F199" s="62">
        <f t="shared" si="15"/>
        <v>0</v>
      </c>
      <c r="G199" s="71"/>
      <c r="H199" s="35"/>
      <c r="I199" s="10"/>
      <c r="J199" s="5"/>
      <c r="K199" s="5">
        <f t="shared" si="17"/>
        <v>0</v>
      </c>
      <c r="L199" s="21"/>
      <c r="M199" s="23">
        <f t="shared" si="18"/>
        <v>0</v>
      </c>
    </row>
    <row r="200" spans="1:13" hidden="1" x14ac:dyDescent="0.25">
      <c r="B200" s="35"/>
      <c r="C200" s="35"/>
      <c r="D200" s="34"/>
      <c r="E200" s="78"/>
      <c r="F200" s="62">
        <f t="shared" si="15"/>
        <v>0</v>
      </c>
      <c r="G200" s="71"/>
      <c r="H200" s="35"/>
      <c r="I200" s="10"/>
      <c r="J200" s="5"/>
      <c r="K200" s="5">
        <f t="shared" si="17"/>
        <v>0</v>
      </c>
      <c r="L200" s="21"/>
      <c r="M200" s="23">
        <f t="shared" si="18"/>
        <v>0</v>
      </c>
    </row>
    <row r="201" spans="1:13" hidden="1" x14ac:dyDescent="0.25">
      <c r="B201" s="35"/>
      <c r="C201" s="35"/>
      <c r="D201" s="34"/>
      <c r="E201" s="78"/>
      <c r="F201" s="62">
        <f t="shared" si="15"/>
        <v>0</v>
      </c>
      <c r="G201" s="71"/>
      <c r="H201" s="35"/>
      <c r="I201" s="10"/>
      <c r="J201" s="5"/>
      <c r="K201" s="5">
        <f t="shared" si="17"/>
        <v>0</v>
      </c>
      <c r="L201" s="21"/>
      <c r="M201" s="23">
        <f t="shared" si="18"/>
        <v>0</v>
      </c>
    </row>
    <row r="202" spans="1:13" hidden="1" x14ac:dyDescent="0.25">
      <c r="B202" s="35"/>
      <c r="C202" s="35"/>
      <c r="D202" s="34"/>
      <c r="E202" s="35"/>
      <c r="F202" s="62">
        <f t="shared" si="15"/>
        <v>0</v>
      </c>
      <c r="G202" s="71"/>
      <c r="H202" s="35"/>
      <c r="I202" s="10"/>
      <c r="J202" s="5"/>
      <c r="K202" s="5">
        <f t="shared" si="17"/>
        <v>0</v>
      </c>
      <c r="L202" s="21"/>
      <c r="M202" s="23">
        <f t="shared" si="18"/>
        <v>0</v>
      </c>
    </row>
    <row r="203" spans="1:13" hidden="1" x14ac:dyDescent="0.25">
      <c r="B203" s="35"/>
      <c r="C203" s="35"/>
      <c r="D203" s="34"/>
      <c r="E203" s="35"/>
      <c r="F203" s="62">
        <f t="shared" si="15"/>
        <v>0</v>
      </c>
      <c r="G203" s="71"/>
      <c r="H203" s="35"/>
      <c r="I203" s="10"/>
      <c r="J203" s="5"/>
      <c r="K203" s="5">
        <f t="shared" si="17"/>
        <v>0</v>
      </c>
      <c r="L203" s="21"/>
      <c r="M203" s="23">
        <f t="shared" si="18"/>
        <v>0</v>
      </c>
    </row>
    <row r="204" spans="1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7"/>
        <v>0</v>
      </c>
      <c r="L204" s="21"/>
      <c r="M204" s="23">
        <f t="shared" si="18"/>
        <v>0</v>
      </c>
    </row>
    <row r="205" spans="1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7"/>
        <v>0</v>
      </c>
      <c r="L205" s="21"/>
      <c r="M205" s="23">
        <f t="shared" si="18"/>
        <v>0</v>
      </c>
    </row>
    <row r="206" spans="1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7"/>
        <v>0</v>
      </c>
      <c r="L206" s="21"/>
      <c r="M206" s="23">
        <f t="shared" si="18"/>
        <v>0</v>
      </c>
    </row>
    <row r="207" spans="1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7"/>
        <v>0</v>
      </c>
      <c r="L207" s="21"/>
      <c r="M207" s="23">
        <f t="shared" si="18"/>
        <v>0</v>
      </c>
    </row>
    <row r="208" spans="1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7"/>
        <v>0</v>
      </c>
      <c r="L208" s="21"/>
      <c r="M208" s="23">
        <f t="shared" si="18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7"/>
        <v>0</v>
      </c>
      <c r="L209" s="21"/>
      <c r="M209" s="23">
        <f t="shared" si="18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7"/>
        <v>0</v>
      </c>
      <c r="L210" s="21"/>
      <c r="M210" s="23">
        <f t="shared" si="18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7"/>
        <v>0</v>
      </c>
      <c r="L211" s="21"/>
      <c r="M211" s="23">
        <f t="shared" si="18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7"/>
        <v>0</v>
      </c>
      <c r="L212" s="21"/>
      <c r="M212" s="23">
        <f t="shared" si="18"/>
        <v>0</v>
      </c>
    </row>
    <row r="213" spans="1:13" hidden="1" x14ac:dyDescent="0.25">
      <c r="B213" s="35"/>
      <c r="C213" s="59"/>
      <c r="D213" s="66"/>
      <c r="E213" s="59"/>
      <c r="F213" s="80"/>
      <c r="G213" s="71"/>
      <c r="H213" s="35"/>
      <c r="I213" s="10"/>
      <c r="J213" s="5"/>
      <c r="K213" s="5">
        <f t="shared" si="17"/>
        <v>0</v>
      </c>
      <c r="L213" s="21"/>
      <c r="M213" s="23">
        <f t="shared" si="18"/>
        <v>0</v>
      </c>
    </row>
    <row r="214" spans="1:13" x14ac:dyDescent="0.25">
      <c r="B214" s="50" t="s">
        <v>23</v>
      </c>
      <c r="C214" s="64"/>
      <c r="D214" s="79"/>
      <c r="E214" s="64"/>
      <c r="F214" s="64"/>
      <c r="G214" s="73">
        <f>SUM(F189:F213)</f>
        <v>0.23533333333333334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0.23533333333333334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0" t="s">
        <v>24</v>
      </c>
      <c r="C216" s="50"/>
      <c r="D216" s="52"/>
      <c r="E216" s="50"/>
      <c r="F216" s="52"/>
      <c r="G216" s="73">
        <f>+G214+G185</f>
        <v>0.60333333333333328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0.60333333333333328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0" t="s">
        <v>25</v>
      </c>
      <c r="C218" s="50"/>
      <c r="D218" s="52"/>
      <c r="E218" s="50"/>
      <c r="F218" s="52"/>
      <c r="G218" s="74">
        <f>+G216+G161</f>
        <v>1.1047619047619046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1.1047619047619046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49" t="s">
        <v>27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49"/>
      <c r="C221" s="35"/>
      <c r="D221" s="34"/>
      <c r="E221" s="35"/>
      <c r="F221" s="34"/>
      <c r="G221" s="71"/>
      <c r="H221" s="35"/>
      <c r="I221" t="s">
        <v>10</v>
      </c>
      <c r="J221" s="1" t="s">
        <v>43</v>
      </c>
      <c r="K221" s="1" t="s">
        <v>8</v>
      </c>
      <c r="L221" s="21"/>
      <c r="M221" s="9" t="s">
        <v>57</v>
      </c>
    </row>
    <row r="222" spans="1:13" x14ac:dyDescent="0.25">
      <c r="A222" t="s">
        <v>81</v>
      </c>
      <c r="B222" s="35" t="s">
        <v>26</v>
      </c>
      <c r="C222" s="35">
        <v>1</v>
      </c>
      <c r="D222" s="34"/>
      <c r="E222" s="53">
        <v>36.75</v>
      </c>
      <c r="F222" s="30">
        <f>+G218*1.1*0.4</f>
        <v>0.48609523809523814</v>
      </c>
      <c r="G222" s="71"/>
      <c r="H222" s="70">
        <f>F222/G218</f>
        <v>0.44000000000000011</v>
      </c>
      <c r="I222" s="10">
        <f>+F222*$H$4</f>
        <v>4860.9523809523816</v>
      </c>
      <c r="J222" s="5" t="s">
        <v>76</v>
      </c>
      <c r="K222" s="5">
        <f>+C222</f>
        <v>1</v>
      </c>
      <c r="L222" s="21"/>
      <c r="M222" s="23">
        <f>+F222</f>
        <v>0.48609523809523814</v>
      </c>
    </row>
    <row r="223" spans="1:13" ht="15.75" thickBot="1" x14ac:dyDescent="0.3">
      <c r="A223" t="s">
        <v>81</v>
      </c>
      <c r="B223" s="35" t="s">
        <v>80</v>
      </c>
      <c r="C223" s="35">
        <v>1</v>
      </c>
      <c r="D223" s="34"/>
      <c r="E223" s="53">
        <f>+(F222+G218)*0.5%</f>
        <v>7.9542857142857141E-3</v>
      </c>
      <c r="F223" s="30">
        <f>+E223*C223</f>
        <v>7.9542857142857141E-3</v>
      </c>
      <c r="G223" s="71"/>
      <c r="H223" s="76">
        <f>F223/(F222+G218)</f>
        <v>5.0000000000000001E-3</v>
      </c>
      <c r="I223" s="10">
        <f>+F223*$H$4</f>
        <v>79.542857142857144</v>
      </c>
      <c r="J223" s="5" t="s">
        <v>77</v>
      </c>
      <c r="K223" s="5">
        <f t="shared" ref="K223:K228" si="19">+C223</f>
        <v>1</v>
      </c>
      <c r="L223" s="21"/>
      <c r="M223" s="23">
        <f t="shared" ref="M223:M228" si="20">+F223</f>
        <v>7.9542857142857141E-3</v>
      </c>
    </row>
    <row r="224" spans="1:13" hidden="1" x14ac:dyDescent="0.25">
      <c r="B224" s="35"/>
      <c r="C224" s="57"/>
      <c r="D224" s="58"/>
      <c r="E224" s="57"/>
      <c r="F224" s="67"/>
      <c r="G224" s="71"/>
      <c r="H224" s="57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59"/>
      <c r="F229" s="80"/>
      <c r="G229" s="71"/>
      <c r="H229" s="61"/>
      <c r="I229" s="1"/>
      <c r="J229" s="1"/>
      <c r="K229" s="1"/>
      <c r="L229" s="21"/>
      <c r="M229" s="9"/>
    </row>
    <row r="230" spans="2:13" ht="15.75" thickBot="1" x14ac:dyDescent="0.3">
      <c r="B230" s="50" t="s">
        <v>28</v>
      </c>
      <c r="C230" s="50"/>
      <c r="D230" s="79"/>
      <c r="E230" s="64"/>
      <c r="F230" s="79"/>
      <c r="G230" s="73">
        <f>SUM(F222:F229)</f>
        <v>0.49404952380952383</v>
      </c>
      <c r="H230" s="83">
        <f>+G230/G234</f>
        <v>0.23543657374503146</v>
      </c>
      <c r="I230" s="1"/>
      <c r="J230" s="1" t="str">
        <f>+B230</f>
        <v>Total FOH</v>
      </c>
      <c r="K230" s="1"/>
      <c r="L230" s="21"/>
      <c r="M230" s="24">
        <f>+G230</f>
        <v>0.49404952380952383</v>
      </c>
    </row>
    <row r="231" spans="2:13" x14ac:dyDescent="0.25">
      <c r="B231" s="35"/>
      <c r="C231" s="35"/>
      <c r="D231" s="34"/>
      <c r="E231" s="35"/>
      <c r="F231" s="34"/>
      <c r="G231" s="71"/>
      <c r="H231" s="57"/>
      <c r="I231" s="1"/>
      <c r="J231" s="1"/>
      <c r="K231" s="1"/>
      <c r="L231" s="1"/>
      <c r="M231" s="9"/>
    </row>
    <row r="232" spans="2:13" ht="15.75" thickBot="1" x14ac:dyDescent="0.3">
      <c r="B232" s="50" t="s">
        <v>29</v>
      </c>
      <c r="C232" s="35"/>
      <c r="D232" s="34"/>
      <c r="E232" s="35"/>
      <c r="F232" s="34"/>
      <c r="G232" s="74">
        <f>SUM(G218:G231)</f>
        <v>1.5988114285714286</v>
      </c>
      <c r="H232" s="51"/>
      <c r="I232" s="1"/>
      <c r="J232" s="1" t="str">
        <f>+B232</f>
        <v>Total Cost Per Unit</v>
      </c>
      <c r="K232" s="1"/>
      <c r="L232" s="1"/>
      <c r="M232" s="23">
        <f>+G232</f>
        <v>1.5988114285714286</v>
      </c>
    </row>
    <row r="233" spans="2:13" ht="15.75" thickBot="1" x14ac:dyDescent="0.3">
      <c r="B233" s="35" t="s">
        <v>31</v>
      </c>
      <c r="C233" s="35"/>
      <c r="D233" s="34"/>
      <c r="E233" s="35"/>
      <c r="F233" s="34"/>
      <c r="G233" s="95">
        <f>+G232*H233</f>
        <v>0.49962857142857142</v>
      </c>
      <c r="H233" s="90">
        <v>0.3125</v>
      </c>
      <c r="I233" s="1"/>
      <c r="J233" s="1" t="str">
        <f t="shared" ref="J233:J236" si="21">+B233</f>
        <v>Approved Margin</v>
      </c>
      <c r="K233" s="1"/>
      <c r="L233" s="4">
        <f>+H233</f>
        <v>0.3125</v>
      </c>
      <c r="M233" s="23">
        <f t="shared" ref="M233:M236" si="22">+G233</f>
        <v>0.49962857142857142</v>
      </c>
    </row>
    <row r="234" spans="2:13" x14ac:dyDescent="0.25">
      <c r="B234" s="35" t="s">
        <v>32</v>
      </c>
      <c r="C234" s="35"/>
      <c r="D234" s="34"/>
      <c r="E234" s="35"/>
      <c r="F234" s="34"/>
      <c r="G234" s="54">
        <f>SUM(G232:G233)</f>
        <v>2.0984400000000001</v>
      </c>
      <c r="H234" s="57"/>
      <c r="I234" s="1"/>
      <c r="J234" s="1" t="str">
        <f t="shared" si="21"/>
        <v>Sales Price</v>
      </c>
      <c r="K234" s="1"/>
      <c r="L234" s="1"/>
      <c r="M234" s="23">
        <f t="shared" si="22"/>
        <v>2.0984400000000001</v>
      </c>
    </row>
    <row r="235" spans="2:13" x14ac:dyDescent="0.25">
      <c r="B235" s="35" t="s">
        <v>33</v>
      </c>
      <c r="C235" s="35"/>
      <c r="D235" s="34"/>
      <c r="E235" s="35"/>
      <c r="F235" s="34"/>
      <c r="G235" s="54">
        <f>+G234-G232</f>
        <v>0.49962857142857153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0.49962857142857153</v>
      </c>
    </row>
    <row r="236" spans="2:13" ht="15.75" thickBot="1" x14ac:dyDescent="0.3">
      <c r="B236" s="51" t="s">
        <v>34</v>
      </c>
      <c r="C236" s="51"/>
      <c r="D236" s="56"/>
      <c r="E236" s="51"/>
      <c r="F236" s="56"/>
      <c r="G236" s="55">
        <f>+G235/G234</f>
        <v>0.23809523809523814</v>
      </c>
      <c r="H236" s="51"/>
      <c r="I236" s="14"/>
      <c r="J236" s="1" t="str">
        <f t="shared" si="21"/>
        <v>NP Margin</v>
      </c>
      <c r="K236" s="1"/>
      <c r="L236" s="14"/>
      <c r="M236" s="82">
        <f t="shared" si="22"/>
        <v>0.23809523809523814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36</v>
      </c>
      <c r="C239" s="19">
        <v>0.15</v>
      </c>
      <c r="D239" s="1"/>
      <c r="E239" s="1"/>
      <c r="F239" s="19">
        <v>0.1</v>
      </c>
      <c r="G239" s="1"/>
      <c r="H239" s="41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37</v>
      </c>
      <c r="C241" s="32">
        <f>+($G$232*(1+C239))</f>
        <v>1.8386331428571427</v>
      </c>
      <c r="D241" s="27"/>
      <c r="E241" s="1"/>
      <c r="F241" s="32">
        <f>+($G$232*(1+F239))</f>
        <v>1.7586925714285715</v>
      </c>
      <c r="G241" s="1"/>
      <c r="H241" s="42">
        <f>+($G$232*(1+H239))</f>
        <v>1.678752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38</v>
      </c>
      <c r="C243" s="12">
        <f>+C241-$G$218</f>
        <v>0.73387123809523813</v>
      </c>
      <c r="D243" s="1"/>
      <c r="E243" s="1"/>
      <c r="F243" s="12">
        <f>+F241-$G$218</f>
        <v>0.65393066666666688</v>
      </c>
      <c r="G243" s="1"/>
      <c r="H243" s="43">
        <f>+H241-$G$218</f>
        <v>0.57399009523809541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26</v>
      </c>
      <c r="C245" s="12">
        <f>-$G$230</f>
        <v>-0.49404952380952383</v>
      </c>
      <c r="D245" s="1"/>
      <c r="E245" s="1"/>
      <c r="F245" s="12">
        <f>-$G$230</f>
        <v>-0.49404952380952383</v>
      </c>
      <c r="G245" s="1"/>
      <c r="H245" s="43">
        <f>-$G$230</f>
        <v>-0.49404952380952383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33</v>
      </c>
      <c r="C247" s="33">
        <f>SUM(C243:C245)</f>
        <v>0.2398217142857143</v>
      </c>
      <c r="D247" s="26"/>
      <c r="E247" s="26"/>
      <c r="F247" s="33">
        <f>SUM(F243:F245)</f>
        <v>0.15988114285714305</v>
      </c>
      <c r="G247" s="26"/>
      <c r="H247" s="44">
        <f>SUM(H243:H245)</f>
        <v>7.9940571428571583E-2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39</v>
      </c>
      <c r="C250" s="27">
        <f>+C241*$H$4</f>
        <v>18386.331428571426</v>
      </c>
      <c r="D250" s="27"/>
      <c r="E250" s="26"/>
      <c r="F250" s="27">
        <f>+F241*$H$4</f>
        <v>17586.925714285713</v>
      </c>
      <c r="G250" s="26"/>
      <c r="H250" s="45">
        <f>+H241*$H$4</f>
        <v>16787.52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33</v>
      </c>
      <c r="C252" s="27">
        <f>+C247*$H$4</f>
        <v>2398.2171428571432</v>
      </c>
      <c r="D252" s="27"/>
      <c r="E252" s="26"/>
      <c r="F252" s="27">
        <f>+F247*$H$4</f>
        <v>1598.8114285714305</v>
      </c>
      <c r="G252" s="26"/>
      <c r="H252" s="45">
        <f>+H247*$H$4</f>
        <v>799.40571428571582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6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6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6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5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7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5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8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40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2018-12-13T03:23:40Z</dcterms:modified>
</cp:coreProperties>
</file>