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E196" i="1"/>
  <c r="E189" i="1"/>
  <c r="E164" i="1"/>
  <c r="F23" i="1"/>
  <c r="E23" i="1"/>
  <c r="F22" i="1"/>
  <c r="K25" i="1" l="1"/>
  <c r="K26" i="1"/>
  <c r="K27" i="1"/>
  <c r="K28" i="1"/>
  <c r="K29" i="1"/>
  <c r="K30" i="1"/>
  <c r="K31" i="1"/>
  <c r="I25" i="1"/>
  <c r="F165" i="1"/>
  <c r="F166" i="1"/>
  <c r="F167" i="1"/>
  <c r="F168" i="1"/>
  <c r="F169" i="1"/>
  <c r="F170" i="1"/>
  <c r="F171" i="1"/>
  <c r="F172" i="1"/>
  <c r="F173" i="1"/>
  <c r="I31" i="1"/>
  <c r="I30" i="1"/>
  <c r="I29" i="1"/>
  <c r="I28" i="1"/>
  <c r="I27" i="1"/>
  <c r="I26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6" i="1" l="1"/>
  <c r="I196" i="1"/>
  <c r="F195" i="1"/>
  <c r="M195" i="1" l="1"/>
  <c r="I195" i="1"/>
  <c r="M22" i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G234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<sst xmlns="http://schemas.openxmlformats.org/spreadsheetml/2006/main" count="124" uniqueCount="97">
  <si>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</si>
  <si>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</si>
  <si>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</si>
  <si>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</si>
  <si>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</si>
  <si>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</si>
  <si>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</si>
  <si>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</si>
  <si>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</si>
  <si>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</si>
  <si>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</si>
  <si>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</si>
  <si>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</si>
  <si>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</si>
  <si>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</si>
  <si>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</si>
  <si>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</si>
  <si>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</si>
  <si>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</si>
  <si>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</si>
  <si>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</si>
  <si>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</si>
  <si>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</si>
  <si>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</si>
  <si>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</si>
  <si>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</si>
  <si>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</si>
  <si>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</si>
  <si>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</si>
  <si>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</si>
  <si>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</si>
  <si>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</si>
  <si>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</si>
  <si>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</si>
  <si>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</si>
  <si>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</si>
  <si>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</si>
  <si>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</si>
  <si>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</si>
  <si>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</si>
  <si>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</si>
  <si>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</si>
  <si>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</si>
  <si>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</si>
  <si>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</si>
  <si>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</si>
  <si>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</si>
  <si>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</si>
  <si>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</si>
  <si>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</si>
  <si>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</si>
  <si>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</si>
  <si>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</si>
  <si>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</si>
  <si>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</si>
  <si>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</si>
  <si>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</si>
  <si>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</si>
  <si>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</si>
  <si>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</si>
  <si>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</si>
  <si>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</si>
  <si>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</si>
  <si>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</si>
  <si>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</si>
  <si>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</si>
  <si>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</si>
  <si>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</si>
  <si>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</si>
  <si>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</si>
  <si>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</si>
  <si>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</si>
  <si>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</si>
  <si>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</si>
  <si>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</si>
  <si>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</si>
  <si>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</si>
  <si>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</si>
  <si>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</si>
  <si>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</si>
  <si>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</si>
  <si>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</si>
  <si>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Rs</t>
  </si>
  <si>
    <t>LC0006</t>
  </si>
  <si>
    <t>GSM - Unitex Apparels Exports</t>
  </si>
  <si>
    <t>David Luke Care Label Satin</t>
  </si>
  <si>
    <t>12.12.2018.</t>
  </si>
  <si>
    <t>32mm Sigle Side Satin David Luke Care Label Satin</t>
  </si>
  <si>
    <t>32mm</t>
  </si>
  <si>
    <t>81mm</t>
  </si>
  <si>
    <t>32mm Sigle Side Satin</t>
  </si>
  <si>
    <t>Ink</t>
  </si>
  <si>
    <t>Mtr</t>
  </si>
  <si>
    <t>FOH0003</t>
  </si>
  <si>
    <t>VOH0006</t>
  </si>
  <si>
    <t>VOH0003</t>
  </si>
  <si>
    <t xml:space="preserve">ST0010027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</si>
</sst>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Border="1" applyAlignment="1">
      <alignment horizontal="right"/>
    </xf>
    <xf numFmtId="10" fontId="0" fillId="0" borderId="15" xfId="0" applyNumberFormat="1" applyBorder="1"/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165" fontId="0" fillId="0" borderId="18" xfId="1" applyNumberFormat="1" applyFont="1" applyBorder="1"/>
    <xf numFmtId="2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3.7109375" customWidth="1"/>
    <col min="2" max="2" width="44.140625" customWidth="1"/>
    <col min="3" max="3" width="29.28515625" bestFit="1" customWidth="1"/>
    <col min="4" max="5" width="11.5703125" bestFit="1" customWidth="1"/>
    <col min="6" max="6" width="15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91" t="s">
        <v>88</v>
      </c>
    </row>
    <row r="3" spans="2:13" x14ac:dyDescent="0.25">
      <c r="B3" s="8"/>
      <c r="C3" s="1"/>
      <c r="D3" s="1"/>
      <c r="E3" s="1"/>
      <c r="F3" s="1"/>
      <c r="G3" s="1" t="s">
        <v>4</v>
      </c>
      <c r="H3" s="92" t="s">
        <v>89</v>
      </c>
    </row>
    <row r="4" spans="2:13" x14ac:dyDescent="0.25">
      <c r="B4" s="8"/>
      <c r="C4" s="1"/>
      <c r="D4" s="1"/>
      <c r="E4" s="1"/>
      <c r="F4" s="1"/>
      <c r="G4" s="1" t="s">
        <v>42</v>
      </c>
      <c r="H4" s="39">
        <v>50000</v>
      </c>
    </row>
    <row r="5" spans="2:13" x14ac:dyDescent="0.25">
      <c r="B5" s="8" t="s">
        <v>2</v>
      </c>
      <c r="C5" s="1"/>
      <c r="D5" s="1"/>
      <c r="E5" s="1"/>
      <c r="F5" s="1"/>
      <c r="G5" s="1" t="s">
        <v>12</v>
      </c>
      <c r="H5" s="39">
        <v>2</v>
      </c>
    </row>
    <row r="6" spans="2:13" x14ac:dyDescent="0.25">
      <c r="B6" s="8"/>
      <c r="C6" s="1"/>
      <c r="D6" s="1"/>
      <c r="E6" s="1"/>
      <c r="F6" s="1"/>
      <c r="G6" s="1" t="s">
        <v>6</v>
      </c>
      <c r="H6" s="39">
        <f>+H4*H5</f>
        <v>100000</v>
      </c>
    </row>
    <row r="7" spans="2:13" x14ac:dyDescent="0.25">
      <c r="B7" s="8" t="s">
        <v>49</v>
      </c>
      <c r="C7" s="3" t="s">
        <v>84</v>
      </c>
      <c r="D7" s="1"/>
      <c r="E7" s="1"/>
      <c r="F7" s="1"/>
      <c r="G7" s="1" t="s">
        <v>35</v>
      </c>
      <c r="H7" s="40">
        <f>H233</f>
        <v>0.2858</v>
      </c>
    </row>
    <row r="8" spans="2:13" x14ac:dyDescent="0.25">
      <c r="B8" s="8"/>
      <c r="C8" s="1"/>
      <c r="D8" s="1"/>
      <c r="E8" s="1"/>
      <c r="F8" s="1"/>
      <c r="G8" s="1" t="s">
        <v>30</v>
      </c>
      <c r="H8" s="40">
        <v>0.44</v>
      </c>
    </row>
    <row r="9" spans="2:13" x14ac:dyDescent="0.25">
      <c r="B9" s="8" t="s">
        <v>50</v>
      </c>
      <c r="C9" s="3" t="s">
        <v>85</v>
      </c>
      <c r="D9" s="1"/>
      <c r="E9" s="1"/>
      <c r="F9" s="1"/>
      <c r="G9" s="1" t="s">
        <v>13</v>
      </c>
      <c r="H9" s="40">
        <v>0.15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44</v>
      </c>
      <c r="H11" s="39"/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41</v>
      </c>
      <c r="H12" s="39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48</v>
      </c>
      <c r="C16" s="101" t="s">
        <v>87</v>
      </c>
      <c r="D16" s="102"/>
      <c r="E16" s="102"/>
      <c r="F16" s="102"/>
      <c r="G16" s="102"/>
      <c r="H16" s="103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6" t="s">
        <v>52</v>
      </c>
      <c r="C18" s="97"/>
      <c r="D18" s="97"/>
      <c r="E18" s="97"/>
      <c r="F18" s="97"/>
      <c r="G18" s="97"/>
      <c r="H18" s="98"/>
      <c r="I18" s="99" t="s">
        <v>53</v>
      </c>
      <c r="J18" s="99"/>
      <c r="K18" s="99"/>
      <c r="L18" s="99"/>
      <c r="M18" s="100"/>
    </row>
    <row r="19" spans="1:16" ht="24.75" customHeight="1" thickBot="1" x14ac:dyDescent="0.3">
      <c r="B19" s="36" t="s">
        <v>61</v>
      </c>
      <c r="C19" s="93" t="s">
        <v>8</v>
      </c>
      <c r="D19" s="84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2"/>
      <c r="H20" s="75"/>
      <c r="I20" s="38" t="s">
        <v>10</v>
      </c>
      <c r="J20" s="1" t="s">
        <v>54</v>
      </c>
      <c r="K20" s="1" t="s">
        <v>8</v>
      </c>
      <c r="L20" s="1"/>
      <c r="M20" s="9" t="s">
        <v>55</v>
      </c>
    </row>
    <row r="21" spans="1:16" x14ac:dyDescent="0.25">
      <c r="B21" s="49" t="s">
        <v>3</v>
      </c>
      <c r="C21" s="8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45</v>
      </c>
      <c r="B22" s="35" t="s">
        <v>90</v>
      </c>
      <c r="C22" s="86">
        <v>0.125</v>
      </c>
      <c r="D22" s="88" t="s">
        <v>92</v>
      </c>
      <c r="E22" s="53">
        <v>3</v>
      </c>
      <c r="F22" s="94">
        <f>E22/8</f>
        <v>0.375</v>
      </c>
      <c r="G22" s="71"/>
      <c r="H22" s="35"/>
      <c r="I22" s="10">
        <f>+F22*$H$4</f>
        <v>18750</v>
      </c>
      <c r="J22" s="5" t="s">
        <v>96</v>
      </c>
      <c r="K22" s="89">
        <f>+C22</f>
        <v>0.125</v>
      </c>
      <c r="L22" s="1"/>
      <c r="M22" s="23">
        <f>+F22</f>
        <v>0.375</v>
      </c>
    </row>
    <row r="23" spans="1:16" x14ac:dyDescent="0.25">
      <c r="A23" t="s">
        <v>45</v>
      </c>
      <c r="B23" s="35" t="s">
        <v>91</v>
      </c>
      <c r="C23" s="85">
        <v>1</v>
      </c>
      <c r="D23" s="88" t="s">
        <v>82</v>
      </c>
      <c r="E23" s="53">
        <f>((12000*2)/800000)</f>
        <v>0.03</v>
      </c>
      <c r="F23" s="94">
        <f>E23*C23</f>
        <v>0.03</v>
      </c>
      <c r="G23" s="71"/>
      <c r="H23" s="35"/>
      <c r="I23" s="10">
        <f t="shared" ref="I23:I31" si="0">+F23*$H$4</f>
        <v>1500</v>
      </c>
      <c r="J23" s="5"/>
      <c r="K23" s="89">
        <f t="shared" ref="K23:K31" si="1">+C23</f>
        <v>1</v>
      </c>
      <c r="L23" s="1"/>
      <c r="M23" s="23">
        <f t="shared" ref="M23:M25" si="2">+F23</f>
        <v>0.03</v>
      </c>
    </row>
    <row r="24" spans="1:16" x14ac:dyDescent="0.25">
      <c r="B24" s="35"/>
      <c r="C24" s="85"/>
      <c r="D24" s="88"/>
      <c r="E24" s="53"/>
      <c r="F24" s="30"/>
      <c r="G24" s="71"/>
      <c r="H24" s="35"/>
      <c r="I24" s="10">
        <f t="shared" si="0"/>
        <v>0</v>
      </c>
      <c r="J24" s="5"/>
      <c r="K24" s="89">
        <f t="shared" si="1"/>
        <v>0</v>
      </c>
      <c r="L24" s="1"/>
      <c r="M24" s="23">
        <f t="shared" si="2"/>
        <v>0</v>
      </c>
    </row>
    <row r="25" spans="1:16" ht="14.25" customHeight="1" x14ac:dyDescent="0.25">
      <c r="B25" s="35"/>
      <c r="C25" s="85"/>
      <c r="D25" s="88"/>
      <c r="E25" s="53"/>
      <c r="F25" s="30"/>
      <c r="G25" s="71"/>
      <c r="H25" s="35"/>
      <c r="I25" s="10">
        <f t="shared" si="0"/>
        <v>0</v>
      </c>
      <c r="J25" s="5"/>
      <c r="K25" s="89">
        <f t="shared" si="1"/>
        <v>0</v>
      </c>
      <c r="L25" s="1"/>
      <c r="M25" s="23">
        <f t="shared" si="2"/>
        <v>0</v>
      </c>
      <c r="O25" s="2"/>
      <c r="P25" s="2"/>
    </row>
    <row r="26" spans="1:16" x14ac:dyDescent="0.25">
      <c r="B26" s="35"/>
      <c r="C26" s="85"/>
      <c r="D26" s="88"/>
      <c r="E26" s="53"/>
      <c r="F26" s="30"/>
      <c r="G26" s="71"/>
      <c r="H26" s="35"/>
      <c r="I26" s="10">
        <f t="shared" si="0"/>
        <v>0</v>
      </c>
      <c r="J26" s="5"/>
      <c r="K26" s="89">
        <f t="shared" si="1"/>
        <v>0</v>
      </c>
      <c r="L26" s="1"/>
      <c r="M26" s="23">
        <f t="shared" ref="M26:M87" si="3">+F26</f>
        <v>0</v>
      </c>
    </row>
    <row r="27" spans="1:16" x14ac:dyDescent="0.25">
      <c r="B27" s="35"/>
      <c r="C27" s="86"/>
      <c r="D27" s="88"/>
      <c r="E27" s="53"/>
      <c r="F27" s="30"/>
      <c r="G27" s="71"/>
      <c r="H27" s="35"/>
      <c r="I27" s="10">
        <f t="shared" si="0"/>
        <v>0</v>
      </c>
      <c r="J27" s="5"/>
      <c r="K27" s="89">
        <f t="shared" si="1"/>
        <v>0</v>
      </c>
      <c r="L27" s="1"/>
      <c r="M27" s="23">
        <f t="shared" si="3"/>
        <v>0</v>
      </c>
    </row>
    <row r="28" spans="1:16" x14ac:dyDescent="0.25">
      <c r="B28" s="35"/>
      <c r="C28" s="86"/>
      <c r="D28" s="88"/>
      <c r="E28" s="53"/>
      <c r="F28" s="30"/>
      <c r="G28" s="71"/>
      <c r="H28" s="35"/>
      <c r="I28" s="10">
        <f t="shared" si="0"/>
        <v>0</v>
      </c>
      <c r="J28" s="5"/>
      <c r="K28" s="89">
        <f t="shared" si="1"/>
        <v>0</v>
      </c>
      <c r="L28" s="1"/>
      <c r="M28" s="23">
        <f t="shared" si="3"/>
        <v>0</v>
      </c>
    </row>
    <row r="29" spans="1:16" x14ac:dyDescent="0.25">
      <c r="B29" s="35"/>
      <c r="C29" s="87"/>
      <c r="D29" s="88"/>
      <c r="E29" s="53"/>
      <c r="F29" s="30"/>
      <c r="G29" s="71"/>
      <c r="H29" s="35"/>
      <c r="I29" s="10">
        <f t="shared" si="0"/>
        <v>0</v>
      </c>
      <c r="J29" s="5"/>
      <c r="K29" s="89">
        <f t="shared" si="1"/>
        <v>0</v>
      </c>
      <c r="L29" s="1"/>
      <c r="M29" s="23">
        <f t="shared" si="3"/>
        <v>0</v>
      </c>
    </row>
    <row r="30" spans="1:16" x14ac:dyDescent="0.25">
      <c r="B30" s="35"/>
      <c r="C30" s="86"/>
      <c r="D30" s="88"/>
      <c r="E30" s="53"/>
      <c r="F30" s="30"/>
      <c r="G30" s="71"/>
      <c r="H30" s="35"/>
      <c r="I30" s="10">
        <f t="shared" si="0"/>
        <v>0</v>
      </c>
      <c r="J30" s="5"/>
      <c r="K30" s="89">
        <f t="shared" si="1"/>
        <v>0</v>
      </c>
      <c r="L30" s="1"/>
      <c r="M30" s="23">
        <f t="shared" si="3"/>
        <v>0</v>
      </c>
    </row>
    <row r="31" spans="1:16" x14ac:dyDescent="0.25">
      <c r="B31" s="35"/>
      <c r="C31" s="85"/>
      <c r="D31" s="88"/>
      <c r="E31" s="53"/>
      <c r="F31" s="34"/>
      <c r="G31" s="71"/>
      <c r="H31" s="35"/>
      <c r="I31" s="10">
        <f t="shared" si="0"/>
        <v>0</v>
      </c>
      <c r="J31" s="5"/>
      <c r="K31" s="89">
        <f t="shared" si="1"/>
        <v>0</v>
      </c>
      <c r="L31" s="1"/>
      <c r="M31" s="23">
        <f t="shared" si="3"/>
        <v>0</v>
      </c>
    </row>
    <row r="32" spans="1:16" x14ac:dyDescent="0.25">
      <c r="B32" s="35"/>
      <c r="C32" s="68"/>
      <c r="D32" s="34"/>
      <c r="E32" s="35"/>
      <c r="F32" s="34"/>
      <c r="G32" s="71"/>
      <c r="H32" s="35"/>
      <c r="I32" s="10"/>
      <c r="J32" s="5"/>
      <c r="K32" s="5"/>
      <c r="L32" s="1"/>
      <c r="M32" s="23">
        <f t="shared" si="3"/>
        <v>0</v>
      </c>
    </row>
    <row r="33" spans="2:13" x14ac:dyDescent="0.25">
      <c r="B33" s="35"/>
      <c r="C33" s="35"/>
      <c r="D33" s="34"/>
      <c r="E33" s="35"/>
      <c r="F33" s="34"/>
      <c r="G33" s="71"/>
      <c r="H33" s="35"/>
      <c r="I33" s="10"/>
      <c r="J33" s="5"/>
      <c r="K33" s="5"/>
      <c r="L33" s="1"/>
      <c r="M33" s="23">
        <f t="shared" si="3"/>
        <v>0</v>
      </c>
    </row>
    <row r="34" spans="2:13" x14ac:dyDescent="0.25">
      <c r="B34" s="35"/>
      <c r="C34" s="35"/>
      <c r="D34" s="34"/>
      <c r="E34" s="35"/>
      <c r="F34" s="34"/>
      <c r="G34" s="71"/>
      <c r="H34" s="35"/>
      <c r="I34" s="10"/>
      <c r="J34" s="5"/>
      <c r="K34" s="5"/>
      <c r="L34" s="1"/>
      <c r="M34" s="23">
        <f t="shared" si="3"/>
        <v>0</v>
      </c>
    </row>
    <row r="35" spans="2:13" x14ac:dyDescent="0.25">
      <c r="B35" s="35"/>
      <c r="C35" s="35"/>
      <c r="D35" s="34"/>
      <c r="E35" s="35"/>
      <c r="F35" s="34"/>
      <c r="G35" s="71"/>
      <c r="H35" s="35"/>
      <c r="I35" s="10"/>
      <c r="J35" s="5"/>
      <c r="K35" s="5"/>
      <c r="L35" s="1"/>
      <c r="M35" s="23">
        <f t="shared" si="3"/>
        <v>0</v>
      </c>
    </row>
    <row r="36" spans="2:13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3"/>
        <v>0</v>
      </c>
    </row>
    <row r="37" spans="2:13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3"/>
        <v>0</v>
      </c>
    </row>
    <row r="38" spans="2:13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3"/>
        <v>0</v>
      </c>
    </row>
    <row r="39" spans="2:13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3"/>
        <v>0</v>
      </c>
    </row>
    <row r="40" spans="2:13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3"/>
        <v>0</v>
      </c>
    </row>
    <row r="41" spans="2:13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3"/>
        <v>0</v>
      </c>
    </row>
    <row r="42" spans="2:13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3"/>
        <v>0</v>
      </c>
    </row>
    <row r="43" spans="2:13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3"/>
        <v>0</v>
      </c>
    </row>
    <row r="44" spans="2:13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3"/>
        <v>0</v>
      </c>
    </row>
    <row r="45" spans="2:13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3"/>
        <v>0</v>
      </c>
    </row>
    <row r="46" spans="2:13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3"/>
        <v>0</v>
      </c>
    </row>
    <row r="47" spans="2:13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3"/>
        <v>0</v>
      </c>
    </row>
    <row r="48" spans="2:13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3"/>
        <v>0</v>
      </c>
    </row>
    <row r="49" spans="2:13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3"/>
        <v>0</v>
      </c>
    </row>
    <row r="50" spans="2:13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3"/>
        <v>0</v>
      </c>
    </row>
    <row r="51" spans="2:13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3"/>
        <v>0</v>
      </c>
    </row>
    <row r="52" spans="2:13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3"/>
        <v>0</v>
      </c>
    </row>
    <row r="53" spans="2:13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3"/>
        <v>0</v>
      </c>
    </row>
    <row r="54" spans="2:13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3"/>
        <v>0</v>
      </c>
    </row>
    <row r="55" spans="2:13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3"/>
        <v>0</v>
      </c>
    </row>
    <row r="56" spans="2:13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3"/>
        <v>0</v>
      </c>
    </row>
    <row r="57" spans="2:13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3"/>
        <v>0</v>
      </c>
    </row>
    <row r="58" spans="2:13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3"/>
        <v>0</v>
      </c>
    </row>
    <row r="59" spans="2:13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3"/>
        <v>0</v>
      </c>
    </row>
    <row r="60" spans="2:13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3"/>
        <v>0</v>
      </c>
    </row>
    <row r="61" spans="2:13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3"/>
        <v>0</v>
      </c>
    </row>
    <row r="62" spans="2:13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3"/>
        <v>0</v>
      </c>
    </row>
    <row r="63" spans="2:13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3"/>
        <v>0</v>
      </c>
    </row>
    <row r="64" spans="2:13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3"/>
        <v>0</v>
      </c>
    </row>
    <row r="65" spans="2:13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3"/>
        <v>0</v>
      </c>
    </row>
    <row r="66" spans="2:13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3"/>
        <v>0</v>
      </c>
    </row>
    <row r="67" spans="2:13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3"/>
        <v>0</v>
      </c>
    </row>
    <row r="68" spans="2:13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3"/>
        <v>0</v>
      </c>
    </row>
    <row r="69" spans="2:13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3"/>
        <v>0</v>
      </c>
    </row>
    <row r="70" spans="2:13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3"/>
        <v>0</v>
      </c>
    </row>
    <row r="71" spans="2:13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3"/>
        <v>0</v>
      </c>
    </row>
    <row r="72" spans="2:13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3"/>
        <v>0</v>
      </c>
    </row>
    <row r="73" spans="2:13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3"/>
        <v>0</v>
      </c>
    </row>
    <row r="74" spans="2:13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3"/>
        <v>0</v>
      </c>
    </row>
    <row r="75" spans="2:13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3"/>
        <v>0</v>
      </c>
    </row>
    <row r="76" spans="2:13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3"/>
        <v>0</v>
      </c>
    </row>
    <row r="77" spans="2:13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3"/>
        <v>0</v>
      </c>
    </row>
    <row r="78" spans="2:13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3"/>
        <v>0</v>
      </c>
    </row>
    <row r="79" spans="2:13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3"/>
        <v>0</v>
      </c>
    </row>
    <row r="80" spans="2:13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3"/>
        <v>0</v>
      </c>
    </row>
    <row r="81" spans="2:13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3"/>
        <v>0</v>
      </c>
    </row>
    <row r="82" spans="2:13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3"/>
        <v>0</v>
      </c>
    </row>
    <row r="83" spans="2:13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3"/>
        <v>0</v>
      </c>
    </row>
    <row r="84" spans="2:13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3"/>
        <v>0</v>
      </c>
    </row>
    <row r="85" spans="2:13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3"/>
        <v>0</v>
      </c>
    </row>
    <row r="86" spans="2:13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3"/>
        <v>0</v>
      </c>
    </row>
    <row r="87" spans="2:13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3"/>
        <v>0</v>
      </c>
    </row>
    <row r="88" spans="2:13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4">+F88</f>
        <v>0</v>
      </c>
    </row>
    <row r="89" spans="2:13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4"/>
        <v>0</v>
      </c>
    </row>
    <row r="90" spans="2:13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4"/>
        <v>0</v>
      </c>
    </row>
    <row r="91" spans="2:13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4"/>
        <v>0</v>
      </c>
    </row>
    <row r="92" spans="2:13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4"/>
        <v>0</v>
      </c>
    </row>
    <row r="93" spans="2:13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4"/>
        <v>0</v>
      </c>
    </row>
    <row r="94" spans="2:13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4"/>
        <v>0</v>
      </c>
    </row>
    <row r="95" spans="2:13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4"/>
        <v>0</v>
      </c>
    </row>
    <row r="96" spans="2:13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4"/>
        <v>0</v>
      </c>
    </row>
    <row r="97" spans="2:13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4"/>
        <v>0</v>
      </c>
    </row>
    <row r="98" spans="2:13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4"/>
        <v>0</v>
      </c>
    </row>
    <row r="99" spans="2:13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4"/>
        <v>0</v>
      </c>
    </row>
    <row r="100" spans="2:13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4"/>
        <v>0</v>
      </c>
    </row>
    <row r="101" spans="2:13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4"/>
        <v>0</v>
      </c>
    </row>
    <row r="102" spans="2:13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4"/>
        <v>0</v>
      </c>
    </row>
    <row r="103" spans="2:13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4"/>
        <v>0</v>
      </c>
    </row>
    <row r="104" spans="2:13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4"/>
        <v>0</v>
      </c>
    </row>
    <row r="105" spans="2:13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4"/>
        <v>0</v>
      </c>
    </row>
    <row r="106" spans="2:13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4"/>
        <v>0</v>
      </c>
    </row>
    <row r="107" spans="2:13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4"/>
        <v>0</v>
      </c>
    </row>
    <row r="108" spans="2:13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4"/>
        <v>0</v>
      </c>
    </row>
    <row r="109" spans="2:13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4"/>
        <v>0</v>
      </c>
    </row>
    <row r="110" spans="2:13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4"/>
        <v>0</v>
      </c>
    </row>
    <row r="111" spans="2:13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4"/>
        <v>0</v>
      </c>
    </row>
    <row r="112" spans="2:13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4"/>
        <v>0</v>
      </c>
    </row>
    <row r="113" spans="2:13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4"/>
        <v>0</v>
      </c>
    </row>
    <row r="114" spans="2:13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4"/>
        <v>0</v>
      </c>
    </row>
    <row r="115" spans="2:13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4"/>
        <v>0</v>
      </c>
    </row>
    <row r="116" spans="2:13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4"/>
        <v>0</v>
      </c>
    </row>
    <row r="117" spans="2:13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4"/>
        <v>0</v>
      </c>
    </row>
    <row r="118" spans="2:13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4"/>
        <v>0</v>
      </c>
    </row>
    <row r="119" spans="2:13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4"/>
        <v>0</v>
      </c>
    </row>
    <row r="120" spans="2:13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4"/>
        <v>0</v>
      </c>
    </row>
    <row r="121" spans="2:13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4"/>
        <v>0</v>
      </c>
    </row>
    <row r="122" spans="2:13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4"/>
        <v>0</v>
      </c>
    </row>
    <row r="123" spans="2:13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4"/>
        <v>0</v>
      </c>
    </row>
    <row r="124" spans="2:13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4"/>
        <v>0</v>
      </c>
    </row>
    <row r="125" spans="2:13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4"/>
        <v>0</v>
      </c>
    </row>
    <row r="126" spans="2:13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4"/>
        <v>0</v>
      </c>
    </row>
    <row r="127" spans="2:13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4"/>
        <v>0</v>
      </c>
    </row>
    <row r="128" spans="2:13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4"/>
        <v>0</v>
      </c>
    </row>
    <row r="129" spans="2:13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4"/>
        <v>0</v>
      </c>
    </row>
    <row r="130" spans="2:13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4"/>
        <v>0</v>
      </c>
    </row>
    <row r="131" spans="2:13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4"/>
        <v>0</v>
      </c>
    </row>
    <row r="132" spans="2:13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4"/>
        <v>0</v>
      </c>
    </row>
    <row r="133" spans="2:13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4"/>
        <v>0</v>
      </c>
    </row>
    <row r="134" spans="2:13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4"/>
        <v>0</v>
      </c>
    </row>
    <row r="135" spans="2:13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4"/>
        <v>0</v>
      </c>
    </row>
    <row r="136" spans="2:13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4"/>
        <v>0</v>
      </c>
    </row>
    <row r="137" spans="2:13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4"/>
        <v>0</v>
      </c>
    </row>
    <row r="138" spans="2:13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4"/>
        <v>0</v>
      </c>
    </row>
    <row r="139" spans="2:13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4"/>
        <v>0</v>
      </c>
    </row>
    <row r="140" spans="2:13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4"/>
        <v>0</v>
      </c>
    </row>
    <row r="141" spans="2:13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4"/>
        <v>0</v>
      </c>
    </row>
    <row r="142" spans="2:13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4"/>
        <v>0</v>
      </c>
    </row>
    <row r="143" spans="2:13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4"/>
        <v>0</v>
      </c>
    </row>
    <row r="144" spans="2:13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4"/>
        <v>0</v>
      </c>
    </row>
    <row r="145" spans="1:13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4"/>
        <v>0</v>
      </c>
    </row>
    <row r="146" spans="1:13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4"/>
        <v>0</v>
      </c>
    </row>
    <row r="147" spans="1:13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4"/>
        <v>0</v>
      </c>
    </row>
    <row r="148" spans="1:13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5">+F148*$H$4</f>
        <v>0</v>
      </c>
      <c r="J148" s="5"/>
      <c r="K148" s="5"/>
      <c r="L148" s="1"/>
      <c r="M148" s="23">
        <f t="shared" si="4"/>
        <v>0</v>
      </c>
    </row>
    <row r="149" spans="1:13" x14ac:dyDescent="0.25">
      <c r="B149" s="35"/>
      <c r="C149" s="35"/>
      <c r="D149" s="34"/>
      <c r="E149" s="35"/>
      <c r="F149" s="34"/>
      <c r="G149" s="71"/>
      <c r="H149" s="35"/>
      <c r="I149" s="10">
        <f t="shared" si="5"/>
        <v>0</v>
      </c>
      <c r="J149" s="5"/>
      <c r="K149" s="5"/>
      <c r="L149" s="1"/>
      <c r="M149" s="23">
        <f t="shared" si="4"/>
        <v>0</v>
      </c>
    </row>
    <row r="150" spans="1:13" x14ac:dyDescent="0.25">
      <c r="B150" s="35"/>
      <c r="C150" s="35"/>
      <c r="D150" s="34"/>
      <c r="E150" s="35"/>
      <c r="F150" s="34"/>
      <c r="G150" s="71"/>
      <c r="H150" s="35"/>
      <c r="I150" s="10">
        <f t="shared" si="5"/>
        <v>0</v>
      </c>
      <c r="J150" s="5"/>
      <c r="K150" s="5"/>
      <c r="L150" s="1"/>
      <c r="M150" s="23">
        <f t="shared" si="4"/>
        <v>0</v>
      </c>
    </row>
    <row r="151" spans="1:13" x14ac:dyDescent="0.25">
      <c r="B151" s="35"/>
      <c r="C151" s="35"/>
      <c r="D151" s="34"/>
      <c r="E151" s="35"/>
      <c r="F151" s="34"/>
      <c r="G151" s="71"/>
      <c r="H151" s="35"/>
      <c r="I151" s="10">
        <f t="shared" si="5"/>
        <v>0</v>
      </c>
      <c r="J151" s="5"/>
      <c r="K151" s="5"/>
      <c r="L151" s="1"/>
      <c r="M151" s="23">
        <f t="shared" si="4"/>
        <v>0</v>
      </c>
    </row>
    <row r="152" spans="1:13" x14ac:dyDescent="0.25">
      <c r="B152" s="35"/>
      <c r="C152" s="35"/>
      <c r="D152" s="34"/>
      <c r="E152" s="35"/>
      <c r="F152" s="34"/>
      <c r="G152" s="71"/>
      <c r="H152" s="35"/>
      <c r="I152" s="10">
        <f t="shared" si="5"/>
        <v>0</v>
      </c>
      <c r="J152" s="5"/>
      <c r="K152" s="5"/>
      <c r="L152" s="1"/>
      <c r="M152" s="23">
        <f t="shared" ref="M152:M159" si="6">+F152</f>
        <v>0</v>
      </c>
    </row>
    <row r="153" spans="1:13" x14ac:dyDescent="0.25">
      <c r="B153" s="35"/>
      <c r="C153" s="35"/>
      <c r="D153" s="34"/>
      <c r="E153" s="35"/>
      <c r="F153" s="34"/>
      <c r="G153" s="71"/>
      <c r="H153" s="35"/>
      <c r="I153" s="10">
        <f t="shared" si="5"/>
        <v>0</v>
      </c>
      <c r="J153" s="5"/>
      <c r="K153" s="5"/>
      <c r="L153" s="1"/>
      <c r="M153" s="23">
        <f t="shared" si="6"/>
        <v>0</v>
      </c>
    </row>
    <row r="154" spans="1:13" x14ac:dyDescent="0.25">
      <c r="B154" s="35"/>
      <c r="C154" s="35"/>
      <c r="D154" s="34"/>
      <c r="E154" s="35"/>
      <c r="F154" s="34"/>
      <c r="G154" s="71"/>
      <c r="H154" s="35"/>
      <c r="I154" s="10">
        <f t="shared" si="5"/>
        <v>0</v>
      </c>
      <c r="J154" s="5"/>
      <c r="K154" s="5"/>
      <c r="L154" s="1"/>
      <c r="M154" s="23">
        <f t="shared" si="6"/>
        <v>0</v>
      </c>
    </row>
    <row r="155" spans="1:13" x14ac:dyDescent="0.25">
      <c r="B155" s="35"/>
      <c r="C155" s="35"/>
      <c r="D155" s="34"/>
      <c r="E155" s="35"/>
      <c r="F155" s="34"/>
      <c r="G155" s="71"/>
      <c r="H155" s="35"/>
      <c r="I155" s="10">
        <f t="shared" si="5"/>
        <v>0</v>
      </c>
      <c r="J155" s="5"/>
      <c r="K155" s="5"/>
      <c r="L155" s="1"/>
      <c r="M155" s="23">
        <f t="shared" si="6"/>
        <v>0</v>
      </c>
    </row>
    <row r="156" spans="1:13" x14ac:dyDescent="0.25">
      <c r="B156" s="35"/>
      <c r="C156" s="35"/>
      <c r="D156" s="34"/>
      <c r="E156" s="35"/>
      <c r="F156" s="34"/>
      <c r="G156" s="71"/>
      <c r="H156" s="35"/>
      <c r="I156" s="10">
        <f t="shared" si="5"/>
        <v>0</v>
      </c>
      <c r="J156" s="5"/>
      <c r="K156" s="5"/>
      <c r="L156" s="1"/>
      <c r="M156" s="23">
        <f t="shared" si="6"/>
        <v>0</v>
      </c>
    </row>
    <row r="157" spans="1:13" x14ac:dyDescent="0.25">
      <c r="B157" s="35"/>
      <c r="C157" s="35"/>
      <c r="D157" s="34"/>
      <c r="E157" s="35"/>
      <c r="F157" s="34"/>
      <c r="G157" s="71"/>
      <c r="H157" s="35"/>
      <c r="I157" s="10">
        <f t="shared" si="5"/>
        <v>0</v>
      </c>
      <c r="J157" s="5"/>
      <c r="K157" s="5"/>
      <c r="L157" s="1"/>
      <c r="M157" s="23">
        <f t="shared" si="6"/>
        <v>0</v>
      </c>
    </row>
    <row r="158" spans="1:13" x14ac:dyDescent="0.25">
      <c r="B158" s="35"/>
      <c r="C158" s="35"/>
      <c r="D158" s="34"/>
      <c r="E158" s="35"/>
      <c r="F158" s="34"/>
      <c r="G158" s="71"/>
      <c r="H158" s="35"/>
      <c r="I158" s="10">
        <f t="shared" si="5"/>
        <v>0</v>
      </c>
      <c r="J158" s="5"/>
      <c r="K158" s="5"/>
      <c r="L158" s="1"/>
      <c r="M158" s="23">
        <f t="shared" si="6"/>
        <v>0</v>
      </c>
    </row>
    <row r="159" spans="1:13" x14ac:dyDescent="0.25">
      <c r="B159" s="35"/>
      <c r="C159" s="35"/>
      <c r="D159" s="34"/>
      <c r="E159" s="35"/>
      <c r="F159" s="34"/>
      <c r="G159" s="71"/>
      <c r="H159" s="35"/>
      <c r="I159" s="10">
        <f t="shared" si="5"/>
        <v>0</v>
      </c>
      <c r="J159" s="5"/>
      <c r="K159" s="5"/>
      <c r="L159" s="1"/>
      <c r="M159" s="23">
        <f t="shared" si="6"/>
        <v>0</v>
      </c>
    </row>
    <row r="160" spans="1:13" x14ac:dyDescent="0.25">
      <c r="A160" t="s">
        <v>45</v>
      </c>
      <c r="B160" s="35" t="s">
        <v>13</v>
      </c>
      <c r="C160" s="59"/>
      <c r="D160" s="31"/>
      <c r="E160" s="61"/>
      <c r="F160" s="62">
        <f>+(F22+F24)*H9</f>
        <v>5.6249999999999994E-2</v>
      </c>
      <c r="G160" s="71"/>
      <c r="H160" s="35"/>
      <c r="I160" s="10">
        <f t="shared" si="5"/>
        <v>2812.4999999999995</v>
      </c>
      <c r="J160" s="5"/>
      <c r="K160" s="5"/>
      <c r="L160" s="1"/>
      <c r="M160" s="17">
        <f>+F160</f>
        <v>5.6249999999999994E-2</v>
      </c>
    </row>
    <row r="161" spans="1:13" x14ac:dyDescent="0.25">
      <c r="B161" s="50" t="s">
        <v>14</v>
      </c>
      <c r="C161" s="57"/>
      <c r="D161" s="60"/>
      <c r="E161" s="60"/>
      <c r="F161" s="60"/>
      <c r="G161" s="73">
        <f>SUM(F22:F160)</f>
        <v>0.46125000000000005</v>
      </c>
      <c r="H161" s="35"/>
      <c r="I161" s="1"/>
      <c r="J161" s="1" t="str">
        <f>+B161</f>
        <v>Total Material Cost</v>
      </c>
      <c r="M161" s="23">
        <f>+G161</f>
        <v>0.46125000000000005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15</v>
      </c>
      <c r="J162" s="1"/>
      <c r="K162" s="1"/>
      <c r="L162" s="1"/>
      <c r="M162" s="9"/>
    </row>
    <row r="163" spans="1:13" x14ac:dyDescent="0.25">
      <c r="B163" s="49" t="s">
        <v>15</v>
      </c>
      <c r="C163" s="35"/>
      <c r="D163" s="34"/>
      <c r="E163" s="35"/>
      <c r="F163" s="34"/>
      <c r="G163" s="71"/>
      <c r="H163" s="35" t="s">
        <v>56</v>
      </c>
      <c r="I163" t="s">
        <v>10</v>
      </c>
      <c r="J163" s="1" t="s">
        <v>43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47</v>
      </c>
      <c r="B164" s="35" t="s">
        <v>78</v>
      </c>
      <c r="C164" s="35">
        <v>1</v>
      </c>
      <c r="D164" s="34"/>
      <c r="E164" s="53">
        <f>(8*4*1*130)/H4</f>
        <v>8.3199999999999996E-2</v>
      </c>
      <c r="F164" s="30">
        <f>+E164*C164</f>
        <v>8.3199999999999996E-2</v>
      </c>
      <c r="G164" s="71"/>
      <c r="H164" s="35"/>
      <c r="I164" s="10">
        <f>+F164*$H$4</f>
        <v>4160</v>
      </c>
      <c r="J164" s="5" t="s">
        <v>83</v>
      </c>
      <c r="K164" s="18">
        <f>+C164</f>
        <v>1</v>
      </c>
      <c r="L164" s="18"/>
      <c r="M164" s="18">
        <f t="shared" ref="M164" si="7">+E164</f>
        <v>8.3199999999999996E-2</v>
      </c>
    </row>
    <row r="165" spans="1:13" x14ac:dyDescent="0.25">
      <c r="B165" s="35" t="s">
        <v>74</v>
      </c>
      <c r="C165" s="35"/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1:13" x14ac:dyDescent="0.25">
      <c r="B166" s="35" t="s">
        <v>65</v>
      </c>
      <c r="C166" s="35"/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1:13" x14ac:dyDescent="0.25">
      <c r="B167" s="35" t="s">
        <v>67</v>
      </c>
      <c r="C167" s="35"/>
      <c r="D167" s="34"/>
      <c r="E167" s="35"/>
      <c r="F167" s="30">
        <f t="shared" si="8"/>
        <v>0</v>
      </c>
      <c r="G167" s="71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1:13" x14ac:dyDescent="0.25">
      <c r="B168" s="35" t="s">
        <v>68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69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70</v>
      </c>
      <c r="C170" s="35"/>
      <c r="D170" s="34"/>
      <c r="E170" s="35"/>
      <c r="F170" s="30">
        <f t="shared" si="8"/>
        <v>0</v>
      </c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1:13" x14ac:dyDescent="0.25">
      <c r="B171" s="35" t="s">
        <v>71</v>
      </c>
      <c r="C171" s="35"/>
      <c r="D171" s="34"/>
      <c r="E171" s="35"/>
      <c r="F171" s="30">
        <f t="shared" si="8"/>
        <v>0</v>
      </c>
      <c r="G171" s="71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72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73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x14ac:dyDescent="0.25">
      <c r="B176" s="49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x14ac:dyDescent="0.25">
      <c r="B177" s="49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x14ac:dyDescent="0.25">
      <c r="B178" s="49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x14ac:dyDescent="0.25">
      <c r="B179" s="49"/>
      <c r="C179" s="35"/>
      <c r="D179" s="34"/>
      <c r="E179" s="35"/>
      <c r="F179" s="34"/>
      <c r="G179" s="71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x14ac:dyDescent="0.25">
      <c r="B180" s="49"/>
      <c r="C180" s="35"/>
      <c r="D180" s="34"/>
      <c r="E180" s="35"/>
      <c r="F180" s="34"/>
      <c r="G180" s="71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x14ac:dyDescent="0.25">
      <c r="B181" s="49"/>
      <c r="C181" s="35"/>
      <c r="D181" s="34"/>
      <c r="E181" s="35"/>
      <c r="F181" s="34"/>
      <c r="G181" s="71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x14ac:dyDescent="0.25">
      <c r="B182" s="49"/>
      <c r="C182" s="35"/>
      <c r="D182" s="34"/>
      <c r="E182" s="35"/>
      <c r="F182" s="34"/>
      <c r="G182" s="71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x14ac:dyDescent="0.25">
      <c r="B183" s="49"/>
      <c r="C183" s="35"/>
      <c r="D183" s="34"/>
      <c r="E183" s="35"/>
      <c r="F183" s="34"/>
      <c r="G183" s="71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x14ac:dyDescent="0.25">
      <c r="B184" s="69"/>
      <c r="C184" s="61"/>
      <c r="D184" s="31"/>
      <c r="E184" s="59"/>
      <c r="F184" s="65"/>
      <c r="G184" s="71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0" t="s">
        <v>22</v>
      </c>
      <c r="C185" s="63"/>
      <c r="D185" s="63"/>
      <c r="E185" s="64"/>
      <c r="F185" s="63"/>
      <c r="G185" s="73">
        <f>SUM(F164:F184)</f>
        <v>8.3199999999999996E-2</v>
      </c>
      <c r="H185" s="35"/>
      <c r="I185" s="1"/>
      <c r="J185" s="1" t="str">
        <f>+B185</f>
        <v>Total Labour Cost</v>
      </c>
      <c r="K185" s="1"/>
      <c r="L185" s="1"/>
      <c r="M185" s="23">
        <f>+G185</f>
        <v>8.3199999999999996E-2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49" t="s">
        <v>16</v>
      </c>
      <c r="C187" s="35"/>
      <c r="D187" s="34"/>
      <c r="E187" s="35"/>
      <c r="F187" s="34"/>
      <c r="G187" s="71"/>
      <c r="H187" s="35"/>
      <c r="I187" s="38" t="s">
        <v>16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1"/>
      <c r="H188" s="35"/>
      <c r="I188" t="s">
        <v>10</v>
      </c>
      <c r="J188" s="1" t="s">
        <v>43</v>
      </c>
      <c r="K188" s="1" t="s">
        <v>8</v>
      </c>
      <c r="L188" s="21"/>
      <c r="M188" s="9" t="s">
        <v>57</v>
      </c>
    </row>
    <row r="189" spans="1:13" x14ac:dyDescent="0.25">
      <c r="A189" t="s">
        <v>46</v>
      </c>
      <c r="B189" s="35" t="s">
        <v>17</v>
      </c>
      <c r="C189" s="35">
        <v>1</v>
      </c>
      <c r="D189" s="34"/>
      <c r="E189" s="53">
        <f>(500*4)/H4</f>
        <v>0.04</v>
      </c>
      <c r="F189" s="30">
        <f t="shared" ref="F189:F203" si="13">+E189*C189</f>
        <v>0.04</v>
      </c>
      <c r="G189" s="71"/>
      <c r="H189" s="35"/>
      <c r="I189" s="10">
        <f t="shared" ref="I189:I196" si="14">+F189*$H$4</f>
        <v>2000</v>
      </c>
      <c r="J189" s="5" t="s">
        <v>75</v>
      </c>
      <c r="K189" s="5">
        <f>+C189</f>
        <v>1</v>
      </c>
      <c r="L189" s="21"/>
      <c r="M189" s="23">
        <f>+F189</f>
        <v>0.04</v>
      </c>
    </row>
    <row r="190" spans="1:13" x14ac:dyDescent="0.25">
      <c r="A190" t="s">
        <v>46</v>
      </c>
      <c r="B190" s="35" t="s">
        <v>67</v>
      </c>
      <c r="C190" s="35">
        <v>1</v>
      </c>
      <c r="D190" s="34"/>
      <c r="E190" s="53">
        <v>0.01</v>
      </c>
      <c r="F190" s="30">
        <f t="shared" si="13"/>
        <v>0.01</v>
      </c>
      <c r="G190" s="71"/>
      <c r="H190" s="35"/>
      <c r="I190" s="10">
        <f t="shared" si="14"/>
        <v>500</v>
      </c>
      <c r="J190" s="5" t="s">
        <v>93</v>
      </c>
      <c r="K190" s="5">
        <f t="shared" ref="K190:K213" si="15">+C190</f>
        <v>1</v>
      </c>
      <c r="L190" s="21"/>
      <c r="M190" s="23">
        <f t="shared" ref="M190:M213" si="16">+F190</f>
        <v>0.01</v>
      </c>
    </row>
    <row r="191" spans="1:13" x14ac:dyDescent="0.25">
      <c r="B191" s="35" t="s">
        <v>19</v>
      </c>
      <c r="C191" s="35"/>
      <c r="D191" s="34"/>
      <c r="E191" s="53"/>
      <c r="F191" s="30">
        <f t="shared" si="13"/>
        <v>0</v>
      </c>
      <c r="G191" s="71"/>
      <c r="H191" s="35"/>
      <c r="I191" s="10">
        <f t="shared" si="14"/>
        <v>0</v>
      </c>
      <c r="J191" s="5"/>
      <c r="K191" s="5">
        <f t="shared" si="15"/>
        <v>0</v>
      </c>
      <c r="L191" s="21"/>
      <c r="M191" s="23">
        <f t="shared" si="16"/>
        <v>0</v>
      </c>
    </row>
    <row r="192" spans="1:13" x14ac:dyDescent="0.25">
      <c r="B192" s="35" t="s">
        <v>20</v>
      </c>
      <c r="C192" s="35"/>
      <c r="D192" s="34"/>
      <c r="E192" s="53"/>
      <c r="F192" s="30">
        <f t="shared" si="13"/>
        <v>0</v>
      </c>
      <c r="G192" s="71"/>
      <c r="H192" s="35"/>
      <c r="I192" s="10">
        <f t="shared" si="14"/>
        <v>0</v>
      </c>
      <c r="J192" s="5"/>
      <c r="K192" s="5">
        <f t="shared" si="15"/>
        <v>0</v>
      </c>
      <c r="L192" s="21"/>
      <c r="M192" s="23">
        <f t="shared" si="16"/>
        <v>0</v>
      </c>
    </row>
    <row r="193" spans="1:13" x14ac:dyDescent="0.25">
      <c r="A193" t="s">
        <v>46</v>
      </c>
      <c r="B193" s="35" t="s">
        <v>51</v>
      </c>
      <c r="C193" s="35">
        <v>1</v>
      </c>
      <c r="D193" s="34"/>
      <c r="E193" s="78">
        <v>0.05</v>
      </c>
      <c r="F193" s="30">
        <f t="shared" si="13"/>
        <v>0.05</v>
      </c>
      <c r="G193" s="71"/>
      <c r="H193" s="35"/>
      <c r="I193" s="10">
        <f t="shared" si="14"/>
        <v>2500</v>
      </c>
      <c r="J193" s="5" t="s">
        <v>95</v>
      </c>
      <c r="K193" s="5">
        <f t="shared" si="15"/>
        <v>1</v>
      </c>
      <c r="L193" s="21"/>
      <c r="M193" s="23">
        <f t="shared" si="16"/>
        <v>0.05</v>
      </c>
    </row>
    <row r="194" spans="1:13" x14ac:dyDescent="0.25">
      <c r="A194" t="s">
        <v>46</v>
      </c>
      <c r="B194" s="35" t="s">
        <v>21</v>
      </c>
      <c r="C194" s="61">
        <v>1</v>
      </c>
      <c r="D194" s="35"/>
      <c r="E194" s="78">
        <v>0.05</v>
      </c>
      <c r="F194" s="62">
        <f t="shared" si="13"/>
        <v>0.05</v>
      </c>
      <c r="G194" s="71"/>
      <c r="H194" s="35"/>
      <c r="I194" s="10">
        <f t="shared" si="14"/>
        <v>2500</v>
      </c>
      <c r="J194" s="5" t="s">
        <v>79</v>
      </c>
      <c r="K194" s="5">
        <f t="shared" si="15"/>
        <v>1</v>
      </c>
      <c r="L194" s="21"/>
      <c r="M194" s="23">
        <f t="shared" si="16"/>
        <v>0.05</v>
      </c>
    </row>
    <row r="195" spans="1:13" x14ac:dyDescent="0.25">
      <c r="B195" s="35" t="s">
        <v>66</v>
      </c>
      <c r="C195" s="61"/>
      <c r="D195" s="35"/>
      <c r="E195" s="78"/>
      <c r="F195" s="62">
        <f t="shared" si="13"/>
        <v>0</v>
      </c>
      <c r="G195" s="71"/>
      <c r="H195" s="35"/>
      <c r="I195" s="10">
        <f t="shared" si="14"/>
        <v>0</v>
      </c>
      <c r="J195" s="5"/>
      <c r="K195" s="5">
        <f t="shared" si="15"/>
        <v>0</v>
      </c>
      <c r="L195" s="21"/>
      <c r="M195" s="23">
        <f t="shared" si="16"/>
        <v>0</v>
      </c>
    </row>
    <row r="196" spans="1:13" x14ac:dyDescent="0.25">
      <c r="A196" t="s">
        <v>46</v>
      </c>
      <c r="B196" s="35" t="s">
        <v>18</v>
      </c>
      <c r="C196" s="57">
        <v>1</v>
      </c>
      <c r="D196" s="58"/>
      <c r="E196" s="78">
        <f>510*2/H4</f>
        <v>2.0400000000000001E-2</v>
      </c>
      <c r="F196" s="62">
        <f t="shared" si="13"/>
        <v>2.0400000000000001E-2</v>
      </c>
      <c r="G196" s="71"/>
      <c r="H196" s="35"/>
      <c r="I196" s="10">
        <f t="shared" si="14"/>
        <v>1020.0000000000001</v>
      </c>
      <c r="J196" s="5" t="s">
        <v>94</v>
      </c>
      <c r="K196" s="5">
        <f t="shared" si="15"/>
        <v>1</v>
      </c>
      <c r="L196" s="21"/>
      <c r="M196" s="23">
        <f t="shared" si="16"/>
        <v>2.0400000000000001E-2</v>
      </c>
    </row>
    <row r="197" spans="1:13" x14ac:dyDescent="0.25">
      <c r="B197" s="35"/>
      <c r="C197" s="35"/>
      <c r="D197" s="34"/>
      <c r="E197" s="78"/>
      <c r="F197" s="62">
        <f t="shared" si="13"/>
        <v>0</v>
      </c>
      <c r="G197" s="71"/>
      <c r="H197" s="35"/>
      <c r="I197" s="10"/>
      <c r="J197" s="5"/>
      <c r="K197" s="5">
        <f t="shared" si="15"/>
        <v>0</v>
      </c>
      <c r="L197" s="21"/>
      <c r="M197" s="23">
        <f t="shared" si="16"/>
        <v>0</v>
      </c>
    </row>
    <row r="198" spans="1:13" x14ac:dyDescent="0.25">
      <c r="B198" s="35"/>
      <c r="C198" s="35"/>
      <c r="D198" s="34"/>
      <c r="E198" s="78"/>
      <c r="F198" s="62">
        <f t="shared" si="13"/>
        <v>0</v>
      </c>
      <c r="G198" s="71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1:13" x14ac:dyDescent="0.25">
      <c r="B199" s="35"/>
      <c r="C199" s="35"/>
      <c r="D199" s="34"/>
      <c r="E199" s="78"/>
      <c r="F199" s="62">
        <f t="shared" si="13"/>
        <v>0</v>
      </c>
      <c r="G199" s="71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1:13" x14ac:dyDescent="0.25">
      <c r="B200" s="35"/>
      <c r="C200" s="35"/>
      <c r="D200" s="34"/>
      <c r="E200" s="78"/>
      <c r="F200" s="62">
        <f t="shared" si="13"/>
        <v>0</v>
      </c>
      <c r="G200" s="71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1:13" x14ac:dyDescent="0.25">
      <c r="B201" s="35"/>
      <c r="C201" s="35"/>
      <c r="D201" s="34"/>
      <c r="E201" s="78"/>
      <c r="F201" s="62">
        <f t="shared" si="13"/>
        <v>0</v>
      </c>
      <c r="G201" s="71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1:13" x14ac:dyDescent="0.25">
      <c r="B202" s="35"/>
      <c r="C202" s="35"/>
      <c r="D202" s="34"/>
      <c r="E202" s="35"/>
      <c r="F202" s="62">
        <f t="shared" si="13"/>
        <v>0</v>
      </c>
      <c r="G202" s="71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1:13" x14ac:dyDescent="0.25">
      <c r="B203" s="35"/>
      <c r="C203" s="35"/>
      <c r="D203" s="34"/>
      <c r="E203" s="35"/>
      <c r="F203" s="62">
        <f t="shared" si="13"/>
        <v>0</v>
      </c>
      <c r="G203" s="71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1:13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1:13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1:13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1:13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1:13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x14ac:dyDescent="0.25">
      <c r="B213" s="35"/>
      <c r="C213" s="59"/>
      <c r="D213" s="66"/>
      <c r="E213" s="59"/>
      <c r="F213" s="80"/>
      <c r="G213" s="71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0" t="s">
        <v>23</v>
      </c>
      <c r="C214" s="64"/>
      <c r="D214" s="79"/>
      <c r="E214" s="64"/>
      <c r="F214" s="64"/>
      <c r="G214" s="73">
        <f>SUM(F189:F213)</f>
        <v>0.17040000000000002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0.17040000000000002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0" t="s">
        <v>24</v>
      </c>
      <c r="C216" s="50"/>
      <c r="D216" s="52"/>
      <c r="E216" s="50"/>
      <c r="F216" s="52"/>
      <c r="G216" s="73">
        <f>+G214+G185</f>
        <v>0.25360000000000005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0.25360000000000005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0" t="s">
        <v>25</v>
      </c>
      <c r="C218" s="50"/>
      <c r="D218" s="52"/>
      <c r="E218" s="50"/>
      <c r="F218" s="52"/>
      <c r="G218" s="74">
        <f>+G216+G161</f>
        <v>0.7148500000000001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0.7148500000000001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49" t="s">
        <v>27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1"/>
      <c r="H221" s="35"/>
      <c r="I221" t="s">
        <v>10</v>
      </c>
      <c r="J221" s="1" t="s">
        <v>43</v>
      </c>
      <c r="K221" s="1" t="s">
        <v>8</v>
      </c>
      <c r="L221" s="21"/>
      <c r="M221" s="9" t="s">
        <v>57</v>
      </c>
    </row>
    <row r="222" spans="1:13" x14ac:dyDescent="0.25">
      <c r="A222" t="s">
        <v>81</v>
      </c>
      <c r="B222" s="35" t="s">
        <v>26</v>
      </c>
      <c r="C222" s="35">
        <v>1</v>
      </c>
      <c r="D222" s="34"/>
      <c r="E222" s="53">
        <v>36.75</v>
      </c>
      <c r="F222" s="30">
        <f>+G218*1.1*0.4</f>
        <v>0.31453400000000009</v>
      </c>
      <c r="G222" s="71"/>
      <c r="H222" s="70">
        <f>F222/G218</f>
        <v>0.44000000000000006</v>
      </c>
      <c r="I222" s="10">
        <f>+F222*$H$4</f>
        <v>15726.700000000004</v>
      </c>
      <c r="J222" s="5" t="s">
        <v>76</v>
      </c>
      <c r="K222" s="5">
        <f>+C222</f>
        <v>1</v>
      </c>
      <c r="L222" s="21"/>
      <c r="M222" s="23">
        <f>+F222</f>
        <v>0.31453400000000009</v>
      </c>
    </row>
    <row r="223" spans="1:13" x14ac:dyDescent="0.25">
      <c r="A223" t="s">
        <v>81</v>
      </c>
      <c r="B223" s="35" t="s">
        <v>80</v>
      </c>
      <c r="C223" s="35">
        <v>1</v>
      </c>
      <c r="D223" s="34"/>
      <c r="E223" s="53">
        <f>+(F222+G218)*0.5%</f>
        <v>5.1469200000000019E-3</v>
      </c>
      <c r="F223" s="30">
        <f t="shared" ref="F223" si="17">+E223*C223</f>
        <v>5.1469200000000019E-3</v>
      </c>
      <c r="G223" s="71"/>
      <c r="H223" s="76">
        <f>F223/(F222+G218)</f>
        <v>5.0000000000000001E-3</v>
      </c>
      <c r="I223" s="10">
        <f>+F223*$H$4</f>
        <v>257.34600000000012</v>
      </c>
      <c r="J223" s="5" t="s">
        <v>77</v>
      </c>
      <c r="K223" s="5">
        <f t="shared" ref="K223:K228" si="18">+C223</f>
        <v>1</v>
      </c>
      <c r="L223" s="21"/>
      <c r="M223" s="23">
        <f t="shared" ref="M223:M228" si="19">+F223</f>
        <v>5.1469200000000019E-3</v>
      </c>
    </row>
    <row r="224" spans="1:13" x14ac:dyDescent="0.25">
      <c r="B224" s="35"/>
      <c r="C224" s="57"/>
      <c r="D224" s="58"/>
      <c r="E224" s="57"/>
      <c r="F224" s="67"/>
      <c r="G224" s="71"/>
      <c r="H224" s="57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thickBot="1" x14ac:dyDescent="0.3">
      <c r="B229" s="35"/>
      <c r="C229" s="35"/>
      <c r="D229" s="81"/>
      <c r="E229" s="59"/>
      <c r="F229" s="80"/>
      <c r="G229" s="71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28</v>
      </c>
      <c r="C230" s="50"/>
      <c r="D230" s="79"/>
      <c r="E230" s="64"/>
      <c r="F230" s="79"/>
      <c r="G230" s="73">
        <f>SUM(F222:F229)</f>
        <v>0.31968092000000009</v>
      </c>
      <c r="H230" s="83">
        <f>+G230/G234</f>
        <v>0.24032548066600856</v>
      </c>
      <c r="I230" s="1"/>
      <c r="J230" s="1" t="str">
        <f>+B230</f>
        <v>Total FOH</v>
      </c>
      <c r="K230" s="1"/>
      <c r="L230" s="21"/>
      <c r="M230" s="24">
        <f>+G230</f>
        <v>0.31968092000000009</v>
      </c>
    </row>
    <row r="231" spans="2:13" x14ac:dyDescent="0.25">
      <c r="B231" s="35"/>
      <c r="C231" s="35"/>
      <c r="D231" s="34"/>
      <c r="E231" s="35"/>
      <c r="F231" s="34"/>
      <c r="G231" s="71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29</v>
      </c>
      <c r="C232" s="35"/>
      <c r="D232" s="34"/>
      <c r="E232" s="35"/>
      <c r="F232" s="34"/>
      <c r="G232" s="74">
        <f>SUM(G218:G231)</f>
        <v>1.0345309200000001</v>
      </c>
      <c r="H232" s="51"/>
      <c r="I232" s="1"/>
      <c r="J232" s="1" t="str">
        <f>+B232</f>
        <v>Total Cost Per Unit</v>
      </c>
      <c r="K232" s="1"/>
      <c r="L232" s="1"/>
      <c r="M232" s="23">
        <f>+G232</f>
        <v>1.0345309200000001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95">
        <f>+G232*H233</f>
        <v>0.29566893693600005</v>
      </c>
      <c r="H233" s="90">
        <v>0.2858</v>
      </c>
      <c r="I233" s="1"/>
      <c r="J233" s="1" t="str">
        <f t="shared" ref="J233:J236" si="20">+B233</f>
        <v>Approved Margin</v>
      </c>
      <c r="K233" s="1"/>
      <c r="L233" s="4">
        <f>+H233</f>
        <v>0.2858</v>
      </c>
      <c r="M233" s="23">
        <f t="shared" ref="M233:M236" si="21">+G233</f>
        <v>0.29566893693600005</v>
      </c>
    </row>
    <row r="234" spans="2:13" x14ac:dyDescent="0.25">
      <c r="B234" s="35" t="s">
        <v>32</v>
      </c>
      <c r="C234" s="35"/>
      <c r="D234" s="34"/>
      <c r="E234" s="35"/>
      <c r="F234" s="34"/>
      <c r="G234" s="54">
        <f>SUM(G232:G233)</f>
        <v>1.3301998569360003</v>
      </c>
      <c r="H234" s="57"/>
      <c r="I234" s="1"/>
      <c r="J234" s="1" t="str">
        <f t="shared" si="20"/>
        <v>Sales Price</v>
      </c>
      <c r="K234" s="1"/>
      <c r="L234" s="1"/>
      <c r="M234" s="23">
        <f t="shared" si="21"/>
        <v>1.3301998569360003</v>
      </c>
    </row>
    <row r="235" spans="2:13" x14ac:dyDescent="0.25">
      <c r="B235" s="35" t="s">
        <v>33</v>
      </c>
      <c r="C235" s="35"/>
      <c r="D235" s="34"/>
      <c r="E235" s="35"/>
      <c r="F235" s="34"/>
      <c r="G235" s="54">
        <f>+G234-G232</f>
        <v>0.29566893693600016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0.29566893693600016</v>
      </c>
    </row>
    <row r="236" spans="2:13" ht="15.75" thickBot="1" x14ac:dyDescent="0.3">
      <c r="B236" s="51" t="s">
        <v>34</v>
      </c>
      <c r="C236" s="51"/>
      <c r="D236" s="56"/>
      <c r="E236" s="51"/>
      <c r="F236" s="56"/>
      <c r="G236" s="55">
        <f>+G235/G234</f>
        <v>0.22227407061751445</v>
      </c>
      <c r="H236" s="51"/>
      <c r="I236" s="14"/>
      <c r="J236" s="1" t="str">
        <f t="shared" si="20"/>
        <v>NP Margin</v>
      </c>
      <c r="K236" s="1"/>
      <c r="L236" s="14"/>
      <c r="M236" s="82">
        <f t="shared" si="21"/>
        <v>0.22227407061751445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1.189710558</v>
      </c>
      <c r="D241" s="27"/>
      <c r="E241" s="1"/>
      <c r="F241" s="32">
        <f>+($G$232*(1+F239))</f>
        <v>1.1379840120000002</v>
      </c>
      <c r="G241" s="1"/>
      <c r="H241" s="42">
        <f>+($G$232*(1+H239))</f>
        <v>1.0862574660000002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0.47486055799999993</v>
      </c>
      <c r="D243" s="1"/>
      <c r="E243" s="1"/>
      <c r="F243" s="12">
        <f>+F241-$G$218</f>
        <v>0.42313401200000011</v>
      </c>
      <c r="G243" s="1"/>
      <c r="H243" s="43">
        <f>+H241-$G$218</f>
        <v>0.37140746600000007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-0.31968092000000009</v>
      </c>
      <c r="D245" s="1"/>
      <c r="E245" s="1"/>
      <c r="F245" s="12">
        <f>-$G$230</f>
        <v>-0.31968092000000009</v>
      </c>
      <c r="G245" s="1"/>
      <c r="H245" s="43">
        <f>-$G$230</f>
        <v>-0.31968092000000009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0.15517963799999984</v>
      </c>
      <c r="D247" s="26"/>
      <c r="E247" s="26"/>
      <c r="F247" s="33">
        <f>SUM(F243:F245)</f>
        <v>0.10345309200000002</v>
      </c>
      <c r="G247" s="26"/>
      <c r="H247" s="44">
        <f>SUM(H243:H245)</f>
        <v>5.1726545999999984E-2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59485.527900000001</v>
      </c>
      <c r="D250" s="27"/>
      <c r="E250" s="26"/>
      <c r="F250" s="27">
        <f>+F241*$H$4</f>
        <v>56899.200600000011</v>
      </c>
      <c r="G250" s="26"/>
      <c r="H250" s="45">
        <f>+H241*$H$4</f>
        <v>54312.873300000007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7758.9818999999925</v>
      </c>
      <c r="D252" s="27"/>
      <c r="E252" s="26"/>
      <c r="F252" s="27">
        <f>+F247*$H$4</f>
        <v>5172.6546000000017</v>
      </c>
      <c r="G252" s="26"/>
      <c r="H252" s="45">
        <f>+H247*$H$4</f>
        <v>2586.327299999999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2018-12-12T10:56:40Z</dcterms:modified>
</cp:coreProperties>
</file>