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5" i="1" l="1"/>
  <c r="I196" i="1"/>
  <c r="I197" i="1"/>
  <c r="G214" i="1" l="1"/>
  <c r="F196" i="1"/>
  <c r="G216" i="1"/>
  <c r="G218" i="1"/>
  <c r="F222" i="1"/>
  <c r="E196" i="1"/>
  <c r="E191" i="1" l="1"/>
  <c r="L241" i="1"/>
  <c r="L243" i="1"/>
  <c r="L242" i="1"/>
  <c r="E23" i="1"/>
  <c r="H7" i="1"/>
  <c r="K243" i="1"/>
  <c r="K242" i="1"/>
  <c r="K241" i="1"/>
  <c r="K244" i="1" s="1"/>
  <c r="L244" i="1" s="1"/>
  <c r="F23" i="1"/>
  <c r="F22" i="1"/>
  <c r="F160" i="1" l="1"/>
  <c r="G161" i="1" s="1"/>
  <c r="I36" i="1" l="1"/>
  <c r="K36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89" i="1"/>
  <c r="F165" i="1"/>
  <c r="F166" i="1"/>
  <c r="F167" i="1"/>
  <c r="F168" i="1"/>
  <c r="F169" i="1"/>
  <c r="F170" i="1"/>
  <c r="F171" i="1"/>
  <c r="F172" i="1"/>
  <c r="F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I189" i="1"/>
  <c r="M189" i="1"/>
  <c r="I184" i="1"/>
  <c r="L233" i="1"/>
  <c r="E223" i="1" l="1"/>
  <c r="F223" i="1" s="1"/>
  <c r="M214" i="1"/>
  <c r="M185" i="1"/>
  <c r="M216" i="1"/>
  <c r="I160" i="1" l="1"/>
  <c r="M161" i="1"/>
  <c r="M160" i="1"/>
  <c r="M218" i="1" l="1"/>
  <c r="M223" i="1" l="1"/>
  <c r="G230" i="1"/>
  <c r="I222" i="1"/>
  <c r="M222" i="1"/>
  <c r="H223" i="1"/>
  <c r="H222" i="1"/>
  <c r="I223" i="1"/>
  <c r="G232" i="1" l="1"/>
  <c r="M230" i="1"/>
  <c r="C245" i="1"/>
  <c r="F245" i="1"/>
  <c r="H245" i="1"/>
  <c r="H241" i="1"/>
  <c r="C241" i="1"/>
  <c r="F241" i="1"/>
  <c r="M232" i="1" l="1"/>
  <c r="G233" i="1"/>
  <c r="G234" i="1" s="1"/>
  <c r="G235" i="1" s="1"/>
  <c r="M233" i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G236" i="1" l="1"/>
  <c r="M236" i="1" s="1"/>
</calcChain>
</file>

<file path=xl/sharedStrings.xml><?xml version="1.0" encoding="utf-8"?>
<sst xmlns="http://schemas.openxmlformats.org/spreadsheetml/2006/main" count="130" uniqueCount="101">
  <si>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</si>
  <si>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</si>
  <si>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</si>
  <si>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</si>
  <si>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</si>
  <si>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</si>
  <si>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</si>
  <si>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</si>
  <si>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</si>
  <si>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</si>
  <si>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</si>
  <si>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</si>
  <si>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</si>
  <si>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</si>
  <si>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</si>
  <si>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</si>
  <si>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</si>
  <si>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</si>
  <si>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</si>
  <si>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</si>
  <si>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</si>
  <si>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</si>
  <si>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</si>
  <si>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</si>
  <si>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</si>
  <si>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</si>
  <si>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</si>
  <si>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</si>
  <si>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</si>
  <si>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</si>
  <si>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</si>
  <si>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</si>
  <si>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</si>
  <si>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</si>
  <si>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</si>
  <si>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</si>
  <si>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</si>
  <si>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</si>
  <si>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</si>
  <si>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</si>
  <si>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</si>
  <si>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</si>
  <si>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</si>
  <si>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</si>
  <si>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</si>
  <si>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</si>
  <si>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</si>
  <si>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</si>
  <si>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</si>
  <si>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</si>
  <si>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</si>
  <si>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</si>
  <si>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</si>
  <si>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</si>
  <si>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</si>
  <si>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</si>
  <si>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</si>
  <si>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</si>
  <si>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</si>
  <si>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</si>
  <si>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</si>
  <si>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</si>
  <si>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</si>
  <si>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</si>
  <si>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</si>
  <si>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</si>
  <si>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</si>
  <si>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</si>
  <si>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</si>
  <si>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</si>
  <si>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</si>
  <si>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</si>
  <si>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</si>
  <si>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</si>
  <si>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</si>
  <si>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</si>
  <si>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</si>
  <si>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</si>
  <si>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</si>
  <si>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</si>
  <si>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</si>
  <si>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</si>
  <si>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</si>
  <si>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Meal's</t>
  </si>
  <si>
    <t>LC0006</t>
  </si>
  <si>
    <t>PP Door Panel</t>
  </si>
  <si>
    <t>12.12.2018</t>
  </si>
  <si>
    <t>3mm PP Boards</t>
  </si>
  <si>
    <t>Ink</t>
  </si>
  <si>
    <t>Sq</t>
  </si>
  <si>
    <t>Labour</t>
  </si>
  <si>
    <t xml:space="preserve">printing </t>
  </si>
  <si>
    <t>Days</t>
  </si>
  <si>
    <t xml:space="preserve">Cutting -Separate </t>
  </si>
  <si>
    <t xml:space="preserve">Diecut </t>
  </si>
  <si>
    <t xml:space="preserve"> Plenty Foods pvt ltd</t>
  </si>
  <si>
    <t>37'' x 22''Screen Printed Door Panel 2AW 4Colur with Die</t>
  </si>
  <si>
    <t xml:space="preserve">PC0020002          </t>
  </si>
  <si>
    <t>VOH0002</t>
  </si>
  <si>
    <t>VOH0006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</si>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</sst>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0" borderId="19" xfId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43" fontId="3" fillId="0" borderId="6" xfId="0" applyNumberFormat="1" applyFont="1" applyBorder="1"/>
    <xf numFmtId="2" fontId="0" fillId="0" borderId="19" xfId="1" applyNumberFormat="1" applyFont="1" applyFill="1" applyBorder="1"/>
    <xf numFmtId="165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37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22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7000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28000</v>
      </c>
    </row>
    <row r="7" spans="2:13" x14ac:dyDescent="0.25">
      <c r="B7" s="8" t="s">
        <v>50</v>
      </c>
      <c r="C7" s="3" t="s">
        <v>95</v>
      </c>
      <c r="D7" s="1"/>
      <c r="E7" s="1"/>
      <c r="F7" s="1"/>
      <c r="G7" s="1" t="s">
        <v>36</v>
      </c>
      <c r="H7" s="90">
        <f>H233</f>
        <v>2.8E-3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0.11</v>
      </c>
    </row>
    <row r="9" spans="2:13" x14ac:dyDescent="0.25">
      <c r="B9" s="8" t="s">
        <v>51</v>
      </c>
      <c r="C9" s="3" t="s">
        <v>85</v>
      </c>
      <c r="D9" s="1"/>
      <c r="E9" s="1"/>
      <c r="F9" s="1"/>
      <c r="G9" s="1" t="s">
        <v>14</v>
      </c>
      <c r="H9" s="41">
        <v>2.5000000000000001E-2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7">
        <v>4</v>
      </c>
    </row>
    <row r="11" spans="2:13" x14ac:dyDescent="0.25">
      <c r="B11" s="8"/>
      <c r="C11" s="1"/>
      <c r="D11" s="1"/>
      <c r="E11" s="1"/>
      <c r="F11" s="1"/>
      <c r="G11" s="1" t="s">
        <v>45</v>
      </c>
      <c r="H11" s="40">
        <v>1</v>
      </c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7" t="s">
        <v>96</v>
      </c>
      <c r="D16" s="108"/>
      <c r="E16" s="108"/>
      <c r="F16" s="108"/>
      <c r="G16" s="108"/>
      <c r="H16" s="109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102" t="s">
        <v>53</v>
      </c>
      <c r="C18" s="103"/>
      <c r="D18" s="103"/>
      <c r="E18" s="103"/>
      <c r="F18" s="103"/>
      <c r="G18" s="103"/>
      <c r="H18" s="104"/>
      <c r="I18" s="105" t="s">
        <v>54</v>
      </c>
      <c r="J18" s="105"/>
      <c r="K18" s="105"/>
      <c r="L18" s="105"/>
      <c r="M18" s="106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87</v>
      </c>
      <c r="C22" s="84">
        <v>0.25</v>
      </c>
      <c r="D22" s="34" t="s">
        <v>12</v>
      </c>
      <c r="E22" s="92">
        <v>345</v>
      </c>
      <c r="F22" s="30">
        <f>E22*C22</f>
        <v>86.25</v>
      </c>
      <c r="G22" s="71"/>
      <c r="H22" s="35"/>
      <c r="I22" s="10">
        <f>+F22*$H$4</f>
        <v>603750</v>
      </c>
      <c r="J22" s="5" t="s">
        <v>97</v>
      </c>
      <c r="K22" s="91">
        <f>+C22</f>
        <v>0.25</v>
      </c>
      <c r="L22" s="1"/>
      <c r="M22" s="23">
        <f>+F22</f>
        <v>86.25</v>
      </c>
    </row>
    <row r="23" spans="1:16" x14ac:dyDescent="0.25">
      <c r="A23" t="s">
        <v>100</v>
      </c>
      <c r="B23" s="35" t="s">
        <v>88</v>
      </c>
      <c r="C23" s="84">
        <v>1</v>
      </c>
      <c r="D23" s="34" t="s">
        <v>89</v>
      </c>
      <c r="E23" s="92">
        <f>(H2*H3)/144*4*1.4</f>
        <v>31.655555555555551</v>
      </c>
      <c r="F23" s="30">
        <f>E23*C23</f>
        <v>31.655555555555551</v>
      </c>
      <c r="G23" s="71"/>
      <c r="H23" s="35"/>
      <c r="I23" s="10">
        <f t="shared" ref="I23:I36" si="0">+F23*$H$4</f>
        <v>221588.88888888885</v>
      </c>
      <c r="J23" s="5"/>
      <c r="K23" s="91">
        <f t="shared" ref="K23:K36" si="1">+C23</f>
        <v>1</v>
      </c>
      <c r="L23" s="1"/>
      <c r="M23" s="23">
        <f t="shared" ref="M23:M25" si="2">+F23</f>
        <v>31.655555555555551</v>
      </c>
    </row>
    <row r="24" spans="1:16" hidden="1" x14ac:dyDescent="0.25">
      <c r="B24" s="35"/>
      <c r="C24" s="84"/>
      <c r="D24" s="34"/>
      <c r="E24" s="87"/>
      <c r="F24" s="30"/>
      <c r="G24" s="71"/>
      <c r="H24" s="35"/>
      <c r="I24" s="10">
        <f t="shared" si="0"/>
        <v>0</v>
      </c>
      <c r="J24" s="5"/>
      <c r="K24" s="91">
        <f t="shared" si="1"/>
        <v>0</v>
      </c>
      <c r="L24" s="1"/>
      <c r="M24" s="23">
        <f t="shared" si="2"/>
        <v>0</v>
      </c>
    </row>
    <row r="25" spans="1:16" ht="14.25" hidden="1" customHeight="1" x14ac:dyDescent="0.25">
      <c r="B25" s="35"/>
      <c r="C25" s="84"/>
      <c r="D25" s="34"/>
      <c r="E25" s="87"/>
      <c r="F25" s="30"/>
      <c r="G25" s="71"/>
      <c r="H25" s="35"/>
      <c r="I25" s="10">
        <f t="shared" si="0"/>
        <v>0</v>
      </c>
      <c r="J25" s="5"/>
      <c r="K25" s="91">
        <f t="shared" si="1"/>
        <v>0</v>
      </c>
      <c r="L25" s="1"/>
      <c r="M25" s="23">
        <f t="shared" si="2"/>
        <v>0</v>
      </c>
      <c r="O25" s="2"/>
      <c r="P25" s="2"/>
    </row>
    <row r="26" spans="1:16" hidden="1" x14ac:dyDescent="0.25">
      <c r="B26" s="35"/>
      <c r="C26" s="84"/>
      <c r="D26" s="34"/>
      <c r="E26" s="87"/>
      <c r="F26" s="30"/>
      <c r="G26" s="71"/>
      <c r="H26" s="35"/>
      <c r="I26" s="10">
        <f t="shared" si="0"/>
        <v>0</v>
      </c>
      <c r="J26" s="5"/>
      <c r="K26" s="91">
        <f t="shared" si="1"/>
        <v>0</v>
      </c>
      <c r="L26" s="1"/>
      <c r="M26" s="23">
        <f t="shared" ref="M26:M87" si="3">+F26</f>
        <v>0</v>
      </c>
    </row>
    <row r="27" spans="1:16" hidden="1" x14ac:dyDescent="0.25">
      <c r="B27" s="35"/>
      <c r="C27" s="85"/>
      <c r="D27" s="34"/>
      <c r="E27" s="87"/>
      <c r="F27" s="30"/>
      <c r="G27" s="71"/>
      <c r="H27" s="35"/>
      <c r="I27" s="10">
        <f t="shared" si="0"/>
        <v>0</v>
      </c>
      <c r="J27" s="5"/>
      <c r="K27" s="91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85"/>
      <c r="D28" s="34"/>
      <c r="E28" s="87"/>
      <c r="F28" s="30"/>
      <c r="G28" s="71"/>
      <c r="H28" s="35"/>
      <c r="I28" s="10">
        <f t="shared" si="0"/>
        <v>0</v>
      </c>
      <c r="J28" s="5"/>
      <c r="K28" s="91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86"/>
      <c r="D29" s="34"/>
      <c r="E29" s="87"/>
      <c r="F29" s="30"/>
      <c r="G29" s="71"/>
      <c r="H29" s="35"/>
      <c r="I29" s="10">
        <f t="shared" si="0"/>
        <v>0</v>
      </c>
      <c r="J29" s="5"/>
      <c r="K29" s="91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85"/>
      <c r="D30" s="34"/>
      <c r="E30" s="87"/>
      <c r="F30" s="30"/>
      <c r="G30" s="71"/>
      <c r="H30" s="35"/>
      <c r="I30" s="10">
        <f t="shared" si="0"/>
        <v>0</v>
      </c>
      <c r="J30" s="5"/>
      <c r="K30" s="91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4"/>
      <c r="D31" s="34"/>
      <c r="E31" s="88"/>
      <c r="F31" s="30"/>
      <c r="G31" s="71"/>
      <c r="H31" s="35"/>
      <c r="I31" s="10">
        <f t="shared" si="0"/>
        <v>0</v>
      </c>
      <c r="J31" s="5"/>
      <c r="K31" s="91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84"/>
      <c r="D32" s="34"/>
      <c r="E32" s="88"/>
      <c r="F32" s="30"/>
      <c r="G32" s="71"/>
      <c r="H32" s="35"/>
      <c r="I32" s="10">
        <f t="shared" si="0"/>
        <v>0</v>
      </c>
      <c r="J32" s="5"/>
      <c r="K32" s="91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84"/>
      <c r="D33" s="34"/>
      <c r="E33" s="88"/>
      <c r="F33" s="30"/>
      <c r="G33" s="71"/>
      <c r="H33" s="35"/>
      <c r="I33" s="10">
        <f t="shared" si="0"/>
        <v>0</v>
      </c>
      <c r="J33" s="5"/>
      <c r="K33" s="91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84"/>
      <c r="D34" s="34"/>
      <c r="E34" s="88"/>
      <c r="F34" s="30"/>
      <c r="G34" s="71"/>
      <c r="H34" s="35"/>
      <c r="I34" s="10">
        <f t="shared" si="0"/>
        <v>0</v>
      </c>
      <c r="J34" s="5"/>
      <c r="K34" s="91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84"/>
      <c r="D35" s="34"/>
      <c r="E35" s="88"/>
      <c r="F35" s="30"/>
      <c r="G35" s="71"/>
      <c r="H35" s="35"/>
      <c r="I35" s="10">
        <f t="shared" si="0"/>
        <v>0</v>
      </c>
      <c r="J35" s="5"/>
      <c r="K35" s="5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84"/>
      <c r="D36" s="34"/>
      <c r="E36" s="35"/>
      <c r="F36" s="34"/>
      <c r="G36" s="71"/>
      <c r="H36" s="35"/>
      <c r="I36" s="10">
        <f t="shared" si="0"/>
        <v>0</v>
      </c>
      <c r="J36" s="5"/>
      <c r="K36" s="5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4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4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4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4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4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4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4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4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4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4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4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4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4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4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4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4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4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4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4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4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4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4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4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4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4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4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4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4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4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4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4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4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4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4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4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4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4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4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4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4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4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4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4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4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4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4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4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4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4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4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4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4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4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4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4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4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4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4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4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4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+(F22+F23)*H9</f>
        <v>2.9476388888888891</v>
      </c>
      <c r="G160" s="71"/>
      <c r="H160" s="35"/>
      <c r="I160" s="10">
        <f t="shared" si="5"/>
        <v>20633.472222222223</v>
      </c>
      <c r="J160" s="5"/>
      <c r="K160" s="5"/>
      <c r="L160" s="1"/>
      <c r="M160" s="17">
        <f>+F160</f>
        <v>2.9476388888888891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120.85319444444444</v>
      </c>
      <c r="H161" s="35"/>
      <c r="I161" s="1"/>
      <c r="J161" s="1" t="str">
        <f>+B161</f>
        <v>Total Material Cost</v>
      </c>
      <c r="M161" s="23">
        <f>+G161</f>
        <v>120.85319444444444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79</v>
      </c>
      <c r="C164" s="35">
        <v>1</v>
      </c>
      <c r="D164" s="34"/>
      <c r="E164" s="54">
        <v>7</v>
      </c>
      <c r="F164" s="30">
        <f>+E164*C164</f>
        <v>7</v>
      </c>
      <c r="G164" s="71"/>
      <c r="H164" s="35"/>
      <c r="I164" s="10">
        <f>+F164*$H$4</f>
        <v>49000</v>
      </c>
      <c r="J164" s="5" t="s">
        <v>84</v>
      </c>
      <c r="K164" s="18">
        <f>+C164</f>
        <v>1</v>
      </c>
      <c r="L164" s="18"/>
      <c r="M164" s="18">
        <f t="shared" ref="M164" si="7">+E164</f>
        <v>7</v>
      </c>
    </row>
    <row r="165" spans="1:13" x14ac:dyDescent="0.25">
      <c r="B165" s="35" t="s">
        <v>75</v>
      </c>
      <c r="C165" s="35">
        <v>1</v>
      </c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1</v>
      </c>
      <c r="L165" s="18"/>
      <c r="M165" s="23">
        <f t="shared" ref="M165:M183" si="11">+F165</f>
        <v>0</v>
      </c>
    </row>
    <row r="166" spans="1:13" x14ac:dyDescent="0.25">
      <c r="B166" s="35" t="s">
        <v>66</v>
      </c>
      <c r="C166" s="35">
        <v>1</v>
      </c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1</v>
      </c>
      <c r="L166" s="18"/>
      <c r="M166" s="23">
        <f t="shared" si="11"/>
        <v>0</v>
      </c>
    </row>
    <row r="167" spans="1:13" x14ac:dyDescent="0.25">
      <c r="B167" s="35" t="s">
        <v>68</v>
      </c>
      <c r="C167" s="35">
        <v>1</v>
      </c>
      <c r="D167" s="34"/>
      <c r="E167" s="35"/>
      <c r="F167" s="30">
        <f t="shared" si="8"/>
        <v>0</v>
      </c>
      <c r="G167" s="71"/>
      <c r="H167" s="35"/>
      <c r="I167" s="10">
        <f t="shared" si="9"/>
        <v>0</v>
      </c>
      <c r="J167" s="5"/>
      <c r="K167" s="18">
        <f t="shared" si="10"/>
        <v>1</v>
      </c>
      <c r="L167" s="18"/>
      <c r="M167" s="23">
        <f t="shared" si="11"/>
        <v>0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71</v>
      </c>
      <c r="C170" s="35">
        <v>1</v>
      </c>
      <c r="D170" s="34"/>
      <c r="E170" s="35"/>
      <c r="F170" s="30">
        <f t="shared" si="8"/>
        <v>0</v>
      </c>
      <c r="G170" s="71"/>
      <c r="H170" s="35"/>
      <c r="I170" s="10">
        <f t="shared" si="9"/>
        <v>0</v>
      </c>
      <c r="J170" s="5"/>
      <c r="K170" s="18">
        <f t="shared" si="10"/>
        <v>1</v>
      </c>
      <c r="L170" s="18"/>
      <c r="M170" s="23">
        <f t="shared" si="11"/>
        <v>0</v>
      </c>
    </row>
    <row r="171" spans="1:13" x14ac:dyDescent="0.25">
      <c r="B171" s="35" t="s">
        <v>72</v>
      </c>
      <c r="C171" s="35"/>
      <c r="D171" s="34"/>
      <c r="E171" s="35"/>
      <c r="F171" s="30">
        <f t="shared" si="8"/>
        <v>0</v>
      </c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7</v>
      </c>
      <c r="H185" s="35"/>
      <c r="I185" s="1"/>
      <c r="J185" s="1" t="str">
        <f>+B185</f>
        <v>Total Labour Cost</v>
      </c>
      <c r="K185" s="1"/>
      <c r="L185" s="1"/>
      <c r="M185" s="23">
        <f>+G185</f>
        <v>7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v>2</v>
      </c>
      <c r="F189" s="30">
        <f>+E189*C189</f>
        <v>2</v>
      </c>
      <c r="G189" s="71"/>
      <c r="H189" s="35"/>
      <c r="I189" s="10">
        <f t="shared" ref="I189:I197" si="13">+F189*$H$4</f>
        <v>14000</v>
      </c>
      <c r="J189" s="5" t="s">
        <v>76</v>
      </c>
      <c r="K189" s="5">
        <f>+C189</f>
        <v>1</v>
      </c>
      <c r="L189" s="21"/>
      <c r="M189" s="23">
        <f>+F189</f>
        <v>2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0.5</v>
      </c>
      <c r="F190" s="30">
        <f t="shared" ref="F190:F203" si="14">+E190*C190</f>
        <v>0.5</v>
      </c>
      <c r="G190" s="71"/>
      <c r="H190" s="35"/>
      <c r="I190" s="10">
        <f t="shared" si="13"/>
        <v>3500</v>
      </c>
      <c r="J190" s="5" t="s">
        <v>80</v>
      </c>
      <c r="K190" s="5">
        <f t="shared" ref="K190:K213" si="15">+C190</f>
        <v>1</v>
      </c>
      <c r="L190" s="21"/>
      <c r="M190" s="23">
        <f t="shared" ref="M190:M213" si="16">+F190</f>
        <v>0.5</v>
      </c>
    </row>
    <row r="191" spans="1:13" x14ac:dyDescent="0.25">
      <c r="A191" t="s">
        <v>47</v>
      </c>
      <c r="B191" s="35" t="s">
        <v>20</v>
      </c>
      <c r="C191" s="35">
        <v>1</v>
      </c>
      <c r="D191" s="34"/>
      <c r="E191" s="54">
        <f>37*22*10/H4</f>
        <v>1.1628571428571428</v>
      </c>
      <c r="F191" s="30">
        <f t="shared" si="14"/>
        <v>1.1628571428571428</v>
      </c>
      <c r="G191" s="71"/>
      <c r="H191" s="35"/>
      <c r="I191" s="10">
        <f t="shared" si="13"/>
        <v>8140</v>
      </c>
      <c r="J191" s="5" t="s">
        <v>76</v>
      </c>
      <c r="K191" s="5">
        <f t="shared" si="15"/>
        <v>1</v>
      </c>
      <c r="L191" s="21"/>
      <c r="M191" s="23">
        <f t="shared" si="16"/>
        <v>1.1628571428571428</v>
      </c>
    </row>
    <row r="192" spans="1:13" x14ac:dyDescent="0.25">
      <c r="A192" t="s">
        <v>47</v>
      </c>
      <c r="B192" s="35" t="s">
        <v>21</v>
      </c>
      <c r="C192" s="35">
        <v>1</v>
      </c>
      <c r="D192" s="34"/>
      <c r="E192" s="54">
        <v>3</v>
      </c>
      <c r="F192" s="30">
        <f t="shared" si="14"/>
        <v>3</v>
      </c>
      <c r="G192" s="71"/>
      <c r="H192" s="35"/>
      <c r="I192" s="10">
        <f t="shared" si="13"/>
        <v>21000</v>
      </c>
      <c r="J192" s="5" t="s">
        <v>98</v>
      </c>
      <c r="K192" s="5">
        <f t="shared" si="15"/>
        <v>1</v>
      </c>
      <c r="L192" s="21"/>
      <c r="M192" s="23">
        <f t="shared" si="16"/>
        <v>3</v>
      </c>
    </row>
    <row r="193" spans="1:13" x14ac:dyDescent="0.25">
      <c r="A193" t="s">
        <v>47</v>
      </c>
      <c r="B193" s="35" t="s">
        <v>52</v>
      </c>
      <c r="C193" s="35"/>
      <c r="D193" s="34"/>
      <c r="E193" s="78"/>
      <c r="F193" s="30">
        <f t="shared" si="14"/>
        <v>0</v>
      </c>
      <c r="G193" s="71"/>
      <c r="H193" s="35"/>
      <c r="I193" s="10">
        <f t="shared" si="13"/>
        <v>0</v>
      </c>
      <c r="J193" s="5"/>
      <c r="K193" s="5">
        <f t="shared" si="15"/>
        <v>0</v>
      </c>
      <c r="L193" s="21"/>
      <c r="M193" s="23">
        <f t="shared" si="16"/>
        <v>0</v>
      </c>
    </row>
    <row r="194" spans="1:13" x14ac:dyDescent="0.25">
      <c r="B194" s="35" t="s">
        <v>22</v>
      </c>
      <c r="C194" s="62"/>
      <c r="D194" s="35"/>
      <c r="E194" s="78"/>
      <c r="F194" s="63">
        <f t="shared" si="14"/>
        <v>0</v>
      </c>
      <c r="G194" s="71"/>
      <c r="H194" s="35"/>
      <c r="I194" s="10">
        <f t="shared" si="13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1:13" x14ac:dyDescent="0.25">
      <c r="B195" s="35" t="s">
        <v>67</v>
      </c>
      <c r="C195" s="62"/>
      <c r="D195" s="35"/>
      <c r="E195" s="100"/>
      <c r="F195" s="63">
        <f t="shared" si="14"/>
        <v>0</v>
      </c>
      <c r="G195" s="71"/>
      <c r="H195" s="35"/>
      <c r="I195" s="10">
        <f t="shared" si="13"/>
        <v>0</v>
      </c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A196" t="s">
        <v>47</v>
      </c>
      <c r="B196" s="35" t="s">
        <v>19</v>
      </c>
      <c r="C196" s="35">
        <v>1</v>
      </c>
      <c r="D196" s="59"/>
      <c r="E196" s="100">
        <f>(38*22*2*4*2)/H4</f>
        <v>1.9108571428571428</v>
      </c>
      <c r="F196" s="63">
        <f>+E196*C196</f>
        <v>1.9108571428571428</v>
      </c>
      <c r="G196" s="71"/>
      <c r="H196" s="35"/>
      <c r="I196" s="10">
        <f t="shared" si="13"/>
        <v>13376</v>
      </c>
      <c r="J196" s="5" t="s">
        <v>99</v>
      </c>
      <c r="K196" s="5">
        <f t="shared" si="15"/>
        <v>1</v>
      </c>
      <c r="L196" s="21"/>
      <c r="M196" s="23">
        <f t="shared" si="16"/>
        <v>1.9108571428571428</v>
      </c>
    </row>
    <row r="197" spans="1:13" x14ac:dyDescent="0.25">
      <c r="B197" s="35" t="s">
        <v>83</v>
      </c>
      <c r="C197" s="35"/>
      <c r="D197" s="34"/>
      <c r="E197" s="78"/>
      <c r="F197" s="63">
        <f t="shared" si="14"/>
        <v>0</v>
      </c>
      <c r="G197" s="71"/>
      <c r="H197" s="35"/>
      <c r="I197" s="10">
        <f t="shared" si="13"/>
        <v>0</v>
      </c>
      <c r="J197" s="5"/>
      <c r="K197" s="5">
        <f t="shared" si="15"/>
        <v>0</v>
      </c>
      <c r="L197" s="21"/>
      <c r="M197" s="23">
        <f t="shared" si="16"/>
        <v>0</v>
      </c>
    </row>
    <row r="198" spans="1:13" hidden="1" x14ac:dyDescent="0.25">
      <c r="B198" s="35"/>
      <c r="C198" s="35"/>
      <c r="D198" s="34"/>
      <c r="E198" s="78"/>
      <c r="F198" s="63">
        <f t="shared" si="14"/>
        <v>0</v>
      </c>
      <c r="G198" s="71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1:13" hidden="1" x14ac:dyDescent="0.25">
      <c r="B199" s="35"/>
      <c r="C199" s="35"/>
      <c r="D199" s="34"/>
      <c r="E199" s="78"/>
      <c r="F199" s="63">
        <f t="shared" si="14"/>
        <v>0</v>
      </c>
      <c r="G199" s="71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1:13" hidden="1" x14ac:dyDescent="0.25">
      <c r="B200" s="35"/>
      <c r="C200" s="35"/>
      <c r="D200" s="34"/>
      <c r="E200" s="78"/>
      <c r="F200" s="63">
        <f t="shared" si="14"/>
        <v>0</v>
      </c>
      <c r="G200" s="71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1:13" hidden="1" x14ac:dyDescent="0.25">
      <c r="B201" s="35"/>
      <c r="C201" s="35"/>
      <c r="D201" s="34"/>
      <c r="E201" s="78"/>
      <c r="F201" s="63">
        <f t="shared" si="14"/>
        <v>0</v>
      </c>
      <c r="G201" s="71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1:13" hidden="1" x14ac:dyDescent="0.25">
      <c r="B202" s="35"/>
      <c r="C202" s="35"/>
      <c r="D202" s="34"/>
      <c r="E202" s="35"/>
      <c r="F202" s="63">
        <f t="shared" si="14"/>
        <v>0</v>
      </c>
      <c r="G202" s="71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1:13" hidden="1" x14ac:dyDescent="0.25">
      <c r="B203" s="35"/>
      <c r="C203" s="35"/>
      <c r="D203" s="34"/>
      <c r="E203" s="35"/>
      <c r="F203" s="63">
        <f t="shared" si="14"/>
        <v>0</v>
      </c>
      <c r="G203" s="71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8.573714285714285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8.573714285714285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15.573714285714285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15.573714285714285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136.42690873015871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136.42690873015871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4">
        <v>36.75</v>
      </c>
      <c r="F222" s="30">
        <f>+G218*1.1*0.01</f>
        <v>1.5006959960317461</v>
      </c>
      <c r="G222" s="71"/>
      <c r="H222" s="70">
        <f>F222/G218</f>
        <v>1.1000000000000001E-2</v>
      </c>
      <c r="I222" s="10">
        <f>+F222*$H$4</f>
        <v>10504.871972222223</v>
      </c>
      <c r="J222" s="5" t="s">
        <v>77</v>
      </c>
      <c r="K222" s="5">
        <f>+C222</f>
        <v>1</v>
      </c>
      <c r="L222" s="21"/>
      <c r="M222" s="23">
        <f>+F222</f>
        <v>1.5006959960317461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4">
        <f>+(F222+G218)*0.5%</f>
        <v>0.68963802363095228</v>
      </c>
      <c r="F223" s="30">
        <f t="shared" ref="F223" si="17">+E223*C223</f>
        <v>0.68963802363095228</v>
      </c>
      <c r="G223" s="71"/>
      <c r="H223" s="76">
        <f>F223/(F222+G218)</f>
        <v>5.0000000000000001E-3</v>
      </c>
      <c r="I223" s="10">
        <f>+F223*$H$4</f>
        <v>4827.4661654166657</v>
      </c>
      <c r="J223" s="5" t="s">
        <v>78</v>
      </c>
      <c r="K223" s="5">
        <f t="shared" ref="K223:K228" si="18">+C223</f>
        <v>1</v>
      </c>
      <c r="L223" s="21"/>
      <c r="M223" s="23">
        <f t="shared" ref="M223:M228" si="19">+F223</f>
        <v>0.68963802363095228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2.1903340196626981</v>
      </c>
      <c r="H230" s="83">
        <f>+G230/G234</f>
        <v>1.5757189836913078E-2</v>
      </c>
      <c r="I230" s="1"/>
      <c r="J230" s="1" t="str">
        <f>+B230</f>
        <v>Total FOH</v>
      </c>
      <c r="K230" s="1"/>
      <c r="L230" s="21"/>
      <c r="M230" s="24">
        <f>+G230</f>
        <v>2.1903340196626981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138.6172427498214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138.6172427498214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54">
        <f>+G232*H233</f>
        <v>0.38812827969949992</v>
      </c>
      <c r="H233" s="89">
        <v>2.8E-3</v>
      </c>
      <c r="I233" s="1"/>
      <c r="J233" s="1" t="str">
        <f t="shared" ref="J233:J236" si="20">+B233</f>
        <v>Approved Margin</v>
      </c>
      <c r="K233" s="1"/>
      <c r="L233" s="4">
        <f>+H233</f>
        <v>2.8E-3</v>
      </c>
      <c r="M233" s="23">
        <f t="shared" ref="M233:M236" si="21">+G233</f>
        <v>0.38812827969949992</v>
      </c>
    </row>
    <row r="234" spans="2:13" x14ac:dyDescent="0.25">
      <c r="B234" s="35" t="s">
        <v>33</v>
      </c>
      <c r="C234" s="35"/>
      <c r="D234" s="34"/>
      <c r="E234" s="35"/>
      <c r="F234" s="34"/>
      <c r="G234" s="101">
        <f>SUM(G232:G233)</f>
        <v>139.00537102952089</v>
      </c>
      <c r="H234" s="58"/>
      <c r="I234" s="1"/>
      <c r="J234" s="1" t="str">
        <f t="shared" si="20"/>
        <v>Sales Price</v>
      </c>
      <c r="K234" s="1"/>
      <c r="L234" s="1"/>
      <c r="M234" s="23">
        <f t="shared" si="21"/>
        <v>139.00537102952089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0.38812827969948671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0.38812827969948671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2.7921818907059282E-3</v>
      </c>
      <c r="H236" s="52"/>
      <c r="I236" s="14"/>
      <c r="J236" s="1" t="str">
        <f t="shared" si="20"/>
        <v>NP Margin</v>
      </c>
      <c r="K236" s="1"/>
      <c r="L236" s="14"/>
      <c r="M236" s="82">
        <f t="shared" si="21"/>
        <v>2.7921818907059282E-3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J240" s="93" t="s">
        <v>90</v>
      </c>
      <c r="K240" s="94"/>
      <c r="M240" s="9"/>
    </row>
    <row r="241" spans="2:14" ht="15.75" thickBot="1" x14ac:dyDescent="0.3">
      <c r="B241" s="8" t="s">
        <v>38</v>
      </c>
      <c r="C241" s="32">
        <f>+($G$232*(1+C239))</f>
        <v>159.40982916229459</v>
      </c>
      <c r="D241" s="27"/>
      <c r="E241" s="1"/>
      <c r="F241" s="32">
        <f>+($G$232*(1+F239))</f>
        <v>152.47896702480355</v>
      </c>
      <c r="G241" s="1"/>
      <c r="H241" s="43">
        <f>+($G$232*(1+H239))</f>
        <v>145.54810488731249</v>
      </c>
      <c r="J241" s="94" t="s">
        <v>91</v>
      </c>
      <c r="K241" s="94">
        <f>(750*1*L241)+(650*3*L241)</f>
        <v>37800</v>
      </c>
      <c r="L241" s="95">
        <f>$H$4*4/(2000*1)</f>
        <v>14</v>
      </c>
      <c r="M241" s="9" t="s">
        <v>92</v>
      </c>
    </row>
    <row r="242" spans="2:14" ht="15.75" thickTop="1" x14ac:dyDescent="0.25">
      <c r="B242" s="8"/>
      <c r="C242" s="1"/>
      <c r="D242" s="1"/>
      <c r="E242" s="1"/>
      <c r="F242" s="1"/>
      <c r="G242" s="1"/>
      <c r="H242" s="9"/>
      <c r="J242" s="94" t="s">
        <v>93</v>
      </c>
      <c r="K242" s="94">
        <f>(750*1*L242)+(650*3*L242)</f>
        <v>5906.25</v>
      </c>
      <c r="L242" s="95">
        <f>$H$4/(4*800)</f>
        <v>2.1875</v>
      </c>
      <c r="M242" s="9" t="s">
        <v>92</v>
      </c>
    </row>
    <row r="243" spans="2:14" x14ac:dyDescent="0.25">
      <c r="B243" s="8" t="s">
        <v>39</v>
      </c>
      <c r="C243" s="12">
        <f>+C241-$G$218</f>
        <v>22.98292043213587</v>
      </c>
      <c r="D243" s="1"/>
      <c r="E243" s="1"/>
      <c r="F243" s="12">
        <f>+F241-$G$218</f>
        <v>16.052058294644837</v>
      </c>
      <c r="G243" s="1"/>
      <c r="H243" s="44">
        <f>+H241-$G$218</f>
        <v>9.1211961571537756</v>
      </c>
      <c r="J243" s="96" t="s">
        <v>94</v>
      </c>
      <c r="K243" s="94">
        <f>(750*L243)</f>
        <v>5250</v>
      </c>
      <c r="L243" s="95">
        <f>$H$4*4/(4*1000)</f>
        <v>7</v>
      </c>
      <c r="M243" s="9" t="s">
        <v>92</v>
      </c>
    </row>
    <row r="244" spans="2:14" x14ac:dyDescent="0.25">
      <c r="B244" s="8"/>
      <c r="C244" s="1"/>
      <c r="D244" s="1"/>
      <c r="E244" s="1"/>
      <c r="F244" s="1"/>
      <c r="G244" s="1"/>
      <c r="H244" s="9"/>
      <c r="I244" s="28"/>
      <c r="J244" s="28"/>
      <c r="K244" s="97">
        <f>SUM(K241:K243)</f>
        <v>48956.25</v>
      </c>
      <c r="L244" s="98">
        <f>K244/$H$4</f>
        <v>6.9937500000000004</v>
      </c>
      <c r="M244" s="99"/>
      <c r="N244" s="28"/>
    </row>
    <row r="245" spans="2:14" x14ac:dyDescent="0.25">
      <c r="B245" s="8" t="s">
        <v>27</v>
      </c>
      <c r="C245" s="12">
        <f>-$G$230</f>
        <v>-2.1903340196626981</v>
      </c>
      <c r="D245" s="1"/>
      <c r="E245" s="1"/>
      <c r="F245" s="12">
        <f>-$G$230</f>
        <v>-2.1903340196626981</v>
      </c>
      <c r="G245" s="1"/>
      <c r="H245" s="44">
        <f>-$G$230</f>
        <v>-2.1903340196626981</v>
      </c>
      <c r="I245" s="1"/>
      <c r="K245" s="1"/>
      <c r="L245" s="1"/>
      <c r="M245" s="9"/>
    </row>
    <row r="246" spans="2:14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4" s="28" customFormat="1" ht="15.75" thickBot="1" x14ac:dyDescent="0.3">
      <c r="B247" s="25" t="s">
        <v>34</v>
      </c>
      <c r="C247" s="33">
        <f>SUM(C243:C245)</f>
        <v>20.79258641247317</v>
      </c>
      <c r="D247" s="26"/>
      <c r="E247" s="26"/>
      <c r="F247" s="33">
        <f>SUM(F243:F245)</f>
        <v>13.861724274982139</v>
      </c>
      <c r="G247" s="26"/>
      <c r="H247" s="45">
        <f>SUM(H243:H245)</f>
        <v>6.9308621374910775</v>
      </c>
      <c r="I247" s="1"/>
      <c r="K247" s="26"/>
      <c r="L247" s="26"/>
      <c r="M247" s="29"/>
    </row>
    <row r="248" spans="2:14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4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4" x14ac:dyDescent="0.25">
      <c r="B250" s="25" t="s">
        <v>40</v>
      </c>
      <c r="C250" s="27">
        <f>+C241*$H$4</f>
        <v>1115868.804136062</v>
      </c>
      <c r="D250" s="27"/>
      <c r="E250" s="26"/>
      <c r="F250" s="27">
        <f>+F241*$H$4</f>
        <v>1067352.7691736249</v>
      </c>
      <c r="G250" s="26"/>
      <c r="H250" s="46">
        <f>+H241*$H$4</f>
        <v>1018836.7342111875</v>
      </c>
      <c r="I250" s="1"/>
      <c r="K250" s="1"/>
      <c r="L250" s="1"/>
      <c r="M250" s="9"/>
    </row>
    <row r="251" spans="2:14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4" x14ac:dyDescent="0.25">
      <c r="B252" s="25" t="s">
        <v>34</v>
      </c>
      <c r="C252" s="27">
        <f>+C247*$H$4</f>
        <v>145548.10488731219</v>
      </c>
      <c r="D252" s="27"/>
      <c r="E252" s="26"/>
      <c r="F252" s="27">
        <f>+F247*$H$4</f>
        <v>97032.069924874973</v>
      </c>
      <c r="G252" s="26"/>
      <c r="H252" s="46">
        <f>+H247*$H$4</f>
        <v>48516.034962437545</v>
      </c>
      <c r="I252" s="1"/>
      <c r="K252" s="1"/>
      <c r="L252" s="1"/>
      <c r="M252" s="9"/>
    </row>
    <row r="253" spans="2:14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4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4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4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2018-12-12T06:53:52Z</dcterms:modified>
</cp:coreProperties>
</file>