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1" i="1" l="1"/>
  <c r="I196" i="1"/>
  <c r="E191" i="1"/>
  <c r="F191" i="1"/>
  <c r="F190" i="1"/>
  <c r="F196" i="1"/>
  <c r="E196" i="1"/>
  <c r="E189" i="1"/>
  <c r="G272" i="1"/>
  <c r="F271" i="1"/>
  <c r="F272" i="1"/>
  <c r="G161" i="1"/>
  <c r="F160" i="1"/>
  <c r="F23" i="1"/>
  <c r="E23" i="1"/>
  <c r="F22" i="1"/>
  <c r="C22" i="1"/>
  <c r="I45" i="1" l="1"/>
  <c r="I44" i="1"/>
  <c r="I43" i="1"/>
  <c r="I42" i="1"/>
  <c r="I41" i="1"/>
  <c r="I46" i="1" l="1"/>
  <c r="L233" i="1" l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G273" i="1"/>
  <c r="F273" i="1" s="1"/>
  <c r="G271" i="1"/>
  <c r="I195" i="1" l="1"/>
  <c r="G214" i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64" i="1"/>
  <c r="G185" i="1" s="1"/>
  <c r="I164" i="1" l="1"/>
  <c r="M164" i="1"/>
  <c r="M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<sst xmlns="http://schemas.openxmlformats.org/spreadsheetml/2006/main" count="169" uniqueCount="120">
  <si>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</si>
  <si>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</si>
  <si>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</si>
  <si>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</si>
  <si>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</si>
  <si>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</si>
  <si>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</si>
  <si>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</si>
  <si>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</si>
  <si>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</si>
  <si>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</si>
  <si>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</si>
  <si>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</si>
  <si>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</si>
  <si>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</si>
  <si>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</si>
  <si>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</si>
  <si>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</si>
  <si>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</si>
  <si>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</si>
  <si>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</si>
  <si>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</si>
  <si>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</si>
  <si>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</si>
  <si>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</si>
  <si>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</si>
  <si>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</si>
  <si>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</si>
  <si>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</si>
  <si>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</si>
  <si>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</si>
  <si>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</si>
  <si>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</si>
  <si>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</si>
  <si>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</si>
  <si>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</si>
  <si>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</si>
  <si>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</si>
  <si>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</si>
  <si>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</si>
  <si>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</si>
  <si>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</si>
  <si>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</si>
  <si>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</si>
  <si>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</si>
  <si>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</si>
  <si>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</si>
  <si>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</si>
  <si>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</si>
  <si>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</si>
  <si>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</si>
  <si>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</si>
  <si>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</si>
  <si>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</si>
  <si>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</si>
  <si>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</si>
  <si>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</si>
  <si>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</si>
  <si>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</si>
  <si>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</si>
  <si>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</si>
  <si>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</si>
  <si>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</si>
  <si>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</si>
  <si>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</si>
  <si>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</si>
  <si>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</si>
  <si>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</si>
  <si>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</si>
  <si>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</si>
  <si>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</si>
  <si>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</si>
  <si>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</si>
  <si>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</si>
  <si>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</si>
  <si>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</si>
  <si>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</si>
  <si>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</si>
  <si>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</si>
  <si>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</si>
  <si>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</si>
  <si>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</si>
  <si>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</si>
  <si>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</si>
  <si>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</si>
  <si>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</si>
  <si>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</si>
  <si>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</si>
  <si>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</si>
  <si>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</si>
  <si>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</si>
  <si>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</si>
  <si>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</si>
  <si>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</si>
  <si>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</si>
  <si>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</si>
  <si>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</si>
  <si>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</si>
  <si>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</si>
  <si>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</si>
  <si>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</si>
  <si>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</si>
  <si>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</si>
  <si>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</si>
  <si>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</si>
  <si>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</si>
  <si>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</si>
  <si>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26.03.2019</t>
  </si>
  <si>
    <t>ACL</t>
  </si>
  <si>
    <t>i</t>
  </si>
  <si>
    <t>3mm PP Board 96'' x 46''</t>
  </si>
  <si>
    <t>37'' x 22'' Screen Printed PP Boards 4Colours 1AW</t>
  </si>
  <si>
    <t>Ink</t>
  </si>
  <si>
    <t>Packing</t>
  </si>
  <si>
    <t>VOH0003</t>
  </si>
  <si>
    <t>VOH0006</t>
  </si>
  <si>
    <t>Screnn Printed Door Panel</t>
  </si>
  <si>
    <t xml:space="preserve">
PC0020002</t>
  </si>
  <si>
    <t>VOH0001</t>
  </si>
  <si>
    <t>VOH0002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</si>
</sst>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73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73" fontId="0" fillId="0" borderId="17" xfId="1" applyNumberFormat="1" applyFont="1" applyBorder="1"/>
    <xf numFmtId="43" fontId="0" fillId="0" borderId="42" xfId="1" applyFont="1" applyBorder="1"/>
    <xf numFmtId="0" fontId="0" fillId="2" borderId="0" xfId="0" applyFill="1" applyBorder="1" applyAlignment="1">
      <alignment wrapText="1"/>
    </xf>
    <xf numFmtId="0" fontId="6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166" zoomScale="70" zoomScaleNormal="70" workbookViewId="0">
      <selection activeCell="J193" sqref="J193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37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22</v>
      </c>
      <c r="J3" s="92" t="s">
        <v>88</v>
      </c>
      <c r="K3" s="91" t="s">
        <v>89</v>
      </c>
      <c r="L3" s="91" t="s">
        <v>90</v>
      </c>
      <c r="M3" s="91" t="s">
        <v>91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3000</v>
      </c>
      <c r="J4" s="92" t="s">
        <v>86</v>
      </c>
      <c r="K4" s="91" t="s">
        <v>92</v>
      </c>
      <c r="L4" s="91" t="s">
        <v>93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>
        <v>4</v>
      </c>
      <c r="J5" s="92" t="s">
        <v>94</v>
      </c>
      <c r="K5" s="91" t="s">
        <v>92</v>
      </c>
      <c r="L5" s="91" t="s">
        <v>93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12000</v>
      </c>
      <c r="J6" s="92" t="s">
        <v>95</v>
      </c>
      <c r="K6" s="91" t="s">
        <v>92</v>
      </c>
      <c r="L6" s="91" t="s">
        <v>96</v>
      </c>
      <c r="M6" s="91">
        <v>12</v>
      </c>
    </row>
    <row r="7" spans="2:13" x14ac:dyDescent="0.25">
      <c r="B7" s="6" t="s">
        <v>48</v>
      </c>
      <c r="C7" s="2" t="s">
        <v>108</v>
      </c>
      <c r="D7" s="1"/>
      <c r="E7" s="1"/>
      <c r="F7" s="1"/>
      <c r="G7" s="1" t="s">
        <v>35</v>
      </c>
      <c r="H7" s="103">
        <v>3.2199999999999999E-2</v>
      </c>
      <c r="J7" s="92" t="s">
        <v>97</v>
      </c>
      <c r="K7" s="91" t="s">
        <v>92</v>
      </c>
      <c r="L7" s="91" t="s">
        <v>96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3">
        <v>0.11</v>
      </c>
      <c r="J8" s="92" t="s">
        <v>98</v>
      </c>
      <c r="K8" s="91" t="s">
        <v>92</v>
      </c>
      <c r="L8" s="91" t="s">
        <v>96</v>
      </c>
      <c r="M8" s="91">
        <v>39</v>
      </c>
    </row>
    <row r="9" spans="2:13" x14ac:dyDescent="0.25">
      <c r="B9" s="6" t="s">
        <v>49</v>
      </c>
      <c r="C9" s="2" t="s">
        <v>116</v>
      </c>
      <c r="D9" s="1"/>
      <c r="E9" s="1"/>
      <c r="F9" s="1"/>
      <c r="G9" s="1" t="s">
        <v>14</v>
      </c>
      <c r="H9" s="67">
        <v>3.5000000000000003E-2</v>
      </c>
      <c r="J9" s="92" t="s">
        <v>92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>
        <v>4</v>
      </c>
    </row>
    <row r="11" spans="2:13" x14ac:dyDescent="0.25">
      <c r="B11" s="6"/>
      <c r="C11" s="1"/>
      <c r="D11" s="1"/>
      <c r="E11" s="1"/>
      <c r="F11" s="1"/>
      <c r="G11" s="1" t="s">
        <v>44</v>
      </c>
      <c r="H11" s="33">
        <v>1</v>
      </c>
    </row>
    <row r="12" spans="2:13" x14ac:dyDescent="0.25">
      <c r="B12" s="6" t="s">
        <v>1</v>
      </c>
      <c r="C12" s="17" t="s">
        <v>107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104</v>
      </c>
      <c r="H13" s="2">
        <v>1</v>
      </c>
    </row>
    <row r="14" spans="2:13" x14ac:dyDescent="0.25">
      <c r="B14" s="6" t="s">
        <v>87</v>
      </c>
      <c r="C14" s="91" t="s">
        <v>94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4" t="s">
        <v>111</v>
      </c>
      <c r="D16" s="115"/>
      <c r="E16" s="115"/>
      <c r="F16" s="115"/>
      <c r="G16" s="115"/>
      <c r="H16" s="116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2" t="s">
        <v>50</v>
      </c>
      <c r="C18" s="113"/>
      <c r="D18" s="113"/>
      <c r="E18" s="113"/>
      <c r="F18" s="113"/>
      <c r="G18" s="113"/>
      <c r="H18" s="113"/>
      <c r="I18" s="117" t="s">
        <v>51</v>
      </c>
      <c r="J18" s="118"/>
      <c r="K18" s="118"/>
      <c r="L18" s="118"/>
      <c r="M18" s="118"/>
      <c r="N18" s="118"/>
      <c r="O18" s="118"/>
      <c r="P18" s="118"/>
      <c r="Q18" s="119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80</v>
      </c>
      <c r="O20" s="18" t="s">
        <v>81</v>
      </c>
      <c r="P20" s="18" t="s">
        <v>82</v>
      </c>
      <c r="Q20" s="7"/>
    </row>
    <row r="21" spans="1:17" x14ac:dyDescent="0.25">
      <c r="B21" s="34" t="s">
        <v>3</v>
      </c>
      <c r="C21" s="29"/>
      <c r="D21" s="28"/>
      <c r="E21" s="38"/>
      <c r="F21" s="120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ht="18" customHeight="1" x14ac:dyDescent="0.25">
      <c r="A22" t="s">
        <v>109</v>
      </c>
      <c r="B22" s="29" t="s">
        <v>110</v>
      </c>
      <c r="C22" s="121">
        <f>1/4</f>
        <v>0.25</v>
      </c>
      <c r="D22" s="71" t="s">
        <v>12</v>
      </c>
      <c r="E22" s="66">
        <v>380</v>
      </c>
      <c r="F22" s="24">
        <f>E22*C22</f>
        <v>95</v>
      </c>
      <c r="G22" s="54"/>
      <c r="H22" s="54"/>
      <c r="I22" s="84">
        <f>+F22*$H$4</f>
        <v>285000</v>
      </c>
      <c r="J22" s="124" t="s">
        <v>117</v>
      </c>
      <c r="K22" s="107">
        <f>+C22</f>
        <v>0.25</v>
      </c>
      <c r="L22" s="1"/>
      <c r="M22" s="15">
        <f>+F22</f>
        <v>95</v>
      </c>
      <c r="N22" s="1"/>
      <c r="O22" s="10"/>
      <c r="P22" s="1"/>
      <c r="Q22" s="7"/>
    </row>
    <row r="23" spans="1:17" x14ac:dyDescent="0.25">
      <c r="B23" s="29" t="s">
        <v>112</v>
      </c>
      <c r="C23" s="121">
        <v>1</v>
      </c>
      <c r="D23" s="100" t="s">
        <v>78</v>
      </c>
      <c r="E23" s="109">
        <f>(H2*H3)/144*4*1.65</f>
        <v>37.30833333333333</v>
      </c>
      <c r="F23" s="24">
        <f>E23*C23</f>
        <v>37.30833333333333</v>
      </c>
      <c r="G23" s="54"/>
      <c r="H23" s="54"/>
      <c r="I23" s="84">
        <f t="shared" ref="I23:I46" si="0">+F23*$H$4</f>
        <v>111924.99999999999</v>
      </c>
      <c r="J23" s="3"/>
      <c r="K23" s="107">
        <f t="shared" ref="K23:K86" si="1">+C23</f>
        <v>1</v>
      </c>
      <c r="L23" s="1"/>
      <c r="M23" s="15">
        <f t="shared" ref="M23:M25" si="2">+F23</f>
        <v>37.30833333333333</v>
      </c>
      <c r="N23" s="1"/>
      <c r="O23" s="10"/>
      <c r="P23" s="1"/>
      <c r="Q23" s="7"/>
    </row>
    <row r="24" spans="1:17" hidden="1" x14ac:dyDescent="0.25">
      <c r="B24" s="29"/>
      <c r="C24" s="63"/>
      <c r="D24" s="71"/>
      <c r="E24" s="66"/>
      <c r="F24" s="24"/>
      <c r="G24" s="54"/>
      <c r="H24" s="54"/>
      <c r="I24" s="84">
        <f t="shared" si="0"/>
        <v>0</v>
      </c>
      <c r="J24" s="3"/>
      <c r="K24" s="107">
        <f t="shared" si="1"/>
        <v>0</v>
      </c>
      <c r="L24" s="1"/>
      <c r="M24" s="15">
        <f t="shared" si="2"/>
        <v>0</v>
      </c>
      <c r="N24" s="1"/>
      <c r="O24" s="10"/>
      <c r="P24" s="1"/>
      <c r="Q24" s="7"/>
    </row>
    <row r="25" spans="1:17" ht="14.25" hidden="1" customHeight="1" x14ac:dyDescent="0.25">
      <c r="B25" s="29"/>
      <c r="C25" s="63"/>
      <c r="D25" s="71"/>
      <c r="E25" s="66"/>
      <c r="F25" s="24"/>
      <c r="G25" s="54"/>
      <c r="H25" s="54"/>
      <c r="I25" s="84">
        <f t="shared" si="0"/>
        <v>0</v>
      </c>
      <c r="J25" s="3"/>
      <c r="K25" s="107">
        <f t="shared" si="1"/>
        <v>0</v>
      </c>
      <c r="L25" s="1"/>
      <c r="M25" s="15">
        <f t="shared" si="2"/>
        <v>0</v>
      </c>
      <c r="N25" s="1"/>
      <c r="O25" s="8"/>
      <c r="P25" s="1"/>
      <c r="Q25" s="7"/>
    </row>
    <row r="26" spans="1:17" hidden="1" x14ac:dyDescent="0.25">
      <c r="B26" s="29"/>
      <c r="C26" s="63"/>
      <c r="D26" s="71"/>
      <c r="E26" s="66"/>
      <c r="F26" s="24"/>
      <c r="G26" s="54"/>
      <c r="H26" s="54"/>
      <c r="I26" s="84">
        <f t="shared" si="0"/>
        <v>0</v>
      </c>
      <c r="J26" s="3"/>
      <c r="K26" s="107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7" hidden="1" x14ac:dyDescent="0.25">
      <c r="B27" s="29"/>
      <c r="C27" s="64"/>
      <c r="D27" s="71"/>
      <c r="E27" s="66"/>
      <c r="F27" s="24"/>
      <c r="G27" s="54"/>
      <c r="H27" s="54"/>
      <c r="I27" s="84">
        <f t="shared" si="0"/>
        <v>0</v>
      </c>
      <c r="J27" s="3"/>
      <c r="K27" s="107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7" hidden="1" x14ac:dyDescent="0.25">
      <c r="B28" s="29"/>
      <c r="C28" s="64"/>
      <c r="D28" s="71"/>
      <c r="E28" s="66"/>
      <c r="F28" s="24"/>
      <c r="G28" s="54"/>
      <c r="H28" s="54"/>
      <c r="I28" s="84">
        <f t="shared" si="0"/>
        <v>0</v>
      </c>
      <c r="J28" s="3"/>
      <c r="K28" s="107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7" hidden="1" x14ac:dyDescent="0.25">
      <c r="B29" s="29"/>
      <c r="C29" s="65"/>
      <c r="D29" s="71"/>
      <c r="E29" s="66"/>
      <c r="F29" s="24"/>
      <c r="G29" s="54"/>
      <c r="H29" s="54"/>
      <c r="I29" s="84">
        <f t="shared" si="0"/>
        <v>0</v>
      </c>
      <c r="J29" s="3"/>
      <c r="K29" s="107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7" hidden="1" x14ac:dyDescent="0.25">
      <c r="B30" s="29"/>
      <c r="C30" s="64"/>
      <c r="D30" s="71"/>
      <c r="E30" s="66"/>
      <c r="F30" s="24"/>
      <c r="G30" s="54"/>
      <c r="H30" s="54"/>
      <c r="I30" s="84">
        <f t="shared" si="0"/>
        <v>0</v>
      </c>
      <c r="J30" s="3"/>
      <c r="K30" s="107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7" hidden="1" x14ac:dyDescent="0.25">
      <c r="B31" s="29"/>
      <c r="C31" s="63"/>
      <c r="D31" s="71"/>
      <c r="E31" s="66"/>
      <c r="F31" s="24"/>
      <c r="G31" s="54"/>
      <c r="H31" s="54"/>
      <c r="I31" s="84">
        <f t="shared" si="0"/>
        <v>0</v>
      </c>
      <c r="J31" s="3"/>
      <c r="K31" s="107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7" hidden="1" x14ac:dyDescent="0.25">
      <c r="B32" s="29"/>
      <c r="C32" s="63"/>
      <c r="D32" s="71"/>
      <c r="E32" s="66"/>
      <c r="F32" s="24"/>
      <c r="G32" s="54"/>
      <c r="H32" s="54"/>
      <c r="I32" s="84">
        <f t="shared" si="0"/>
        <v>0</v>
      </c>
      <c r="J32" s="3"/>
      <c r="K32" s="107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4">
        <f t="shared" si="0"/>
        <v>0</v>
      </c>
      <c r="J33" s="3"/>
      <c r="K33" s="107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4">
        <f t="shared" si="0"/>
        <v>0</v>
      </c>
      <c r="J34" s="3"/>
      <c r="K34" s="107">
        <f t="shared" si="1"/>
        <v>0</v>
      </c>
      <c r="L34" s="1"/>
      <c r="M34" s="15">
        <f t="shared" si="3"/>
        <v>0</v>
      </c>
      <c r="N34" s="1"/>
      <c r="O34" s="1"/>
      <c r="P34" s="1" t="s">
        <v>106</v>
      </c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4">
        <f t="shared" si="0"/>
        <v>0</v>
      </c>
      <c r="J35" s="3"/>
      <c r="K35" s="107">
        <f t="shared" si="1"/>
        <v>0</v>
      </c>
      <c r="L35" s="1"/>
      <c r="M35" s="15">
        <f t="shared" si="3"/>
        <v>0</v>
      </c>
      <c r="N35" s="1"/>
      <c r="O35" s="1"/>
      <c r="P35" s="1" t="s">
        <v>106</v>
      </c>
      <c r="Q35" s="7"/>
    </row>
    <row r="36" spans="2:17" hidden="1" x14ac:dyDescent="0.25">
      <c r="B36" s="29"/>
      <c r="C36" s="111"/>
      <c r="D36" s="71"/>
      <c r="E36" s="38"/>
      <c r="F36" s="24"/>
      <c r="G36" s="54"/>
      <c r="H36" s="54"/>
      <c r="I36" s="84">
        <f t="shared" si="0"/>
        <v>0</v>
      </c>
      <c r="J36" s="3"/>
      <c r="K36" s="107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4">
        <f t="shared" si="0"/>
        <v>0</v>
      </c>
      <c r="J37" s="3"/>
      <c r="K37" s="107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4">
        <f t="shared" si="0"/>
        <v>0</v>
      </c>
      <c r="J38" s="3"/>
      <c r="K38" s="107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4">
        <f t="shared" si="0"/>
        <v>0</v>
      </c>
      <c r="J39" s="3"/>
      <c r="K39" s="107">
        <f t="shared" si="1"/>
        <v>0</v>
      </c>
      <c r="L39" s="1"/>
      <c r="M39" s="15">
        <f t="shared" si="3"/>
        <v>0</v>
      </c>
      <c r="N39" s="1"/>
      <c r="O39" s="1"/>
      <c r="P39" s="1" t="s">
        <v>106</v>
      </c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4">
        <f t="shared" si="0"/>
        <v>0</v>
      </c>
      <c r="J40" s="3"/>
      <c r="K40" s="107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4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4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106</v>
      </c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4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106</v>
      </c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4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106</v>
      </c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4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11"/>
      <c r="D46" s="71"/>
      <c r="E46" s="38"/>
      <c r="F46" s="24"/>
      <c r="G46" s="54"/>
      <c r="H46" s="54"/>
      <c r="I46" s="84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8"/>
      <c r="D160" s="25"/>
      <c r="E160" s="110"/>
      <c r="F160" s="122">
        <f>(F22+F23)*H9</f>
        <v>4.6307916666666671</v>
      </c>
      <c r="G160" s="54"/>
      <c r="H160" s="54"/>
      <c r="I160" s="84">
        <f>+F160*$H$4</f>
        <v>13892.375000000002</v>
      </c>
      <c r="J160" s="3"/>
      <c r="K160" s="68">
        <f t="shared" si="6"/>
        <v>0</v>
      </c>
      <c r="L160" s="1"/>
      <c r="M160" s="82">
        <f>+F160</f>
        <v>4.6307916666666671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136.93912499999999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136.93912499999999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7</v>
      </c>
      <c r="F164" s="24">
        <f>+E164*C164</f>
        <v>7</v>
      </c>
      <c r="G164" s="54"/>
      <c r="H164" s="54"/>
      <c r="I164" s="84">
        <f>+F164*$H$4</f>
        <v>21000</v>
      </c>
      <c r="J164" s="93" t="s">
        <v>77</v>
      </c>
      <c r="K164" s="15">
        <f>+C164</f>
        <v>1</v>
      </c>
      <c r="L164" s="15"/>
      <c r="M164" s="15">
        <f>+F164</f>
        <v>7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4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63</v>
      </c>
      <c r="C166" s="29"/>
      <c r="D166" s="28"/>
      <c r="E166" s="38"/>
      <c r="F166" s="24">
        <f t="shared" si="8"/>
        <v>0</v>
      </c>
      <c r="G166" s="54"/>
      <c r="H166" s="54"/>
      <c r="I166" s="84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65</v>
      </c>
      <c r="C167" s="29"/>
      <c r="D167" s="28"/>
      <c r="E167" s="38"/>
      <c r="F167" s="24">
        <f>E167*C167</f>
        <v>0</v>
      </c>
      <c r="G167" s="54"/>
      <c r="H167" s="54"/>
      <c r="I167" s="84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4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2"/>
        <v>0</v>
      </c>
      <c r="G169" s="54"/>
      <c r="H169" s="54"/>
      <c r="I169" s="84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2"/>
        <v>0</v>
      </c>
      <c r="G170" s="54"/>
      <c r="H170" s="54"/>
      <c r="I170" s="84">
        <f t="shared" si="9"/>
        <v>0</v>
      </c>
      <c r="J170" s="93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69</v>
      </c>
      <c r="C171" s="29"/>
      <c r="D171" s="28"/>
      <c r="E171" s="29"/>
      <c r="F171" s="24">
        <f t="shared" si="12"/>
        <v>0</v>
      </c>
      <c r="G171" s="54"/>
      <c r="H171" s="54"/>
      <c r="I171" s="84">
        <f t="shared" si="9"/>
        <v>0</v>
      </c>
      <c r="J171" s="93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2"/>
        <v>0</v>
      </c>
      <c r="G172" s="54"/>
      <c r="H172" s="54"/>
      <c r="I172" s="84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2"/>
        <v>0</v>
      </c>
      <c r="G173" s="54"/>
      <c r="H173" s="54"/>
      <c r="I173" s="84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7</v>
      </c>
      <c r="H185" s="54"/>
      <c r="I185" s="6"/>
      <c r="J185" s="1" t="str">
        <f>+B185</f>
        <v>Total Labour Cost</v>
      </c>
      <c r="K185" s="1"/>
      <c r="L185" s="1"/>
      <c r="M185" s="15">
        <f>+G185</f>
        <v>7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f>G271*2000/H4</f>
        <v>4</v>
      </c>
      <c r="F189" s="24">
        <f>+E189*C189</f>
        <v>4</v>
      </c>
      <c r="G189" s="54"/>
      <c r="H189" s="54"/>
      <c r="I189" s="84">
        <f t="shared" ref="I189:I196" si="15">+F189*$H$4</f>
        <v>12000</v>
      </c>
      <c r="J189" s="3" t="s">
        <v>105</v>
      </c>
      <c r="K189" s="3">
        <f>+C189</f>
        <v>1</v>
      </c>
      <c r="L189" s="18"/>
      <c r="M189" s="15">
        <f>+F189</f>
        <v>4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0.75</v>
      </c>
      <c r="F190" s="24">
        <f>E190*C190</f>
        <v>0.75</v>
      </c>
      <c r="G190" s="54"/>
      <c r="H190" s="54"/>
      <c r="I190" s="84">
        <f t="shared" si="15"/>
        <v>2250</v>
      </c>
      <c r="J190" s="3" t="s">
        <v>79</v>
      </c>
      <c r="K190" s="3">
        <f t="shared" ref="K190:K213" si="16">+C190</f>
        <v>1</v>
      </c>
      <c r="L190" s="18"/>
      <c r="M190" s="15">
        <f t="shared" ref="M190:M213" si="17">+F190</f>
        <v>0.75</v>
      </c>
      <c r="N190" s="1"/>
      <c r="O190" s="1"/>
      <c r="P190" s="1"/>
      <c r="Q190" s="7"/>
    </row>
    <row r="191" spans="1:17" x14ac:dyDescent="0.25">
      <c r="A191" t="s">
        <v>45</v>
      </c>
      <c r="B191" s="29" t="s">
        <v>20</v>
      </c>
      <c r="C191" s="29">
        <v>1</v>
      </c>
      <c r="D191" s="28"/>
      <c r="E191" s="123">
        <f>(38*22*15)/H4</f>
        <v>4.18</v>
      </c>
      <c r="F191" s="24">
        <f>E191*C191</f>
        <v>4.18</v>
      </c>
      <c r="G191" s="54"/>
      <c r="H191" s="54"/>
      <c r="I191" s="84">
        <f>+F191*$H$4</f>
        <v>12540</v>
      </c>
      <c r="J191" s="3" t="s">
        <v>118</v>
      </c>
      <c r="K191" s="3">
        <f t="shared" si="16"/>
        <v>1</v>
      </c>
      <c r="L191" s="18"/>
      <c r="M191" s="15">
        <f t="shared" si="17"/>
        <v>4.18</v>
      </c>
      <c r="N191" s="1"/>
      <c r="O191" s="1"/>
      <c r="P191" s="1"/>
      <c r="Q191" s="7"/>
    </row>
    <row r="192" spans="1:17" x14ac:dyDescent="0.25">
      <c r="A192" t="s">
        <v>45</v>
      </c>
      <c r="B192" s="29" t="s">
        <v>21</v>
      </c>
      <c r="C192" s="29">
        <v>1</v>
      </c>
      <c r="D192" s="28"/>
      <c r="E192" s="38">
        <v>3</v>
      </c>
      <c r="F192" s="24">
        <f t="shared" ref="F190:F203" si="18">+E192*C192</f>
        <v>3</v>
      </c>
      <c r="G192" s="54"/>
      <c r="H192" s="54"/>
      <c r="I192" s="84">
        <f t="shared" si="15"/>
        <v>9000</v>
      </c>
      <c r="J192" s="3" t="s">
        <v>119</v>
      </c>
      <c r="K192" s="3">
        <f t="shared" si="16"/>
        <v>1</v>
      </c>
      <c r="L192" s="18"/>
      <c r="M192" s="15">
        <f t="shared" si="17"/>
        <v>3</v>
      </c>
      <c r="N192" s="1"/>
      <c r="O192" s="1"/>
      <c r="P192" s="1"/>
      <c r="Q192" s="7"/>
    </row>
    <row r="193" spans="1:17" x14ac:dyDescent="0.25">
      <c r="A193" t="s">
        <v>45</v>
      </c>
      <c r="B193" s="29" t="s">
        <v>113</v>
      </c>
      <c r="C193" s="29">
        <v>1</v>
      </c>
      <c r="D193" s="28"/>
      <c r="E193" s="59">
        <v>0.3</v>
      </c>
      <c r="F193" s="24">
        <f t="shared" si="18"/>
        <v>0.3</v>
      </c>
      <c r="G193" s="54"/>
      <c r="H193" s="54"/>
      <c r="I193" s="84">
        <f t="shared" si="15"/>
        <v>900</v>
      </c>
      <c r="J193" s="125" t="s">
        <v>114</v>
      </c>
      <c r="K193" s="3">
        <f t="shared" si="16"/>
        <v>1</v>
      </c>
      <c r="L193" s="18"/>
      <c r="M193" s="15">
        <f t="shared" si="17"/>
        <v>0.3</v>
      </c>
      <c r="N193" s="1"/>
      <c r="O193" s="1"/>
      <c r="P193" s="1"/>
      <c r="Q193" s="7"/>
    </row>
    <row r="194" spans="1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4">
        <f t="shared" si="15"/>
        <v>0</v>
      </c>
      <c r="J194" s="3"/>
      <c r="K194" s="3">
        <f t="shared" si="16"/>
        <v>0</v>
      </c>
      <c r="L194" s="18"/>
      <c r="M194" s="15">
        <f t="shared" si="17"/>
        <v>0</v>
      </c>
      <c r="N194" s="1"/>
      <c r="O194" s="1"/>
      <c r="P194" s="1"/>
      <c r="Q194" s="7"/>
    </row>
    <row r="195" spans="1:17" ht="18" customHeight="1" x14ac:dyDescent="0.25">
      <c r="A195" t="s">
        <v>45</v>
      </c>
      <c r="B195" s="29" t="s">
        <v>64</v>
      </c>
      <c r="C195" s="46">
        <v>1</v>
      </c>
      <c r="D195" s="29"/>
      <c r="E195" s="99">
        <v>2</v>
      </c>
      <c r="F195" s="47">
        <f>+E195*C195</f>
        <v>2</v>
      </c>
      <c r="G195" s="54"/>
      <c r="H195" s="54"/>
      <c r="I195" s="84">
        <f t="shared" si="15"/>
        <v>6000</v>
      </c>
      <c r="J195" s="124" t="s">
        <v>117</v>
      </c>
      <c r="K195" s="3">
        <f t="shared" si="16"/>
        <v>1</v>
      </c>
      <c r="L195" s="18"/>
      <c r="M195" s="15">
        <f t="shared" si="17"/>
        <v>2</v>
      </c>
      <c r="N195" s="1"/>
      <c r="O195" s="1"/>
      <c r="P195" s="1"/>
      <c r="Q195" s="7"/>
    </row>
    <row r="196" spans="1:17" x14ac:dyDescent="0.25">
      <c r="A196" t="s">
        <v>45</v>
      </c>
      <c r="B196" s="29" t="s">
        <v>19</v>
      </c>
      <c r="C196" s="42">
        <v>1</v>
      </c>
      <c r="D196" s="43"/>
      <c r="E196" s="99">
        <f>(38*22*2.25*4*1)/H4</f>
        <v>2.508</v>
      </c>
      <c r="F196" s="47">
        <f>+E196*C196</f>
        <v>2.508</v>
      </c>
      <c r="G196" s="54"/>
      <c r="H196" s="54"/>
      <c r="I196" s="84">
        <f>+F196*$H$4</f>
        <v>7524</v>
      </c>
      <c r="J196" s="3" t="s">
        <v>115</v>
      </c>
      <c r="K196" s="3">
        <f t="shared" si="16"/>
        <v>1</v>
      </c>
      <c r="L196" s="18"/>
      <c r="M196" s="15">
        <f t="shared" si="17"/>
        <v>2.508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4"/>
      <c r="J197" s="3"/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4"/>
      <c r="J198" s="3"/>
      <c r="K198" s="3">
        <f t="shared" si="16"/>
        <v>0</v>
      </c>
      <c r="L198" s="18"/>
      <c r="M198" s="15">
        <f t="shared" si="17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4"/>
      <c r="J199" s="3"/>
      <c r="K199" s="3">
        <f t="shared" si="16"/>
        <v>0</v>
      </c>
      <c r="L199" s="18"/>
      <c r="M199" s="15">
        <f t="shared" si="17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4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4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4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4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16.738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16.738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23.738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23.738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160.67712499999999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160.67712499999999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17.67448375</v>
      </c>
      <c r="F222" s="24">
        <f>G218*H222</f>
        <v>17.67448375</v>
      </c>
      <c r="G222" s="54"/>
      <c r="H222" s="74">
        <v>0.11</v>
      </c>
      <c r="I222" s="84">
        <f>+F222*$H$4</f>
        <v>53023.451249999998</v>
      </c>
      <c r="J222" s="3" t="s">
        <v>73</v>
      </c>
      <c r="K222" s="3">
        <f>+C222</f>
        <v>1</v>
      </c>
      <c r="L222" s="18"/>
      <c r="M222" s="15">
        <f>+F222</f>
        <v>17.67448375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0.89175804375000001</v>
      </c>
      <c r="F223" s="24">
        <f t="shared" ref="F223" si="19">+E223*C223</f>
        <v>0.89175804375000001</v>
      </c>
      <c r="G223" s="54"/>
      <c r="H223" s="75">
        <f>F223/(F222+G218)</f>
        <v>5.0000000000000001E-3</v>
      </c>
      <c r="I223" s="84">
        <f>+F223*$H$4</f>
        <v>2675.2741312500002</v>
      </c>
      <c r="J223" s="3" t="s">
        <v>74</v>
      </c>
      <c r="K223" s="3">
        <f t="shared" ref="K223:K228" si="20">+C223</f>
        <v>1</v>
      </c>
      <c r="L223" s="18"/>
      <c r="M223" s="15">
        <f t="shared" ref="M223:M228" si="21">+F223</f>
        <v>0.89175804375000001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0"/>
        <v>0</v>
      </c>
      <c r="L224" s="18"/>
      <c r="M224" s="15">
        <f t="shared" si="21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0"/>
        <v>0</v>
      </c>
      <c r="L225" s="18"/>
      <c r="M225" s="15">
        <f t="shared" si="21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0"/>
        <v>0</v>
      </c>
      <c r="L226" s="18"/>
      <c r="M226" s="15">
        <f t="shared" si="21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0"/>
        <v>0</v>
      </c>
      <c r="L227" s="18"/>
      <c r="M227" s="15">
        <f t="shared" si="21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0"/>
        <v>0</v>
      </c>
      <c r="L228" s="18"/>
      <c r="M228" s="15">
        <f t="shared" si="21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18.566241793749999</v>
      </c>
      <c r="H230" s="77">
        <f>+G230/G234</f>
        <v>0.10034992553132331</v>
      </c>
      <c r="I230" s="6"/>
      <c r="J230" s="1" t="str">
        <f>+B230</f>
        <v>Total FOH</v>
      </c>
      <c r="K230" s="1"/>
      <c r="L230" s="18"/>
      <c r="M230" s="82">
        <f>+G230</f>
        <v>18.566241793749999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179.24336679375</v>
      </c>
      <c r="H232" s="78"/>
      <c r="I232" s="6"/>
      <c r="J232" s="1" t="str">
        <f>+B232</f>
        <v>Total Cost Per Unit</v>
      </c>
      <c r="K232" s="1"/>
      <c r="L232" s="1"/>
      <c r="M232" s="15">
        <f>+G232</f>
        <v>179.24336679375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5.7716364107587497</v>
      </c>
      <c r="H233" s="79">
        <v>3.2199999999999999E-2</v>
      </c>
      <c r="I233" s="6"/>
      <c r="J233" s="1" t="str">
        <f t="shared" ref="J233:J236" si="22">+B233</f>
        <v>Approved Margin</v>
      </c>
      <c r="K233" s="1"/>
      <c r="L233" s="104">
        <f>+H233</f>
        <v>3.2199999999999999E-2</v>
      </c>
      <c r="M233" s="15">
        <f>+G233</f>
        <v>5.7716364107587497</v>
      </c>
      <c r="N233" s="1"/>
      <c r="O233" s="1"/>
      <c r="P233" s="1"/>
      <c r="Q233" s="7"/>
    </row>
    <row r="234" spans="2:17" x14ac:dyDescent="0.25">
      <c r="B234" s="29" t="s">
        <v>83</v>
      </c>
      <c r="C234" s="29"/>
      <c r="D234" s="28"/>
      <c r="E234" s="29"/>
      <c r="F234" s="28"/>
      <c r="G234" s="70">
        <f>SUM(G232:G233)</f>
        <v>185.01500320450876</v>
      </c>
      <c r="H234" s="55"/>
      <c r="I234" s="6"/>
      <c r="J234" s="1" t="str">
        <f t="shared" si="22"/>
        <v>Sales Price Before Sales Commission</v>
      </c>
      <c r="K234" s="1"/>
      <c r="L234" s="1"/>
      <c r="M234" s="105">
        <f t="shared" ref="M234:M236" si="23">+G234</f>
        <v>185.01500320450876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5.7716364107587594</v>
      </c>
      <c r="H235" s="54"/>
      <c r="I235" s="6"/>
      <c r="J235" s="1" t="str">
        <f t="shared" si="22"/>
        <v>NP</v>
      </c>
      <c r="K235" s="1"/>
      <c r="L235" s="1"/>
      <c r="M235" s="105">
        <f t="shared" si="23"/>
        <v>5.7716364107587594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3.1195504747142076E-2</v>
      </c>
      <c r="H236" s="78"/>
      <c r="I236" s="6"/>
      <c r="J236" s="1" t="str">
        <f t="shared" si="22"/>
        <v>NP Margin</v>
      </c>
      <c r="K236" s="1"/>
      <c r="L236" s="1"/>
      <c r="M236" s="83">
        <f t="shared" si="23"/>
        <v>3.1195504747142076E-2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83</v>
      </c>
      <c r="C238" s="29"/>
      <c r="D238" s="28"/>
      <c r="E238" s="29"/>
      <c r="F238" s="28"/>
      <c r="G238" s="101">
        <f>+G234</f>
        <v>185.01500320450876</v>
      </c>
      <c r="H238" s="42"/>
      <c r="I238" s="6"/>
      <c r="J238" s="1" t="s">
        <v>83</v>
      </c>
      <c r="K238" s="1"/>
      <c r="L238" s="1"/>
      <c r="M238" s="82">
        <f>+G238</f>
        <v>185.01500320450876</v>
      </c>
      <c r="N238" s="1"/>
      <c r="O238" s="1"/>
      <c r="P238" s="1"/>
      <c r="Q238" s="7"/>
    </row>
    <row r="239" spans="2:17" ht="19.5" customHeight="1" x14ac:dyDescent="0.25">
      <c r="B239" s="29" t="s">
        <v>84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84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85</v>
      </c>
      <c r="C240" s="36"/>
      <c r="D240" s="41"/>
      <c r="E240" s="36"/>
      <c r="F240" s="41"/>
      <c r="G240" s="106">
        <f>SUM(G238:G239)</f>
        <v>185.01500320450876</v>
      </c>
      <c r="H240" s="88"/>
      <c r="I240" s="11"/>
      <c r="J240" s="12" t="s">
        <v>85</v>
      </c>
      <c r="K240" s="12"/>
      <c r="L240" s="12"/>
      <c r="M240" s="90">
        <f>SUM(M238:M239)</f>
        <v>185.01500320450876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206.1298718128125</v>
      </c>
      <c r="D245" s="21"/>
      <c r="E245" s="1"/>
      <c r="F245" s="26">
        <f>+($G$232*(1+F243))</f>
        <v>197.16770347312502</v>
      </c>
      <c r="G245" s="1"/>
      <c r="H245" s="26">
        <f>+($G$232*(1+H243))</f>
        <v>188.20553513343751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45.452746812812507</v>
      </c>
      <c r="D247" s="1"/>
      <c r="E247" s="1"/>
      <c r="F247" s="10">
        <f>+F245-$G$218</f>
        <v>36.490578473125026</v>
      </c>
      <c r="G247" s="1"/>
      <c r="H247" s="10">
        <f>+H245-$G$218</f>
        <v>27.528410133437518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-18.566241793749999</v>
      </c>
      <c r="D249" s="1"/>
      <c r="E249" s="1"/>
      <c r="F249" s="10">
        <f>-$G$230</f>
        <v>-18.566241793749999</v>
      </c>
      <c r="G249" s="1"/>
      <c r="H249" s="10">
        <f>-$G$230</f>
        <v>-18.566241793749999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26.886505019062508</v>
      </c>
      <c r="D251" s="20"/>
      <c r="E251" s="20"/>
      <c r="F251" s="27">
        <f>SUM(F247:F249)</f>
        <v>17.924336679375028</v>
      </c>
      <c r="G251" s="20"/>
      <c r="H251" s="27">
        <f>SUM(H247:H249)</f>
        <v>8.9621683396875191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618389.61543843744</v>
      </c>
      <c r="D254" s="21"/>
      <c r="E254" s="20"/>
      <c r="F254" s="21">
        <f>+F245*$H$4</f>
        <v>591503.11041937501</v>
      </c>
      <c r="G254" s="20"/>
      <c r="H254" s="21">
        <f>+H245*$H$4</f>
        <v>564616.60540031258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80659.515057187527</v>
      </c>
      <c r="D256" s="21"/>
      <c r="E256" s="20"/>
      <c r="F256" s="21">
        <f>+F251*$H$4</f>
        <v>53773.010038125081</v>
      </c>
      <c r="G256" s="20"/>
      <c r="H256" s="21">
        <f>+H251*$H$4</f>
        <v>26886.505019062559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 t="s">
        <v>99</v>
      </c>
      <c r="E270" s="94"/>
      <c r="F270" s="94"/>
    </row>
    <row r="271" spans="2:17" x14ac:dyDescent="0.25">
      <c r="D271" s="94" t="s">
        <v>100</v>
      </c>
      <c r="E271" s="94"/>
      <c r="F271" s="94">
        <f>(750*1*G271)+(650*3*G271)</f>
        <v>16200</v>
      </c>
      <c r="G271">
        <f>H4*4*1/(2000*1)</f>
        <v>6</v>
      </c>
      <c r="I271" t="s">
        <v>101</v>
      </c>
    </row>
    <row r="272" spans="2:17" x14ac:dyDescent="0.25">
      <c r="D272" s="94" t="s">
        <v>102</v>
      </c>
      <c r="E272" s="94"/>
      <c r="F272" s="94">
        <f>(750*1*G272)+(650*3*G272)</f>
        <v>2531.25</v>
      </c>
      <c r="G272" s="95">
        <f>H4/(4*800)</f>
        <v>0.9375</v>
      </c>
      <c r="H272" s="95"/>
      <c r="I272" t="s">
        <v>101</v>
      </c>
    </row>
    <row r="273" spans="4:9" x14ac:dyDescent="0.25">
      <c r="D273" s="96" t="s">
        <v>103</v>
      </c>
      <c r="F273" s="94">
        <f>(750*1*G273)</f>
        <v>2250</v>
      </c>
      <c r="G273">
        <f>H4*4/(4*1000)</f>
        <v>3</v>
      </c>
      <c r="I273" t="s">
        <v>101</v>
      </c>
    </row>
    <row r="274" spans="4:9" x14ac:dyDescent="0.25">
      <c r="D274" s="22"/>
      <c r="E274" s="22"/>
      <c r="F274" s="97">
        <f>SUM(F271:F273)</f>
        <v>20981.25</v>
      </c>
      <c r="G274" s="102">
        <f>F274/H4</f>
        <v>6.9937500000000004</v>
      </c>
      <c r="H274" s="98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2019-04-09T09:21:12Z</dcterms:modified>
</cp:coreProperties>
</file>