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G234" i="1" l="1"/>
  <c r="F36" i="1" l="1"/>
  <c r="F164" i="1"/>
  <c r="F166" i="1"/>
  <c r="M48" i="1"/>
  <c r="I48" i="1"/>
  <c r="H7" i="1" l="1"/>
  <c r="E189" i="1"/>
  <c r="E166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I47" i="1" l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M165" i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F222" i="1" s="1"/>
  <c r="E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5" i="1"/>
  <c r="F245" i="1"/>
  <c r="H245" i="1"/>
  <c r="H241" i="1"/>
  <c r="C241" i="1"/>
  <c r="F241" i="1"/>
  <c r="G233" i="1"/>
  <c r="G235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G236" i="1" l="1"/>
  <c r="M236" i="1" s="1"/>
</calcChain>
</file>

<file path=xl/sharedStrings.xml><?xml version="1.0" encoding="utf-8"?>
<sst xmlns="http://schemas.openxmlformats.org/spreadsheetml/2006/main" count="228" uniqueCount="148">
  <si>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</si>
  <si>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</si>
  <si>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</si>
  <si>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</si>
  <si>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</si>
  <si>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</si>
  <si>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</si>
  <si>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</si>
  <si>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</si>
  <si>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</si>
  <si>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</si>
  <si>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</si>
  <si>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</si>
  <si>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</si>
  <si>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</si>
  <si>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</si>
  <si>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</si>
  <si>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</si>
  <si>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</si>
  <si>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</si>
  <si>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</si>
  <si>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</si>
  <si>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</si>
  <si>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</si>
  <si>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</si>
  <si>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</si>
  <si>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</si>
  <si>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</si>
  <si>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</si>
  <si>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</si>
  <si>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</si>
  <si>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</si>
  <si>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</si>
  <si>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</si>
  <si>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</si>
  <si>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</si>
  <si>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</si>
  <si>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</si>
  <si>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</si>
  <si>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</si>
  <si>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</si>
  <si>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</si>
  <si>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</si>
  <si>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</si>
  <si>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</si>
  <si>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</si>
  <si>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</si>
  <si>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</si>
  <si>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</si>
  <si>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</si>
  <si>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</si>
  <si>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</si>
  <si>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</si>
  <si>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</si>
  <si>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</si>
  <si>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</si>
  <si>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</si>
  <si>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</si>
  <si>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</si>
  <si>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</si>
  <si>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</si>
  <si>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</si>
  <si>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</si>
  <si>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</si>
  <si>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</si>
  <si>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</si>
  <si>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</si>
  <si>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</si>
  <si>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</si>
  <si>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</si>
  <si>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</si>
  <si>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</si>
  <si>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</si>
  <si>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</si>
  <si>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</si>
  <si>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</si>
  <si>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</si>
  <si>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</si>
  <si>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</si>
  <si>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</si>
  <si>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LC0006</t>
  </si>
  <si>
    <t>Meal's</t>
  </si>
  <si>
    <t>LC0002</t>
  </si>
  <si>
    <t>VOH0004</t>
  </si>
  <si>
    <t>MDF - Display</t>
  </si>
  <si>
    <t>Sqft</t>
  </si>
  <si>
    <t xml:space="preserve">9  mm MDF Board </t>
  </si>
  <si>
    <t>Sand Paper  No - 120</t>
  </si>
  <si>
    <t xml:space="preserve">Sand Paper  No - 220  </t>
  </si>
  <si>
    <t>Sand Paper  No - 400</t>
  </si>
  <si>
    <t xml:space="preserve"> Auto Paint Blue Colour</t>
  </si>
  <si>
    <t>Sanding Sealer</t>
  </si>
  <si>
    <t>Filler grer</t>
  </si>
  <si>
    <t>Thinner</t>
  </si>
  <si>
    <t>Acrlic Glue</t>
  </si>
  <si>
    <t>Syringe no-10</t>
  </si>
  <si>
    <t>3 mm Clear  perspex 8' X 4'  Laser Cut</t>
  </si>
  <si>
    <t>Laser Cutting Charges</t>
  </si>
  <si>
    <t>5 mm Clear  perspex 8' X 4'  Laser Cut</t>
  </si>
  <si>
    <t xml:space="preserve">3mm LED Light Strip Roll  </t>
  </si>
  <si>
    <t>LED Power Units (490/=) Discussed with Tharanga on 27.11.2018</t>
  </si>
  <si>
    <t xml:space="preserve">2 Core Wire                     </t>
  </si>
  <si>
    <t xml:space="preserve">Plug top </t>
  </si>
  <si>
    <t xml:space="preserve">Shrink Rap </t>
  </si>
  <si>
    <t>1'' Double Side Foam Tape</t>
  </si>
  <si>
    <t>1'' SS Screw Nail</t>
  </si>
  <si>
    <t>1/2'' SS Screw nail</t>
  </si>
  <si>
    <t>1/5</t>
  </si>
  <si>
    <t>1/4</t>
  </si>
  <si>
    <t>1/20</t>
  </si>
  <si>
    <t>1/8</t>
  </si>
  <si>
    <t>1/13</t>
  </si>
  <si>
    <t>1/54</t>
  </si>
  <si>
    <t>1/75</t>
  </si>
  <si>
    <t>Ltr</t>
  </si>
  <si>
    <t>ML</t>
  </si>
  <si>
    <t>Rs</t>
  </si>
  <si>
    <t>inch</t>
  </si>
  <si>
    <t>Mtr</t>
  </si>
  <si>
    <t>Roll</t>
  </si>
  <si>
    <t xml:space="preserve">MD0010002    </t>
  </si>
  <si>
    <t xml:space="preserve">MM0010027        </t>
  </si>
  <si>
    <t xml:space="preserve">OT0010039 </t>
  </si>
  <si>
    <t xml:space="preserve">MM0010103   </t>
  </si>
  <si>
    <t xml:space="preserve">IN0080040       </t>
  </si>
  <si>
    <t xml:space="preserve">PR0010007    </t>
  </si>
  <si>
    <t xml:space="preserve">PR0010003         </t>
  </si>
  <si>
    <t xml:space="preserve">SM0020002     </t>
  </si>
  <si>
    <t xml:space="preserve">SM0020016    </t>
  </si>
  <si>
    <t xml:space="preserve">OT0010019         </t>
  </si>
  <si>
    <t xml:space="preserve">PS0010011  </t>
  </si>
  <si>
    <t xml:space="preserve">PS0010006    </t>
  </si>
  <si>
    <t>MacJet Sticker</t>
  </si>
  <si>
    <t>Laminmation</t>
  </si>
  <si>
    <t xml:space="preserve">ST0010012     </t>
  </si>
  <si>
    <t xml:space="preserve">RO0010056      </t>
  </si>
  <si>
    <t xml:space="preserve">EI0010096     </t>
  </si>
  <si>
    <t xml:space="preserve">EI0010097    </t>
  </si>
  <si>
    <t xml:space="preserve">EI0010008  </t>
  </si>
  <si>
    <t xml:space="preserve">EI0010011      </t>
  </si>
  <si>
    <t xml:space="preserve">RO0010020     </t>
  </si>
  <si>
    <t xml:space="preserve">TP0010001     </t>
  </si>
  <si>
    <t xml:space="preserve">MM0010100         </t>
  </si>
  <si>
    <t>52cm</t>
  </si>
  <si>
    <t>12.7cm</t>
  </si>
  <si>
    <t>25.01.2019</t>
  </si>
  <si>
    <t>52cm x 12.7cm x 43.5cm MDF Display Unit</t>
  </si>
  <si>
    <t>Smithkline Beecham (Pvt)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</si>
</sst>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6" zoomScale="70" zoomScaleNormal="70" workbookViewId="0">
      <selection activeCell="B10" sqref="B10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4" width="11.5703125" bestFit="1" customWidth="1"/>
    <col min="5" max="5" width="12.14062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 t="s">
        <v>143</v>
      </c>
    </row>
    <row r="3" spans="2:13" x14ac:dyDescent="0.25">
      <c r="B3" s="8"/>
      <c r="C3" s="1"/>
      <c r="D3" s="1"/>
      <c r="E3" s="1"/>
      <c r="F3" s="1"/>
      <c r="G3" s="1" t="s">
        <v>4</v>
      </c>
      <c r="H3" s="40" t="s">
        <v>144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300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147</v>
      </c>
      <c r="D7" s="1"/>
      <c r="E7" s="1"/>
      <c r="F7" s="1"/>
      <c r="G7" s="1" t="s">
        <v>36</v>
      </c>
      <c r="H7" s="89">
        <f>H233</f>
        <v>7.0499999999999993E-2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H222</f>
        <v>0.22000000000000003</v>
      </c>
    </row>
    <row r="9" spans="2:13" x14ac:dyDescent="0.25">
      <c r="B9" s="8" t="s">
        <v>51</v>
      </c>
      <c r="C9" s="3" t="s">
        <v>84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145</v>
      </c>
      <c r="D12" s="1"/>
      <c r="E12" s="1"/>
      <c r="F12" s="1"/>
      <c r="G12" s="1" t="s">
        <v>42</v>
      </c>
      <c r="H12" s="93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2" t="s">
        <v>146</v>
      </c>
      <c r="D16" s="103"/>
      <c r="E16" s="103"/>
      <c r="F16" s="103"/>
      <c r="G16" s="103"/>
      <c r="H16" s="10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7" t="s">
        <v>52</v>
      </c>
      <c r="C18" s="98"/>
      <c r="D18" s="98"/>
      <c r="E18" s="98"/>
      <c r="F18" s="98"/>
      <c r="G18" s="98"/>
      <c r="H18" s="99"/>
      <c r="I18" s="100" t="s">
        <v>53</v>
      </c>
      <c r="J18" s="100"/>
      <c r="K18" s="100"/>
      <c r="L18" s="100"/>
      <c r="M18" s="101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86</v>
      </c>
      <c r="C22" s="84" t="s">
        <v>107</v>
      </c>
      <c r="D22" s="96" t="s">
        <v>12</v>
      </c>
      <c r="E22" s="87">
        <v>1850</v>
      </c>
      <c r="F22" s="30">
        <f>E22/4</f>
        <v>462.5</v>
      </c>
      <c r="G22" s="71"/>
      <c r="H22" s="35"/>
      <c r="I22" s="10">
        <f>+F22*$H$4</f>
        <v>138750</v>
      </c>
      <c r="J22" s="5" t="s">
        <v>120</v>
      </c>
      <c r="K22" s="90" t="str">
        <f>+C22</f>
        <v>1/5</v>
      </c>
      <c r="L22" s="1"/>
      <c r="M22" s="23">
        <f>+F22</f>
        <v>462.5</v>
      </c>
    </row>
    <row r="23" spans="1:16" x14ac:dyDescent="0.25">
      <c r="A23" t="s">
        <v>46</v>
      </c>
      <c r="B23" s="35" t="s">
        <v>87</v>
      </c>
      <c r="C23" s="84" t="s">
        <v>108</v>
      </c>
      <c r="D23" s="96" t="s">
        <v>12</v>
      </c>
      <c r="E23" s="87">
        <v>95</v>
      </c>
      <c r="F23" s="30">
        <f>E23/4</f>
        <v>23.75</v>
      </c>
      <c r="G23" s="71"/>
      <c r="H23" s="35"/>
      <c r="I23" s="10">
        <f t="shared" ref="I23:I48" si="0">+F23*$H$4</f>
        <v>7125</v>
      </c>
      <c r="J23" s="5" t="s">
        <v>121</v>
      </c>
      <c r="K23" s="90" t="str">
        <f t="shared" ref="K23:K48" si="1">+C23</f>
        <v>1/4</v>
      </c>
      <c r="L23" s="1"/>
      <c r="M23" s="23">
        <f t="shared" ref="M23:M25" si="2">+F23</f>
        <v>23.75</v>
      </c>
    </row>
    <row r="24" spans="1:16" x14ac:dyDescent="0.25">
      <c r="A24" t="s">
        <v>46</v>
      </c>
      <c r="B24" s="35" t="s">
        <v>88</v>
      </c>
      <c r="C24" s="84" t="s">
        <v>108</v>
      </c>
      <c r="D24" s="96" t="s">
        <v>12</v>
      </c>
      <c r="E24" s="87">
        <v>95</v>
      </c>
      <c r="F24" s="30">
        <f>E24/4</f>
        <v>23.75</v>
      </c>
      <c r="G24" s="71"/>
      <c r="H24" s="35"/>
      <c r="I24" s="10">
        <f t="shared" si="0"/>
        <v>7125</v>
      </c>
      <c r="J24" s="5" t="s">
        <v>122</v>
      </c>
      <c r="K24" s="90" t="str">
        <f t="shared" si="1"/>
        <v>1/4</v>
      </c>
      <c r="L24" s="1"/>
      <c r="M24" s="23">
        <f t="shared" si="2"/>
        <v>23.75</v>
      </c>
    </row>
    <row r="25" spans="1:16" ht="14.25" customHeight="1" x14ac:dyDescent="0.25">
      <c r="A25" t="s">
        <v>46</v>
      </c>
      <c r="B25" s="35" t="s">
        <v>89</v>
      </c>
      <c r="C25" s="84" t="s">
        <v>108</v>
      </c>
      <c r="D25" s="96" t="s">
        <v>12</v>
      </c>
      <c r="E25" s="87">
        <v>95</v>
      </c>
      <c r="F25" s="30">
        <f>E25/4</f>
        <v>23.75</v>
      </c>
      <c r="G25" s="71"/>
      <c r="H25" s="35"/>
      <c r="I25" s="10">
        <f t="shared" si="0"/>
        <v>7125</v>
      </c>
      <c r="J25" s="5" t="s">
        <v>123</v>
      </c>
      <c r="K25" s="90" t="str">
        <f t="shared" si="1"/>
        <v>1/4</v>
      </c>
      <c r="L25" s="1"/>
      <c r="M25" s="23">
        <f t="shared" si="2"/>
        <v>23.75</v>
      </c>
      <c r="O25" s="2"/>
      <c r="P25" s="2"/>
    </row>
    <row r="26" spans="1:16" x14ac:dyDescent="0.25">
      <c r="A26" t="s">
        <v>46</v>
      </c>
      <c r="B26" s="35" t="s">
        <v>90</v>
      </c>
      <c r="C26" s="84">
        <v>0.15</v>
      </c>
      <c r="D26" s="96" t="s">
        <v>114</v>
      </c>
      <c r="E26" s="87">
        <v>1450</v>
      </c>
      <c r="F26" s="30">
        <f>E26*C26</f>
        <v>217.5</v>
      </c>
      <c r="G26" s="71"/>
      <c r="H26" s="35"/>
      <c r="I26" s="10">
        <f t="shared" si="0"/>
        <v>65250</v>
      </c>
      <c r="J26" s="5" t="s">
        <v>124</v>
      </c>
      <c r="K26" s="90">
        <f t="shared" si="1"/>
        <v>0.15</v>
      </c>
      <c r="L26" s="1"/>
      <c r="M26" s="23">
        <f t="shared" ref="M26:M87" si="3">+F26</f>
        <v>217.5</v>
      </c>
    </row>
    <row r="27" spans="1:16" x14ac:dyDescent="0.25">
      <c r="A27" t="s">
        <v>46</v>
      </c>
      <c r="B27" s="35" t="s">
        <v>91</v>
      </c>
      <c r="C27" s="85">
        <v>0.15</v>
      </c>
      <c r="D27" s="96" t="s">
        <v>114</v>
      </c>
      <c r="E27" s="87">
        <v>650</v>
      </c>
      <c r="F27" s="30">
        <f t="shared" ref="F27:F30" si="4">E27*C27</f>
        <v>97.5</v>
      </c>
      <c r="G27" s="71"/>
      <c r="H27" s="35"/>
      <c r="I27" s="10">
        <f t="shared" si="0"/>
        <v>29250</v>
      </c>
      <c r="J27" s="5" t="s">
        <v>125</v>
      </c>
      <c r="K27" s="90">
        <f t="shared" si="1"/>
        <v>0.15</v>
      </c>
      <c r="L27" s="1"/>
      <c r="M27" s="23">
        <f t="shared" si="3"/>
        <v>97.5</v>
      </c>
    </row>
    <row r="28" spans="1:16" x14ac:dyDescent="0.25">
      <c r="A28" t="s">
        <v>46</v>
      </c>
      <c r="B28" s="35" t="s">
        <v>92</v>
      </c>
      <c r="C28" s="85">
        <v>0.15</v>
      </c>
      <c r="D28" s="96" t="s">
        <v>114</v>
      </c>
      <c r="E28" s="87">
        <v>630</v>
      </c>
      <c r="F28" s="30">
        <f t="shared" si="4"/>
        <v>94.5</v>
      </c>
      <c r="G28" s="71"/>
      <c r="H28" s="35"/>
      <c r="I28" s="10">
        <f t="shared" si="0"/>
        <v>28350</v>
      </c>
      <c r="J28" s="5" t="s">
        <v>126</v>
      </c>
      <c r="K28" s="90">
        <f t="shared" si="1"/>
        <v>0.15</v>
      </c>
      <c r="L28" s="1"/>
      <c r="M28" s="23">
        <f t="shared" si="3"/>
        <v>94.5</v>
      </c>
    </row>
    <row r="29" spans="1:16" x14ac:dyDescent="0.25">
      <c r="A29" t="s">
        <v>46</v>
      </c>
      <c r="B29" s="35" t="s">
        <v>93</v>
      </c>
      <c r="C29" s="86">
        <v>0.3</v>
      </c>
      <c r="D29" s="96" t="s">
        <v>114</v>
      </c>
      <c r="E29" s="87">
        <v>215</v>
      </c>
      <c r="F29" s="30">
        <f t="shared" si="4"/>
        <v>64.5</v>
      </c>
      <c r="G29" s="71"/>
      <c r="H29" s="35"/>
      <c r="I29" s="10">
        <f t="shared" si="0"/>
        <v>19350</v>
      </c>
      <c r="J29" s="5" t="s">
        <v>127</v>
      </c>
      <c r="K29" s="90">
        <f t="shared" si="1"/>
        <v>0.3</v>
      </c>
      <c r="L29" s="1"/>
      <c r="M29" s="23">
        <f t="shared" si="3"/>
        <v>64.5</v>
      </c>
    </row>
    <row r="30" spans="1:16" x14ac:dyDescent="0.25">
      <c r="A30" t="s">
        <v>46</v>
      </c>
      <c r="B30" s="35" t="s">
        <v>94</v>
      </c>
      <c r="C30" s="85">
        <v>30</v>
      </c>
      <c r="D30" s="96" t="s">
        <v>115</v>
      </c>
      <c r="E30" s="87">
        <v>1.6736842105263159</v>
      </c>
      <c r="F30" s="30">
        <f t="shared" si="4"/>
        <v>50.21052631578948</v>
      </c>
      <c r="G30" s="71"/>
      <c r="H30" s="35"/>
      <c r="I30" s="10">
        <f t="shared" si="0"/>
        <v>15063.157894736843</v>
      </c>
      <c r="J30" s="5" t="s">
        <v>128</v>
      </c>
      <c r="K30" s="90">
        <f t="shared" si="1"/>
        <v>30</v>
      </c>
      <c r="L30" s="1"/>
      <c r="M30" s="23">
        <f t="shared" si="3"/>
        <v>50.21052631578948</v>
      </c>
    </row>
    <row r="31" spans="1:16" x14ac:dyDescent="0.25">
      <c r="A31" t="s">
        <v>46</v>
      </c>
      <c r="B31" s="35" t="s">
        <v>95</v>
      </c>
      <c r="C31" s="84" t="s">
        <v>109</v>
      </c>
      <c r="D31" s="96" t="s">
        <v>12</v>
      </c>
      <c r="E31" s="87">
        <v>30</v>
      </c>
      <c r="F31" s="30">
        <f>E31/20</f>
        <v>1.5</v>
      </c>
      <c r="G31" s="71"/>
      <c r="H31" s="35"/>
      <c r="I31" s="10">
        <f t="shared" si="0"/>
        <v>450</v>
      </c>
      <c r="J31" s="5" t="s">
        <v>129</v>
      </c>
      <c r="K31" s="90" t="str">
        <f t="shared" si="1"/>
        <v>1/20</v>
      </c>
      <c r="L31" s="1"/>
      <c r="M31" s="23">
        <f t="shared" si="3"/>
        <v>1.5</v>
      </c>
    </row>
    <row r="32" spans="1:16" x14ac:dyDescent="0.25">
      <c r="A32" t="s">
        <v>46</v>
      </c>
      <c r="B32" s="35" t="s">
        <v>96</v>
      </c>
      <c r="C32" s="84" t="s">
        <v>110</v>
      </c>
      <c r="D32" s="96" t="s">
        <v>12</v>
      </c>
      <c r="E32" s="87">
        <v>15000</v>
      </c>
      <c r="F32" s="30">
        <f>E32/8</f>
        <v>1875</v>
      </c>
      <c r="G32" s="71"/>
      <c r="H32" s="35"/>
      <c r="I32" s="10">
        <f t="shared" si="0"/>
        <v>562500</v>
      </c>
      <c r="J32" s="5" t="s">
        <v>130</v>
      </c>
      <c r="K32" s="90" t="str">
        <f t="shared" si="1"/>
        <v>1/8</v>
      </c>
      <c r="L32" s="1"/>
      <c r="M32" s="23">
        <f t="shared" si="3"/>
        <v>1875</v>
      </c>
    </row>
    <row r="33" spans="1:13" x14ac:dyDescent="0.25">
      <c r="A33" t="s">
        <v>46</v>
      </c>
      <c r="B33" s="35" t="s">
        <v>97</v>
      </c>
      <c r="C33" s="84">
        <v>1</v>
      </c>
      <c r="D33" s="96" t="s">
        <v>116</v>
      </c>
      <c r="E33" s="87">
        <v>312.5</v>
      </c>
      <c r="F33" s="30">
        <f>E33*C33</f>
        <v>312.5</v>
      </c>
      <c r="G33" s="71"/>
      <c r="H33" s="35"/>
      <c r="I33" s="10">
        <f t="shared" si="0"/>
        <v>93750</v>
      </c>
      <c r="J33" s="5" t="s">
        <v>142</v>
      </c>
      <c r="K33" s="90">
        <f t="shared" si="1"/>
        <v>1</v>
      </c>
      <c r="L33" s="1"/>
      <c r="M33" s="23">
        <f t="shared" si="3"/>
        <v>312.5</v>
      </c>
    </row>
    <row r="34" spans="1:13" x14ac:dyDescent="0.25">
      <c r="A34" t="s">
        <v>46</v>
      </c>
      <c r="B34" s="35" t="s">
        <v>96</v>
      </c>
      <c r="C34" s="84" t="s">
        <v>111</v>
      </c>
      <c r="D34" s="96" t="s">
        <v>12</v>
      </c>
      <c r="E34" s="87">
        <v>15000</v>
      </c>
      <c r="F34" s="30">
        <f>E34/13</f>
        <v>1153.8461538461538</v>
      </c>
      <c r="G34" s="71"/>
      <c r="H34" s="35"/>
      <c r="I34" s="10">
        <f t="shared" si="0"/>
        <v>346153.84615384613</v>
      </c>
      <c r="J34" s="5" t="s">
        <v>130</v>
      </c>
      <c r="K34" s="90" t="str">
        <f t="shared" si="1"/>
        <v>1/13</v>
      </c>
      <c r="L34" s="1"/>
      <c r="M34" s="23">
        <f t="shared" si="3"/>
        <v>1153.8461538461538</v>
      </c>
    </row>
    <row r="35" spans="1:13" x14ac:dyDescent="0.25">
      <c r="A35" t="s">
        <v>46</v>
      </c>
      <c r="B35" s="35" t="s">
        <v>97</v>
      </c>
      <c r="C35" s="84">
        <v>1</v>
      </c>
      <c r="D35" s="96" t="s">
        <v>116</v>
      </c>
      <c r="E35" s="87">
        <v>192.30769230769232</v>
      </c>
      <c r="F35" s="30">
        <f>C35*E35</f>
        <v>192.30769230769232</v>
      </c>
      <c r="G35" s="71"/>
      <c r="H35" s="35"/>
      <c r="I35" s="10">
        <f t="shared" si="0"/>
        <v>57692.307692307695</v>
      </c>
      <c r="J35" s="5" t="s">
        <v>142</v>
      </c>
      <c r="K35" s="90">
        <f t="shared" si="1"/>
        <v>1</v>
      </c>
      <c r="L35" s="1"/>
      <c r="M35" s="23">
        <f t="shared" si="3"/>
        <v>192.30769230769232</v>
      </c>
    </row>
    <row r="36" spans="1:13" x14ac:dyDescent="0.25">
      <c r="A36" t="s">
        <v>46</v>
      </c>
      <c r="B36" s="35" t="s">
        <v>98</v>
      </c>
      <c r="C36" s="84" t="s">
        <v>112</v>
      </c>
      <c r="D36" s="96" t="s">
        <v>12</v>
      </c>
      <c r="E36" s="54">
        <v>23000</v>
      </c>
      <c r="F36" s="30">
        <f>E36/54</f>
        <v>425.92592592592592</v>
      </c>
      <c r="G36" s="71"/>
      <c r="H36" s="35"/>
      <c r="I36" s="10">
        <f t="shared" si="0"/>
        <v>127777.77777777778</v>
      </c>
      <c r="J36" s="5" t="s">
        <v>131</v>
      </c>
      <c r="K36" s="90" t="str">
        <f t="shared" si="1"/>
        <v>1/54</v>
      </c>
      <c r="L36" s="1"/>
      <c r="M36" s="23">
        <f t="shared" si="3"/>
        <v>425.92592592592592</v>
      </c>
    </row>
    <row r="37" spans="1:13" x14ac:dyDescent="0.25">
      <c r="A37" t="s">
        <v>46</v>
      </c>
      <c r="B37" s="35" t="s">
        <v>97</v>
      </c>
      <c r="C37" s="84">
        <v>1</v>
      </c>
      <c r="D37" s="96" t="s">
        <v>116</v>
      </c>
      <c r="E37" s="54">
        <v>46.296296296296298</v>
      </c>
      <c r="F37" s="30">
        <f>C37*E37</f>
        <v>46.296296296296298</v>
      </c>
      <c r="G37" s="71"/>
      <c r="H37" s="35"/>
      <c r="I37" s="10">
        <f t="shared" si="0"/>
        <v>13888.888888888889</v>
      </c>
      <c r="J37" s="5" t="s">
        <v>142</v>
      </c>
      <c r="K37" s="90">
        <f t="shared" si="1"/>
        <v>1</v>
      </c>
      <c r="L37" s="1"/>
      <c r="M37" s="23">
        <f t="shared" si="3"/>
        <v>46.296296296296298</v>
      </c>
    </row>
    <row r="38" spans="1:13" x14ac:dyDescent="0.25">
      <c r="A38" t="s">
        <v>46</v>
      </c>
      <c r="B38" s="35" t="s">
        <v>132</v>
      </c>
      <c r="C38" s="84">
        <v>1</v>
      </c>
      <c r="D38" s="96" t="s">
        <v>85</v>
      </c>
      <c r="E38" s="54">
        <v>45</v>
      </c>
      <c r="F38" s="30">
        <f t="shared" ref="F38:F43" si="5">E38*C38</f>
        <v>45</v>
      </c>
      <c r="G38" s="71"/>
      <c r="H38" s="35"/>
      <c r="I38" s="10">
        <f t="shared" si="0"/>
        <v>13500</v>
      </c>
      <c r="J38" s="5" t="s">
        <v>134</v>
      </c>
      <c r="K38" s="90">
        <f t="shared" si="1"/>
        <v>1</v>
      </c>
      <c r="L38" s="1"/>
      <c r="M38" s="23">
        <f t="shared" si="3"/>
        <v>45</v>
      </c>
    </row>
    <row r="39" spans="1:13" x14ac:dyDescent="0.25">
      <c r="A39" t="s">
        <v>46</v>
      </c>
      <c r="B39" s="35" t="s">
        <v>133</v>
      </c>
      <c r="C39" s="84">
        <v>1</v>
      </c>
      <c r="D39" s="96" t="s">
        <v>85</v>
      </c>
      <c r="E39" s="54">
        <v>30</v>
      </c>
      <c r="F39" s="30">
        <f t="shared" si="5"/>
        <v>30</v>
      </c>
      <c r="G39" s="71"/>
      <c r="H39" s="35"/>
      <c r="I39" s="10">
        <f t="shared" si="0"/>
        <v>9000</v>
      </c>
      <c r="J39" s="5" t="s">
        <v>135</v>
      </c>
      <c r="K39" s="90">
        <f t="shared" si="1"/>
        <v>1</v>
      </c>
      <c r="L39" s="1"/>
      <c r="M39" s="23">
        <f t="shared" si="3"/>
        <v>30</v>
      </c>
    </row>
    <row r="40" spans="1:13" x14ac:dyDescent="0.25">
      <c r="A40" t="s">
        <v>46</v>
      </c>
      <c r="B40" s="35" t="s">
        <v>99</v>
      </c>
      <c r="C40" s="84">
        <v>40</v>
      </c>
      <c r="D40" s="96" t="s">
        <v>117</v>
      </c>
      <c r="E40" s="54">
        <v>7.6923076923076925</v>
      </c>
      <c r="F40" s="30">
        <f>E40*C40</f>
        <v>307.69230769230768</v>
      </c>
      <c r="G40" s="71"/>
      <c r="H40" s="35"/>
      <c r="I40" s="10">
        <f t="shared" si="0"/>
        <v>92307.692307692298</v>
      </c>
      <c r="J40" s="5" t="s">
        <v>136</v>
      </c>
      <c r="K40" s="90">
        <f t="shared" si="1"/>
        <v>40</v>
      </c>
      <c r="L40" s="1"/>
      <c r="M40" s="23">
        <f t="shared" si="3"/>
        <v>307.69230769230768</v>
      </c>
    </row>
    <row r="41" spans="1:13" x14ac:dyDescent="0.25">
      <c r="A41" t="s">
        <v>46</v>
      </c>
      <c r="B41" s="35" t="s">
        <v>100</v>
      </c>
      <c r="C41" s="84">
        <v>1</v>
      </c>
      <c r="D41" s="96" t="s">
        <v>12</v>
      </c>
      <c r="E41" s="54">
        <v>490</v>
      </c>
      <c r="F41" s="30">
        <f>E41*C41</f>
        <v>490</v>
      </c>
      <c r="G41" s="71"/>
      <c r="H41" s="35"/>
      <c r="I41" s="10">
        <f t="shared" si="0"/>
        <v>147000</v>
      </c>
      <c r="J41" s="5" t="s">
        <v>137</v>
      </c>
      <c r="K41" s="90">
        <f t="shared" si="1"/>
        <v>1</v>
      </c>
      <c r="L41" s="1"/>
      <c r="M41" s="23">
        <f t="shared" si="3"/>
        <v>490</v>
      </c>
    </row>
    <row r="42" spans="1:13" x14ac:dyDescent="0.25">
      <c r="A42" t="s">
        <v>46</v>
      </c>
      <c r="B42" s="35" t="s">
        <v>101</v>
      </c>
      <c r="C42" s="84">
        <v>3</v>
      </c>
      <c r="D42" s="96" t="s">
        <v>118</v>
      </c>
      <c r="E42" s="54">
        <v>50</v>
      </c>
      <c r="F42" s="30">
        <f>E42*C42</f>
        <v>150</v>
      </c>
      <c r="G42" s="71"/>
      <c r="H42" s="35"/>
      <c r="I42" s="10">
        <f t="shared" si="0"/>
        <v>45000</v>
      </c>
      <c r="J42" s="5" t="s">
        <v>138</v>
      </c>
      <c r="K42" s="90">
        <f t="shared" si="1"/>
        <v>3</v>
      </c>
      <c r="L42" s="1"/>
      <c r="M42" s="23">
        <f t="shared" si="3"/>
        <v>150</v>
      </c>
    </row>
    <row r="43" spans="1:13" x14ac:dyDescent="0.25">
      <c r="A43" t="s">
        <v>46</v>
      </c>
      <c r="B43" s="35" t="s">
        <v>102</v>
      </c>
      <c r="C43" s="84">
        <v>1</v>
      </c>
      <c r="D43" s="96" t="s">
        <v>12</v>
      </c>
      <c r="E43" s="54">
        <v>100</v>
      </c>
      <c r="F43" s="30">
        <f t="shared" si="5"/>
        <v>100</v>
      </c>
      <c r="G43" s="71"/>
      <c r="H43" s="35"/>
      <c r="I43" s="10">
        <f t="shared" si="0"/>
        <v>30000</v>
      </c>
      <c r="J43" s="5" t="s">
        <v>139</v>
      </c>
      <c r="K43" s="90">
        <f t="shared" si="1"/>
        <v>1</v>
      </c>
      <c r="L43" s="1"/>
      <c r="M43" s="23">
        <f t="shared" si="3"/>
        <v>100</v>
      </c>
    </row>
    <row r="44" spans="1:13" x14ac:dyDescent="0.25">
      <c r="A44" t="s">
        <v>46</v>
      </c>
      <c r="B44" s="35" t="s">
        <v>103</v>
      </c>
      <c r="C44" s="84" t="s">
        <v>113</v>
      </c>
      <c r="D44" s="96" t="s">
        <v>119</v>
      </c>
      <c r="E44" s="54">
        <v>2000</v>
      </c>
      <c r="F44" s="30">
        <f>E44/75</f>
        <v>26.666666666666668</v>
      </c>
      <c r="G44" s="71"/>
      <c r="H44" s="35"/>
      <c r="I44" s="10">
        <f t="shared" si="0"/>
        <v>8000</v>
      </c>
      <c r="J44" s="5" t="s">
        <v>140</v>
      </c>
      <c r="K44" s="90" t="str">
        <f t="shared" si="1"/>
        <v>1/75</v>
      </c>
      <c r="L44" s="1"/>
      <c r="M44" s="23">
        <f t="shared" si="3"/>
        <v>26.666666666666668</v>
      </c>
    </row>
    <row r="45" spans="1:13" x14ac:dyDescent="0.25">
      <c r="A45" t="s">
        <v>46</v>
      </c>
      <c r="B45" s="35" t="s">
        <v>104</v>
      </c>
      <c r="C45" s="84">
        <v>36</v>
      </c>
      <c r="D45" s="96" t="s">
        <v>117</v>
      </c>
      <c r="E45" s="54">
        <v>1.1666666666666667</v>
      </c>
      <c r="F45" s="30">
        <f>C45*E45</f>
        <v>42</v>
      </c>
      <c r="G45" s="71"/>
      <c r="H45" s="35"/>
      <c r="I45" s="10">
        <f t="shared" si="0"/>
        <v>12600</v>
      </c>
      <c r="J45" s="5" t="s">
        <v>141</v>
      </c>
      <c r="K45" s="5">
        <f t="shared" si="1"/>
        <v>36</v>
      </c>
      <c r="L45" s="1"/>
      <c r="M45" s="23">
        <f t="shared" si="3"/>
        <v>42</v>
      </c>
    </row>
    <row r="46" spans="1:13" x14ac:dyDescent="0.25">
      <c r="A46" t="s">
        <v>46</v>
      </c>
      <c r="B46" s="35" t="s">
        <v>105</v>
      </c>
      <c r="C46" s="84">
        <v>2</v>
      </c>
      <c r="D46" s="96" t="s">
        <v>12</v>
      </c>
      <c r="E46" s="54">
        <v>15</v>
      </c>
      <c r="F46" s="30">
        <f>C46*E46</f>
        <v>30</v>
      </c>
      <c r="G46" s="71"/>
      <c r="H46" s="35"/>
      <c r="I46" s="10">
        <f t="shared" si="0"/>
        <v>9000</v>
      </c>
      <c r="J46" s="5" t="s">
        <v>142</v>
      </c>
      <c r="K46" s="5">
        <f t="shared" si="1"/>
        <v>2</v>
      </c>
      <c r="L46" s="1"/>
      <c r="M46" s="23">
        <f t="shared" si="3"/>
        <v>30</v>
      </c>
    </row>
    <row r="47" spans="1:13" x14ac:dyDescent="0.25">
      <c r="A47" t="s">
        <v>46</v>
      </c>
      <c r="B47" s="35" t="s">
        <v>106</v>
      </c>
      <c r="C47" s="84">
        <v>6</v>
      </c>
      <c r="D47" s="96" t="s">
        <v>12</v>
      </c>
      <c r="E47" s="54">
        <v>10</v>
      </c>
      <c r="F47" s="30">
        <f>C47*E47</f>
        <v>60</v>
      </c>
      <c r="G47" s="71"/>
      <c r="H47" s="35"/>
      <c r="I47" s="10">
        <f t="shared" si="0"/>
        <v>18000</v>
      </c>
      <c r="J47" s="5" t="s">
        <v>142</v>
      </c>
      <c r="K47" s="5">
        <f t="shared" si="1"/>
        <v>6</v>
      </c>
      <c r="L47" s="1"/>
      <c r="M47" s="23">
        <f t="shared" si="3"/>
        <v>60</v>
      </c>
    </row>
    <row r="48" spans="1:13" x14ac:dyDescent="0.25">
      <c r="A48" t="s">
        <v>46</v>
      </c>
      <c r="B48" s="35" t="s">
        <v>67</v>
      </c>
      <c r="C48" s="84">
        <v>1</v>
      </c>
      <c r="D48" s="96" t="s">
        <v>116</v>
      </c>
      <c r="E48" s="54">
        <v>100</v>
      </c>
      <c r="F48" s="30">
        <f>E48*C48</f>
        <v>100</v>
      </c>
      <c r="G48" s="71"/>
      <c r="H48" s="35"/>
      <c r="I48" s="10">
        <f>+F48*$H$4</f>
        <v>30000</v>
      </c>
      <c r="J48" s="5" t="s">
        <v>142</v>
      </c>
      <c r="K48" s="5">
        <f t="shared" si="1"/>
        <v>1</v>
      </c>
      <c r="L48" s="1"/>
      <c r="M48" s="23">
        <f>+F48</f>
        <v>100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6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6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6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6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6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6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6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6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6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6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6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6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6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6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6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6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6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6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6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6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6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6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6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6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6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6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6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6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6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6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6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6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6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6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6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6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6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6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6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6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6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6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6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6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6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6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6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6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6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6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6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6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6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6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6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6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6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6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6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6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7">+F148*$H$4</f>
        <v>0</v>
      </c>
      <c r="J148" s="5"/>
      <c r="K148" s="5"/>
      <c r="L148" s="1"/>
      <c r="M148" s="23">
        <f t="shared" si="6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7"/>
        <v>0</v>
      </c>
      <c r="J149" s="5"/>
      <c r="K149" s="5"/>
      <c r="L149" s="1"/>
      <c r="M149" s="23">
        <f t="shared" si="6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7"/>
        <v>0</v>
      </c>
      <c r="J150" s="5"/>
      <c r="K150" s="5"/>
      <c r="L150" s="1"/>
      <c r="M150" s="23">
        <f t="shared" si="6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7"/>
        <v>0</v>
      </c>
      <c r="J151" s="5"/>
      <c r="K151" s="5"/>
      <c r="L151" s="1"/>
      <c r="M151" s="23">
        <f t="shared" si="6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7"/>
        <v>0</v>
      </c>
      <c r="J152" s="5"/>
      <c r="K152" s="5"/>
      <c r="L152" s="1"/>
      <c r="M152" s="23">
        <f t="shared" ref="M152:M159" si="8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7"/>
        <v>0</v>
      </c>
      <c r="J153" s="5"/>
      <c r="K153" s="5"/>
      <c r="L153" s="1"/>
      <c r="M153" s="23">
        <f t="shared" si="8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7"/>
        <v>0</v>
      </c>
      <c r="J154" s="5"/>
      <c r="K154" s="5"/>
      <c r="L154" s="1"/>
      <c r="M154" s="23">
        <f t="shared" si="8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7"/>
        <v>0</v>
      </c>
      <c r="J155" s="5"/>
      <c r="K155" s="5"/>
      <c r="L155" s="1"/>
      <c r="M155" s="23">
        <f t="shared" si="8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7"/>
        <v>0</v>
      </c>
      <c r="J156" s="5"/>
      <c r="K156" s="5"/>
      <c r="L156" s="1"/>
      <c r="M156" s="23">
        <f t="shared" si="8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7"/>
        <v>0</v>
      </c>
      <c r="J157" s="5"/>
      <c r="K157" s="5"/>
      <c r="L157" s="1"/>
      <c r="M157" s="23">
        <f t="shared" si="8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7"/>
        <v>0</v>
      </c>
      <c r="J158" s="5"/>
      <c r="K158" s="5"/>
      <c r="L158" s="1"/>
      <c r="M158" s="23">
        <f t="shared" si="8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7"/>
        <v>0</v>
      </c>
      <c r="J159" s="5"/>
      <c r="K159" s="5"/>
      <c r="L159" s="1"/>
      <c r="M159" s="23">
        <f t="shared" si="8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7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6446.695569050833</v>
      </c>
      <c r="H161" s="35"/>
      <c r="I161" s="1"/>
      <c r="J161" s="1" t="str">
        <f>+B161</f>
        <v>Total Material Cost</v>
      </c>
      <c r="M161" s="23">
        <f>+G161</f>
        <v>6446.695569050833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44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48</v>
      </c>
      <c r="B164" s="35" t="s">
        <v>70</v>
      </c>
      <c r="C164" s="35">
        <v>4.25</v>
      </c>
      <c r="D164" s="34"/>
      <c r="E164" s="54">
        <v>130</v>
      </c>
      <c r="F164" s="30">
        <f>+E164*C164</f>
        <v>552.5</v>
      </c>
      <c r="G164" s="71"/>
      <c r="H164" s="35"/>
      <c r="I164" s="10">
        <f>+F164*$H$4</f>
        <v>165750</v>
      </c>
      <c r="J164" s="5" t="s">
        <v>80</v>
      </c>
      <c r="K164" s="18">
        <f>+C164</f>
        <v>4.25</v>
      </c>
      <c r="L164" s="18"/>
      <c r="M164" s="18">
        <f>+F164</f>
        <v>552.5</v>
      </c>
    </row>
    <row r="165" spans="1:13" x14ac:dyDescent="0.25">
      <c r="B165" s="35" t="s">
        <v>74</v>
      </c>
      <c r="C165" s="35"/>
      <c r="D165" s="34"/>
      <c r="E165" s="54"/>
      <c r="F165" s="30"/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18">
        <f t="shared" ref="M165:M173" si="11">+F165</f>
        <v>0</v>
      </c>
    </row>
    <row r="166" spans="1:13" x14ac:dyDescent="0.25">
      <c r="A166" t="s">
        <v>48</v>
      </c>
      <c r="B166" s="35" t="s">
        <v>65</v>
      </c>
      <c r="C166" s="35">
        <v>1</v>
      </c>
      <c r="D166" s="34"/>
      <c r="E166" s="54">
        <f>300/4</f>
        <v>75</v>
      </c>
      <c r="F166" s="30">
        <f>+E166*C166</f>
        <v>75</v>
      </c>
      <c r="G166" s="71"/>
      <c r="H166" s="35"/>
      <c r="I166" s="10">
        <f t="shared" si="9"/>
        <v>22500</v>
      </c>
      <c r="J166" s="5" t="s">
        <v>82</v>
      </c>
      <c r="K166" s="18">
        <f t="shared" si="10"/>
        <v>1</v>
      </c>
      <c r="L166" s="18"/>
      <c r="M166" s="18">
        <f t="shared" si="11"/>
        <v>75</v>
      </c>
    </row>
    <row r="167" spans="1:13" x14ac:dyDescent="0.25">
      <c r="B167" s="35" t="s">
        <v>67</v>
      </c>
      <c r="C167" s="35"/>
      <c r="D167" s="34"/>
      <c r="E167" s="54"/>
      <c r="F167" s="30"/>
      <c r="G167" s="71"/>
      <c r="H167" s="35"/>
      <c r="I167" s="10">
        <f t="shared" si="9"/>
        <v>0</v>
      </c>
      <c r="J167" s="5"/>
      <c r="K167" s="18">
        <f t="shared" si="10"/>
        <v>0</v>
      </c>
      <c r="L167" s="18"/>
      <c r="M167" s="18">
        <f t="shared" si="11"/>
        <v>0</v>
      </c>
    </row>
    <row r="168" spans="1:13" x14ac:dyDescent="0.25">
      <c r="B168" s="35" t="s">
        <v>68</v>
      </c>
      <c r="C168" s="35"/>
      <c r="D168" s="34"/>
      <c r="E168" s="35"/>
      <c r="F168" s="30"/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69</v>
      </c>
      <c r="C169" s="35"/>
      <c r="D169" s="34"/>
      <c r="E169" s="35"/>
      <c r="F169" s="30"/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B170" s="35" t="s">
        <v>70</v>
      </c>
      <c r="C170" s="35"/>
      <c r="D170" s="34"/>
      <c r="E170" s="35"/>
      <c r="F170" s="30"/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18">
        <f t="shared" si="11"/>
        <v>0</v>
      </c>
    </row>
    <row r="171" spans="1:13" x14ac:dyDescent="0.25">
      <c r="B171" s="35" t="s">
        <v>71</v>
      </c>
      <c r="C171" s="35"/>
      <c r="D171" s="34"/>
      <c r="E171" s="35"/>
      <c r="F171" s="30"/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18">
        <f t="shared" si="11"/>
        <v>0</v>
      </c>
    </row>
    <row r="172" spans="1:13" x14ac:dyDescent="0.25">
      <c r="B172" s="35" t="s">
        <v>72</v>
      </c>
      <c r="C172" s="35"/>
      <c r="D172" s="34"/>
      <c r="E172" s="35"/>
      <c r="F172" s="30"/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73</v>
      </c>
      <c r="C173" s="35"/>
      <c r="D173" s="34"/>
      <c r="E173" s="35"/>
      <c r="F173" s="30"/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627.5</v>
      </c>
      <c r="H185" s="35"/>
      <c r="I185" s="1"/>
      <c r="J185" s="1" t="str">
        <f>+B185</f>
        <v>Total Labour Cost</v>
      </c>
      <c r="K185" s="1"/>
      <c r="L185" s="1"/>
      <c r="M185" s="23">
        <f>+G185</f>
        <v>627.5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57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C164*15</f>
        <v>63.75</v>
      </c>
      <c r="F189" s="30">
        <f>+E189*C189</f>
        <v>63.75</v>
      </c>
      <c r="G189" s="71"/>
      <c r="H189" s="35"/>
      <c r="I189" s="10">
        <f t="shared" ref="I189:I194" si="14">+F189*$H$4</f>
        <v>19125</v>
      </c>
      <c r="J189" s="5" t="s">
        <v>75</v>
      </c>
      <c r="K189" s="5">
        <f>+C189</f>
        <v>1</v>
      </c>
      <c r="L189" s="21"/>
      <c r="M189" s="23">
        <f>+F189</f>
        <v>63.75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100</v>
      </c>
      <c r="F190" s="30">
        <f t="shared" ref="F190:F203" si="15">+E190*C190</f>
        <v>100</v>
      </c>
      <c r="G190" s="71"/>
      <c r="H190" s="35"/>
      <c r="I190" s="10">
        <f t="shared" si="14"/>
        <v>30000</v>
      </c>
      <c r="J190" s="5" t="s">
        <v>83</v>
      </c>
      <c r="K190" s="5">
        <f t="shared" ref="K190:K213" si="16">+C190</f>
        <v>1</v>
      </c>
      <c r="L190" s="21"/>
      <c r="M190" s="23">
        <f t="shared" ref="M190:M213" si="17">+F190</f>
        <v>100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91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81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66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163.75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163.75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791.25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791.25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7237.945569050833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7237.945569050833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57</v>
      </c>
    </row>
    <row r="222" spans="1:13" x14ac:dyDescent="0.25">
      <c r="A222" t="s">
        <v>79</v>
      </c>
      <c r="B222" s="35" t="s">
        <v>27</v>
      </c>
      <c r="C222" s="35">
        <v>1</v>
      </c>
      <c r="D222" s="34"/>
      <c r="E222" s="54">
        <f>F222</f>
        <v>1592.3480251911835</v>
      </c>
      <c r="F222" s="30">
        <f>+G218*1.1*0.2</f>
        <v>1592.3480251911835</v>
      </c>
      <c r="G222" s="71"/>
      <c r="H222" s="70">
        <f>F222/G218</f>
        <v>0.22000000000000003</v>
      </c>
      <c r="I222" s="10">
        <f>+F222*$H$4</f>
        <v>477704.40755735507</v>
      </c>
      <c r="J222" s="5" t="s">
        <v>76</v>
      </c>
      <c r="K222" s="5">
        <f>+C222</f>
        <v>1</v>
      </c>
      <c r="L222" s="21"/>
      <c r="M222" s="23">
        <f>+F222</f>
        <v>1592.3480251911835</v>
      </c>
    </row>
    <row r="223" spans="1:13" ht="15.75" thickBot="1" x14ac:dyDescent="0.3">
      <c r="A223" t="s">
        <v>79</v>
      </c>
      <c r="B223" s="35" t="s">
        <v>78</v>
      </c>
      <c r="C223" s="35">
        <v>1</v>
      </c>
      <c r="D223" s="34"/>
      <c r="E223" s="54">
        <f>+(F222+G218)*0.5%</f>
        <v>44.151467971210089</v>
      </c>
      <c r="F223" s="30">
        <f t="shared" ref="F223" si="18">+E223*C223</f>
        <v>44.151467971210089</v>
      </c>
      <c r="G223" s="71"/>
      <c r="H223" s="76">
        <f>F223/(F222+G218)</f>
        <v>5.0000000000000001E-3</v>
      </c>
      <c r="I223" s="10">
        <f>+F223*$H$4</f>
        <v>13245.440391363027</v>
      </c>
      <c r="J223" s="5" t="s">
        <v>77</v>
      </c>
      <c r="K223" s="5">
        <f t="shared" ref="K223:K228" si="19">+C223</f>
        <v>1</v>
      </c>
      <c r="L223" s="21"/>
      <c r="M223" s="23">
        <f t="shared" ref="M223:M228" si="20">+F223</f>
        <v>44.151467971210089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1636.4994931623937</v>
      </c>
      <c r="H230" s="83">
        <f>+G230/G234</f>
        <v>0.17226141023277733</v>
      </c>
      <c r="I230" s="1"/>
      <c r="J230" s="1" t="str">
        <f>+B230</f>
        <v>Total FOH</v>
      </c>
      <c r="K230" s="1"/>
      <c r="L230" s="21"/>
      <c r="M230" s="24">
        <f>+G230</f>
        <v>1636.4994931623937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8874.4450622132263</v>
      </c>
      <c r="H232" s="52"/>
      <c r="I232" s="1"/>
      <c r="J232" s="1" t="str">
        <f>+B232</f>
        <v>Total Cost Per Unit</v>
      </c>
      <c r="K232" s="1"/>
      <c r="L232" s="1"/>
      <c r="M232" s="23">
        <f>+G232</f>
        <v>8874.4450622132263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625.64837688603234</v>
      </c>
      <c r="H233" s="88">
        <v>7.0499999999999993E-2</v>
      </c>
      <c r="I233" s="1"/>
      <c r="J233" s="1" t="str">
        <f t="shared" ref="J233:J236" si="21">+B233</f>
        <v>Approved Margin</v>
      </c>
      <c r="K233" s="1"/>
      <c r="L233" s="4">
        <f>+H233</f>
        <v>7.0499999999999993E-2</v>
      </c>
      <c r="M233" s="23">
        <f t="shared" ref="M233:M236" si="22">+G233</f>
        <v>625.64837688603234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f>SUM(G232:G233)</f>
        <v>9500.0934390992588</v>
      </c>
      <c r="H234" s="58"/>
      <c r="I234" s="1"/>
      <c r="J234" s="1" t="str">
        <f t="shared" si="21"/>
        <v>Sales Price</v>
      </c>
      <c r="K234" s="1"/>
      <c r="L234" s="1"/>
      <c r="M234" s="95">
        <f t="shared" si="22"/>
        <v>9500.0934390992588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625.64837688603257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625.64837688603257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6.585707613264831E-2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6.585707613264831E-2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10205.61182154521</v>
      </c>
      <c r="D241" s="27"/>
      <c r="E241" s="1"/>
      <c r="F241" s="32">
        <f>+($G$232*(1+F239))</f>
        <v>9761.8895684345498</v>
      </c>
      <c r="G241" s="1"/>
      <c r="H241" s="43">
        <f>+($G$232*(1+H239))</f>
        <v>9318.167315323888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2967.6662524943767</v>
      </c>
      <c r="D243" s="1"/>
      <c r="E243" s="1"/>
      <c r="F243" s="12">
        <f>+F241-$G$218</f>
        <v>2523.9439993837168</v>
      </c>
      <c r="G243" s="1"/>
      <c r="H243" s="44">
        <f>+H241-$G$218</f>
        <v>2080.221746273055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-1636.4994931623937</v>
      </c>
      <c r="D245" s="1"/>
      <c r="E245" s="1"/>
      <c r="F245" s="12">
        <f>-$G$230</f>
        <v>-1636.4994931623937</v>
      </c>
      <c r="G245" s="1"/>
      <c r="H245" s="44">
        <f>-$G$230</f>
        <v>-1636.4994931623937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1331.166759331983</v>
      </c>
      <c r="D247" s="26"/>
      <c r="E247" s="26"/>
      <c r="F247" s="33">
        <f>SUM(F243:F245)</f>
        <v>887.44450622132308</v>
      </c>
      <c r="G247" s="26"/>
      <c r="H247" s="45">
        <f>SUM(H243:H245)</f>
        <v>443.72225311066131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3061683.5464635631</v>
      </c>
      <c r="D250" s="27"/>
      <c r="E250" s="26"/>
      <c r="F250" s="27">
        <f>+F241*$H$4</f>
        <v>2928566.870530365</v>
      </c>
      <c r="G250" s="26"/>
      <c r="H250" s="46">
        <f>+H241*$H$4</f>
        <v>2795450.1945971665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399350.02779959491</v>
      </c>
      <c r="D252" s="27"/>
      <c r="E252" s="26"/>
      <c r="F252" s="27">
        <f>+F247*$H$4</f>
        <v>266233.3518663969</v>
      </c>
      <c r="G252" s="26"/>
      <c r="H252" s="46">
        <f>+H247*$H$4</f>
        <v>133116.67593319839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2019-01-25T10:15:16Z</dcterms:modified>
</cp:coreProperties>
</file>