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DA - 1st Year - 2nd Sem\1. Accounting and Finance for Business\CW\"/>
    </mc:Choice>
  </mc:AlternateContent>
  <xr:revisionPtr revIDLastSave="0" documentId="13_ncr:1_{8D677199-AF85-4660-8F49-DF5FB45AD60C}" xr6:coauthVersionLast="47" xr6:coauthVersionMax="47" xr10:uidLastSave="{00000000-0000-0000-0000-000000000000}"/>
  <bookViews>
    <workbookView xWindow="-108" yWindow="-108" windowWidth="23256" windowHeight="12456" activeTab="2" xr2:uid="{62768AF3-ABF8-4773-9876-6FEF8D182059}"/>
  </bookViews>
  <sheets>
    <sheet name="BAIRAHA FARMS PLC" sheetId="1" r:id="rId1"/>
    <sheet name="THREE ACRE FARMS PLC" sheetId="2" r:id="rId2"/>
    <sheet name="CHAR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7" i="1" l="1"/>
  <c r="E169" i="2"/>
  <c r="B149" i="2"/>
  <c r="E149" i="2"/>
  <c r="E122" i="1"/>
  <c r="D97" i="1"/>
  <c r="C102" i="1"/>
  <c r="C97" i="1"/>
  <c r="E97" i="1"/>
  <c r="B40" i="2"/>
  <c r="B20" i="2"/>
  <c r="B119" i="2" s="1"/>
  <c r="B152" i="1"/>
  <c r="C139" i="2"/>
  <c r="E134" i="2"/>
  <c r="D134" i="2"/>
  <c r="C134" i="2"/>
  <c r="B134" i="2"/>
  <c r="E124" i="2"/>
  <c r="D124" i="2"/>
  <c r="C124" i="2"/>
  <c r="B124" i="2"/>
  <c r="E137" i="1"/>
  <c r="D137" i="1"/>
  <c r="C137" i="1"/>
  <c r="B137" i="1"/>
  <c r="E127" i="1"/>
  <c r="D127" i="1"/>
  <c r="C127" i="1"/>
  <c r="B127" i="1"/>
  <c r="E167" i="1"/>
  <c r="E172" i="1" s="1"/>
  <c r="D164" i="2"/>
  <c r="D169" i="2" s="1"/>
  <c r="C169" i="2"/>
  <c r="C164" i="2"/>
  <c r="E164" i="2"/>
  <c r="B164" i="2"/>
  <c r="B169" i="2" s="1"/>
  <c r="E139" i="2"/>
  <c r="D139" i="2"/>
  <c r="B139" i="2"/>
  <c r="E129" i="2"/>
  <c r="D129" i="2"/>
  <c r="C129" i="2"/>
  <c r="B129" i="2"/>
  <c r="C167" i="1"/>
  <c r="C172" i="1" s="1"/>
  <c r="B167" i="1"/>
  <c r="B172" i="1" s="1"/>
  <c r="E157" i="1"/>
  <c r="E162" i="1" s="1"/>
  <c r="D157" i="1"/>
  <c r="D162" i="1" s="1"/>
  <c r="C157" i="1"/>
  <c r="C162" i="1" s="1"/>
  <c r="B157" i="1"/>
  <c r="B162" i="1" s="1"/>
  <c r="E152" i="1"/>
  <c r="D152" i="1"/>
  <c r="C152" i="1"/>
  <c r="E142" i="1"/>
  <c r="D142" i="1"/>
  <c r="C142" i="1"/>
  <c r="B142" i="1"/>
  <c r="E132" i="1"/>
  <c r="D132" i="1"/>
  <c r="C132" i="1"/>
  <c r="B132" i="1"/>
  <c r="D102" i="1"/>
  <c r="E102" i="1"/>
  <c r="B102" i="1"/>
  <c r="E74" i="2"/>
  <c r="D74" i="2"/>
  <c r="C74" i="2"/>
  <c r="B74" i="2"/>
  <c r="E56" i="2"/>
  <c r="E61" i="2" s="1"/>
  <c r="D56" i="2"/>
  <c r="D94" i="2" s="1"/>
  <c r="C56" i="2"/>
  <c r="C94" i="2" s="1"/>
  <c r="B56" i="2"/>
  <c r="B61" i="2" s="1"/>
  <c r="E40" i="2"/>
  <c r="E34" i="2"/>
  <c r="E144" i="2" s="1"/>
  <c r="E27" i="2"/>
  <c r="E20" i="2"/>
  <c r="E119" i="2" s="1"/>
  <c r="E11" i="2"/>
  <c r="D40" i="2"/>
  <c r="D34" i="2"/>
  <c r="D27" i="2"/>
  <c r="D20" i="2"/>
  <c r="D114" i="2" s="1"/>
  <c r="D11" i="2"/>
  <c r="C40" i="2"/>
  <c r="C34" i="2"/>
  <c r="C144" i="2" s="1"/>
  <c r="C27" i="2"/>
  <c r="C20" i="2"/>
  <c r="C119" i="2" s="1"/>
  <c r="C11" i="2"/>
  <c r="B34" i="2"/>
  <c r="B27" i="2"/>
  <c r="B144" i="2" s="1"/>
  <c r="B11" i="2"/>
  <c r="E50" i="1"/>
  <c r="E43" i="1"/>
  <c r="E37" i="1"/>
  <c r="E26" i="1"/>
  <c r="E15" i="1"/>
  <c r="D50" i="1"/>
  <c r="D43" i="1"/>
  <c r="D37" i="1"/>
  <c r="D108" i="1" s="1"/>
  <c r="D26" i="1"/>
  <c r="D15" i="1"/>
  <c r="C50" i="1"/>
  <c r="C43" i="1"/>
  <c r="C37" i="1"/>
  <c r="C26" i="1"/>
  <c r="C15" i="1"/>
  <c r="B50" i="1"/>
  <c r="B43" i="1"/>
  <c r="B37" i="1"/>
  <c r="B26" i="1"/>
  <c r="B15" i="1"/>
  <c r="C112" i="1" l="1"/>
  <c r="B94" i="2"/>
  <c r="D144" i="2"/>
  <c r="E114" i="2"/>
  <c r="D119" i="2"/>
  <c r="B147" i="1"/>
  <c r="D122" i="1"/>
  <c r="E147" i="1"/>
  <c r="C147" i="1"/>
  <c r="E117" i="1"/>
  <c r="B122" i="1"/>
  <c r="D147" i="1"/>
  <c r="B112" i="1"/>
  <c r="C117" i="1"/>
  <c r="D117" i="1"/>
  <c r="E52" i="1"/>
  <c r="E108" i="1"/>
  <c r="D112" i="1"/>
  <c r="C122" i="1"/>
  <c r="C108" i="1"/>
  <c r="E112" i="1"/>
  <c r="B108" i="1"/>
  <c r="B117" i="1"/>
  <c r="B114" i="2"/>
  <c r="E109" i="2"/>
  <c r="B22" i="2"/>
  <c r="B109" i="2"/>
  <c r="C114" i="2"/>
  <c r="B99" i="2"/>
  <c r="E99" i="2"/>
  <c r="E94" i="2"/>
  <c r="D52" i="1"/>
  <c r="C52" i="1"/>
  <c r="B52" i="1"/>
  <c r="D42" i="2"/>
  <c r="D44" i="2" s="1"/>
  <c r="C22" i="2"/>
  <c r="E42" i="2"/>
  <c r="E44" i="2" s="1"/>
  <c r="E22" i="2"/>
  <c r="D22" i="2"/>
  <c r="B42" i="2"/>
  <c r="B44" i="2" s="1"/>
  <c r="C42" i="2"/>
  <c r="C44" i="2" s="1"/>
  <c r="D61" i="2"/>
  <c r="D149" i="2" s="1"/>
  <c r="B65" i="2"/>
  <c r="B68" i="2" s="1"/>
  <c r="E65" i="2"/>
  <c r="E68" i="2" s="1"/>
  <c r="C61" i="2"/>
  <c r="C149" i="2" s="1"/>
  <c r="D28" i="1"/>
  <c r="E28" i="1"/>
  <c r="E54" i="1"/>
  <c r="D54" i="1"/>
  <c r="C54" i="1"/>
  <c r="B28" i="1"/>
  <c r="B54" i="1"/>
  <c r="C28" i="1"/>
  <c r="E104" i="2" l="1"/>
  <c r="E154" i="2"/>
  <c r="E159" i="2" s="1"/>
  <c r="B104" i="2"/>
  <c r="B154" i="2"/>
  <c r="B159" i="2" s="1"/>
  <c r="D109" i="2"/>
  <c r="D99" i="2"/>
  <c r="C109" i="2"/>
  <c r="C99" i="2"/>
  <c r="D65" i="2"/>
  <c r="D68" i="2" s="1"/>
  <c r="B76" i="2"/>
  <c r="E76" i="2"/>
  <c r="C65" i="2"/>
  <c r="C68" i="2" s="1"/>
  <c r="C104" i="2" l="1"/>
  <c r="C154" i="2"/>
  <c r="C159" i="2" s="1"/>
  <c r="D104" i="2"/>
  <c r="D154" i="2"/>
  <c r="D159" i="2" s="1"/>
  <c r="D76" i="2"/>
  <c r="C76" i="2"/>
</calcChain>
</file>

<file path=xl/sharedStrings.xml><?xml version="1.0" encoding="utf-8"?>
<sst xmlns="http://schemas.openxmlformats.org/spreadsheetml/2006/main" count="275" uniqueCount="166">
  <si>
    <t>Assets</t>
  </si>
  <si>
    <t>Property, plant and equipment</t>
  </si>
  <si>
    <t>Right-of-use asset</t>
  </si>
  <si>
    <t>Investment property</t>
  </si>
  <si>
    <t>Intangible assets</t>
  </si>
  <si>
    <t>Investments in subsidiaries</t>
  </si>
  <si>
    <t>Investments in joint ventures</t>
  </si>
  <si>
    <t>Other investments</t>
  </si>
  <si>
    <t>Biological assets – bearer</t>
  </si>
  <si>
    <t>Current assets</t>
  </si>
  <si>
    <t>Inventories</t>
  </si>
  <si>
    <t>Biological assets – Consumable</t>
  </si>
  <si>
    <t>Biological assets – Bearer</t>
  </si>
  <si>
    <t>Trade and other receivables</t>
  </si>
  <si>
    <t>Income tax receivable</t>
  </si>
  <si>
    <t>Amounts due from related parties</t>
  </si>
  <si>
    <t>Cash and bank balances</t>
  </si>
  <si>
    <t>Total Assets</t>
  </si>
  <si>
    <t>Equity</t>
  </si>
  <si>
    <t>Stated capital</t>
  </si>
  <si>
    <t>Revaluation surplus</t>
  </si>
  <si>
    <t>Fair value reserve</t>
  </si>
  <si>
    <t>Actuarial gain on defined benefit plans</t>
  </si>
  <si>
    <t>Retained earnings</t>
  </si>
  <si>
    <t>Financing and lease (Ijara) payables</t>
  </si>
  <si>
    <t>Deferred tax liabilities</t>
  </si>
  <si>
    <t>Retirement benefit liability</t>
  </si>
  <si>
    <t>Trade and other payables</t>
  </si>
  <si>
    <t>Dividends payable</t>
  </si>
  <si>
    <t>Amounts due to related parties</t>
  </si>
  <si>
    <t>Revenue</t>
  </si>
  <si>
    <t>Cost of sales</t>
  </si>
  <si>
    <t>Gross profit</t>
  </si>
  <si>
    <t>Other operating income</t>
  </si>
  <si>
    <t>Distribution costs</t>
  </si>
  <si>
    <t>Administrative expenses</t>
  </si>
  <si>
    <t>Other operating expenses</t>
  </si>
  <si>
    <t>Finance cost</t>
  </si>
  <si>
    <t>Profit/(Loss) before tax</t>
  </si>
  <si>
    <t>Income tax expense</t>
  </si>
  <si>
    <t>Profit/(Loss) for the year</t>
  </si>
  <si>
    <t>Fair value gain/(losses) – Other investments</t>
  </si>
  <si>
    <t>Deferred tax impact on defined benefit plans</t>
  </si>
  <si>
    <t>Revaluation of property, plant and equipment</t>
  </si>
  <si>
    <t>Deferred tax impact on revaluation</t>
  </si>
  <si>
    <t>Share of other comprehensive income net of tax equity accounted investees</t>
  </si>
  <si>
    <t>Other comprehensive income for the year</t>
  </si>
  <si>
    <t>Total comprehensive income</t>
  </si>
  <si>
    <t>Non-controlling interest</t>
  </si>
  <si>
    <t>Earnings per share – Basic/diluted</t>
  </si>
  <si>
    <t>Gross profit margin = Gross Profit/Sales Revenue*100</t>
  </si>
  <si>
    <t>Operating Profit Margin = Oparating Profit/Sales Revenue*100</t>
  </si>
  <si>
    <r>
      <rPr>
        <b/>
        <sz val="11"/>
        <color theme="1"/>
        <rFont val="Calibri"/>
        <family val="2"/>
        <scheme val="minor"/>
      </rPr>
      <t xml:space="preserve">             Operating Profit  Margin  </t>
    </r>
    <r>
      <rPr>
        <sz val="11"/>
        <color theme="1"/>
        <rFont val="Calibri"/>
        <family val="2"/>
        <scheme val="minor"/>
      </rPr>
      <t xml:space="preserve">                                 </t>
    </r>
  </si>
  <si>
    <r>
      <rPr>
        <b/>
        <sz val="11"/>
        <color theme="1"/>
        <rFont val="Calibri"/>
        <family val="2"/>
        <scheme val="minor"/>
      </rPr>
      <t xml:space="preserve">                  Gross Profit Margin   </t>
    </r>
    <r>
      <rPr>
        <sz val="11"/>
        <color theme="1"/>
        <rFont val="Calibri"/>
        <family val="2"/>
        <scheme val="minor"/>
      </rPr>
      <t xml:space="preserve">                                 </t>
    </r>
  </si>
  <si>
    <r>
      <rPr>
        <b/>
        <sz val="11"/>
        <color theme="1"/>
        <rFont val="Calibri"/>
        <family val="2"/>
        <scheme val="minor"/>
      </rPr>
      <t xml:space="preserve">    Return On Ordinary Shareholder's Funds</t>
    </r>
    <r>
      <rPr>
        <sz val="11"/>
        <color theme="1"/>
        <rFont val="Calibri"/>
        <family val="2"/>
        <scheme val="minor"/>
      </rPr>
      <t xml:space="preserve">                                 </t>
    </r>
  </si>
  <si>
    <r>
      <rPr>
        <b/>
        <sz val="11"/>
        <color theme="1"/>
        <rFont val="Calibri"/>
        <family val="2"/>
        <scheme val="minor"/>
      </rPr>
      <t xml:space="preserve">           Return On Capital Employed     </t>
    </r>
    <r>
      <rPr>
        <sz val="11"/>
        <color theme="1"/>
        <rFont val="Calibri"/>
        <family val="2"/>
        <scheme val="minor"/>
      </rPr>
      <t xml:space="preserve">                            </t>
    </r>
  </si>
  <si>
    <r>
      <rPr>
        <b/>
        <sz val="11"/>
        <color theme="1"/>
        <rFont val="Calibri"/>
        <family val="2"/>
        <scheme val="minor"/>
      </rPr>
      <t xml:space="preserve">                            Current Rtio</t>
    </r>
    <r>
      <rPr>
        <sz val="11"/>
        <color theme="1"/>
        <rFont val="Calibri"/>
        <family val="2"/>
        <scheme val="minor"/>
      </rPr>
      <t xml:space="preserve">                            </t>
    </r>
  </si>
  <si>
    <r>
      <rPr>
        <b/>
        <sz val="11"/>
        <color theme="1"/>
        <rFont val="Calibri"/>
        <family val="2"/>
        <scheme val="minor"/>
      </rPr>
      <t xml:space="preserve">             Inventories Turnover Period</t>
    </r>
    <r>
      <rPr>
        <sz val="11"/>
        <color theme="1"/>
        <rFont val="Calibri"/>
        <family val="2"/>
        <scheme val="minor"/>
      </rPr>
      <t xml:space="preserve">                           </t>
    </r>
  </si>
  <si>
    <r>
      <rPr>
        <b/>
        <sz val="11"/>
        <color theme="1"/>
        <rFont val="Calibri"/>
        <family val="2"/>
        <scheme val="minor"/>
      </rPr>
      <t xml:space="preserve">     Settlement Period For Trade Receivable</t>
    </r>
    <r>
      <rPr>
        <sz val="11"/>
        <color theme="1"/>
        <rFont val="Calibri"/>
        <family val="2"/>
        <scheme val="minor"/>
      </rPr>
      <t xml:space="preserve">                      </t>
    </r>
  </si>
  <si>
    <t xml:space="preserve">      Settlement Period For Trade Payable = Trade Payable/Cost Of Sales*365</t>
  </si>
  <si>
    <t>Trade receivables</t>
  </si>
  <si>
    <t>Trade creditors</t>
  </si>
  <si>
    <t>Share of profit/(loss) from joint venture companies (Net of tax)</t>
  </si>
  <si>
    <t>ASSETS</t>
  </si>
  <si>
    <t>Right-of-use assets</t>
  </si>
  <si>
    <t>Biological assets</t>
  </si>
  <si>
    <t>Amount due from related companies</t>
  </si>
  <si>
    <t>Current tax receivable</t>
  </si>
  <si>
    <t>Cash and cash equivalents</t>
  </si>
  <si>
    <t>EQUITY</t>
  </si>
  <si>
    <t>LIABILITIES</t>
  </si>
  <si>
    <t>Lease liabilities</t>
  </si>
  <si>
    <t>Employee benefits</t>
  </si>
  <si>
    <t>Amount due to related companies</t>
  </si>
  <si>
    <t>Investment in subsidiary companies</t>
  </si>
  <si>
    <t>Other operating income / (expenses)</t>
  </si>
  <si>
    <t>Selling and distribution expenses</t>
  </si>
  <si>
    <t>Operating profit</t>
  </si>
  <si>
    <t>Interest income</t>
  </si>
  <si>
    <t>Net finance income / (costs)</t>
  </si>
  <si>
    <t>Profit before tax</t>
  </si>
  <si>
    <t>Taxation</t>
  </si>
  <si>
    <t>Profit for the year</t>
  </si>
  <si>
    <t>Other comprehensive income</t>
  </si>
  <si>
    <t xml:space="preserve">     Return On Capital Employed  = Operating Profit/(Total Equity+NCL)*100</t>
  </si>
  <si>
    <t>Actuarial (loss) / gain arising from defined benefit obligation</t>
  </si>
  <si>
    <t>Taxation on other comprehensive income</t>
  </si>
  <si>
    <t>Total other comprehensive (expenses) / income</t>
  </si>
  <si>
    <t>Total comprehensive income for the year</t>
  </si>
  <si>
    <t>Profit for the year attributable to:</t>
  </si>
  <si>
    <t>Equity holders of the parent</t>
  </si>
  <si>
    <t>Total comprehensive income attributable to:</t>
  </si>
  <si>
    <t>Earnings per share - basic and diluted (Rs.)</t>
  </si>
  <si>
    <t>Dividend per share (Rs.)</t>
  </si>
  <si>
    <t>Trade payables / (advances)</t>
  </si>
  <si>
    <t>Trade advances</t>
  </si>
  <si>
    <t>Trade (advances) / receivables</t>
  </si>
  <si>
    <t>Trade payables</t>
  </si>
  <si>
    <t>Total Non-Current Assets</t>
  </si>
  <si>
    <t>Non-Current Assets</t>
  </si>
  <si>
    <t>Total Current Assets</t>
  </si>
  <si>
    <t>Total Equity</t>
  </si>
  <si>
    <t>Non-Current Liabilities</t>
  </si>
  <si>
    <t>Total Non-Current Liabilities</t>
  </si>
  <si>
    <t>Current Liabilities</t>
  </si>
  <si>
    <t>Total Current Liabilities</t>
  </si>
  <si>
    <t>Total Liabilities</t>
  </si>
  <si>
    <t>Total Equity And Liabilities</t>
  </si>
  <si>
    <t>Net Asset Per Share (Rs.)</t>
  </si>
  <si>
    <t>Current Assets</t>
  </si>
  <si>
    <t>Equity and Liabilities</t>
  </si>
  <si>
    <t>Non-current Liabilities</t>
  </si>
  <si>
    <r>
      <rPr>
        <b/>
        <sz val="11"/>
        <color theme="1"/>
        <rFont val="Calibri"/>
        <family val="2"/>
        <scheme val="minor"/>
      </rPr>
      <t xml:space="preserve">Gross Profit Margin   </t>
    </r>
    <r>
      <rPr>
        <sz val="11"/>
        <color theme="1"/>
        <rFont val="Calibri"/>
        <family val="2"/>
        <scheme val="minor"/>
      </rPr>
      <t xml:space="preserve">                                 </t>
    </r>
  </si>
  <si>
    <r>
      <t xml:space="preserve">   </t>
    </r>
    <r>
      <rPr>
        <b/>
        <sz val="12"/>
        <color theme="1"/>
        <rFont val="Calibri"/>
        <family val="2"/>
        <scheme val="minor"/>
      </rPr>
      <t>Profitability Ratios</t>
    </r>
  </si>
  <si>
    <r>
      <rPr>
        <b/>
        <sz val="11"/>
        <color theme="1"/>
        <rFont val="Calibri"/>
        <family val="2"/>
        <scheme val="minor"/>
      </rPr>
      <t>Return On Ordinary Shareholder's Funds</t>
    </r>
    <r>
      <rPr>
        <sz val="11"/>
        <color theme="1"/>
        <rFont val="Calibri"/>
        <family val="2"/>
        <scheme val="minor"/>
      </rPr>
      <t xml:space="preserve">                                 </t>
    </r>
  </si>
  <si>
    <r>
      <rPr>
        <b/>
        <sz val="11"/>
        <color theme="1"/>
        <rFont val="Calibri"/>
        <family val="2"/>
        <scheme val="minor"/>
      </rPr>
      <t xml:space="preserve">Return On Capital Employed     </t>
    </r>
    <r>
      <rPr>
        <sz val="11"/>
        <color theme="1"/>
        <rFont val="Calibri"/>
        <family val="2"/>
        <scheme val="minor"/>
      </rPr>
      <t xml:space="preserve">                            </t>
    </r>
  </si>
  <si>
    <r>
      <t xml:space="preserve">   </t>
    </r>
    <r>
      <rPr>
        <sz val="11"/>
        <color rgb="FF00B0F0"/>
        <rFont val="Calibri"/>
        <family val="2"/>
        <scheme val="minor"/>
      </rPr>
      <t>Return On Ordinary Shareholder's Funds  = Net Profit/Total Equity*100</t>
    </r>
  </si>
  <si>
    <r>
      <rPr>
        <b/>
        <sz val="11"/>
        <color theme="1"/>
        <rFont val="Calibri"/>
        <family val="2"/>
        <scheme val="minor"/>
      </rPr>
      <t xml:space="preserve"> Inventories Turnover Period</t>
    </r>
    <r>
      <rPr>
        <sz val="11"/>
        <color theme="1"/>
        <rFont val="Calibri"/>
        <family val="2"/>
        <scheme val="minor"/>
      </rPr>
      <t xml:space="preserve">                           </t>
    </r>
  </si>
  <si>
    <r>
      <t xml:space="preserve">  </t>
    </r>
    <r>
      <rPr>
        <sz val="11"/>
        <color rgb="FF00B0F0"/>
        <rFont val="Calibri"/>
        <family val="2"/>
        <scheme val="minor"/>
      </rPr>
      <t xml:space="preserve">    Inventories Turnover Period = Inventories/Cost Of Sales*365</t>
    </r>
  </si>
  <si>
    <r>
      <rPr>
        <b/>
        <sz val="11"/>
        <color theme="1"/>
        <rFont val="Calibri"/>
        <family val="2"/>
        <scheme val="minor"/>
      </rPr>
      <t>Settlement Period For Trade Receivable</t>
    </r>
    <r>
      <rPr>
        <sz val="11"/>
        <color theme="1"/>
        <rFont val="Calibri"/>
        <family val="2"/>
        <scheme val="minor"/>
      </rPr>
      <t xml:space="preserve">                      </t>
    </r>
  </si>
  <si>
    <r>
      <t xml:space="preserve">    </t>
    </r>
    <r>
      <rPr>
        <sz val="11"/>
        <color rgb="FF00B0F0"/>
        <rFont val="Calibri"/>
        <family val="2"/>
        <scheme val="minor"/>
      </rPr>
      <t xml:space="preserve">   Settlement Period For Trade Receivable = Trade Receivable/Sales Revenue*365</t>
    </r>
  </si>
  <si>
    <r>
      <rPr>
        <b/>
        <sz val="11"/>
        <color theme="1"/>
        <rFont val="Calibri"/>
        <family val="2"/>
        <scheme val="minor"/>
      </rPr>
      <t>Settlement Period For Trade Payable</t>
    </r>
    <r>
      <rPr>
        <sz val="11"/>
        <color theme="1"/>
        <rFont val="Calibri"/>
        <family val="2"/>
        <scheme val="minor"/>
      </rPr>
      <t xml:space="preserve">                      </t>
    </r>
  </si>
  <si>
    <r>
      <t xml:space="preserve">    </t>
    </r>
    <r>
      <rPr>
        <sz val="11"/>
        <color rgb="FF00B0F0"/>
        <rFont val="Calibri"/>
        <family val="2"/>
        <scheme val="minor"/>
      </rPr>
      <t xml:space="preserve">  Settlement Period For Trade Payable = Trade Payable/Cost Of Sales*365</t>
    </r>
  </si>
  <si>
    <t>Profitability Ratios</t>
  </si>
  <si>
    <r>
      <t xml:space="preserve">  </t>
    </r>
    <r>
      <rPr>
        <sz val="11"/>
        <color rgb="FF00B0F0"/>
        <rFont val="Calibri"/>
        <family val="2"/>
        <scheme val="minor"/>
      </rPr>
      <t xml:space="preserve"> Return On Ordinary Shareholder's Funds  = Net Profit/Total Equity*100</t>
    </r>
  </si>
  <si>
    <r>
      <t xml:space="preserve">    </t>
    </r>
    <r>
      <rPr>
        <sz val="11"/>
        <color rgb="FF00B0F0"/>
        <rFont val="Calibri"/>
        <family val="2"/>
        <scheme val="minor"/>
      </rPr>
      <t xml:space="preserve"> Return On Capital Employed  = Operating Profit/(Total Equity+NCL)*100</t>
    </r>
  </si>
  <si>
    <r>
      <t xml:space="preserve">     </t>
    </r>
    <r>
      <rPr>
        <sz val="11"/>
        <color rgb="FF00B0F0"/>
        <rFont val="Calibri"/>
        <family val="2"/>
        <scheme val="minor"/>
      </rPr>
      <t>Current Rtio  = Current Assets/Current Liabilities</t>
    </r>
  </si>
  <si>
    <r>
      <t xml:space="preserve">     </t>
    </r>
    <r>
      <rPr>
        <sz val="11"/>
        <color rgb="FF00B0F0"/>
        <rFont val="Calibri"/>
        <family val="2"/>
        <scheme val="minor"/>
      </rPr>
      <t>Quick Rtio  = Current Assets - Inventories/Current Liabilities</t>
    </r>
  </si>
  <si>
    <r>
      <t xml:space="preserve">     </t>
    </r>
    <r>
      <rPr>
        <sz val="11"/>
        <color rgb="FF00B0F0"/>
        <rFont val="Calibri"/>
        <family val="2"/>
        <scheme val="minor"/>
      </rPr>
      <t xml:space="preserve"> Inventories Turnover Period = Inventories/Cost Of Sales*365</t>
    </r>
  </si>
  <si>
    <r>
      <t xml:space="preserve">       </t>
    </r>
    <r>
      <rPr>
        <sz val="11"/>
        <color rgb="FF00B0F0"/>
        <rFont val="Calibri"/>
        <family val="2"/>
        <scheme val="minor"/>
      </rPr>
      <t>Settlement Period For Trade Receivable = Trade Receivable/Sales Revenue*365</t>
    </r>
  </si>
  <si>
    <r>
      <rPr>
        <b/>
        <sz val="11"/>
        <color theme="1"/>
        <rFont val="Calibri"/>
        <family val="2"/>
        <scheme val="minor"/>
      </rPr>
      <t xml:space="preserve">     Settlement Period For Trade Payable</t>
    </r>
    <r>
      <rPr>
        <sz val="11"/>
        <color theme="1"/>
        <rFont val="Calibri"/>
        <family val="2"/>
        <scheme val="minor"/>
      </rPr>
      <t xml:space="preserve">                      </t>
    </r>
  </si>
  <si>
    <r>
      <rPr>
        <b/>
        <sz val="11"/>
        <color theme="1"/>
        <rFont val="Calibri"/>
        <family val="2"/>
        <scheme val="minor"/>
      </rPr>
      <t>Total comprehensive income attributable to:</t>
    </r>
    <r>
      <rPr>
        <sz val="11"/>
        <color rgb="FF0070C0"/>
        <rFont val="Calibri"/>
        <family val="2"/>
        <scheme val="minor"/>
      </rPr>
      <t xml:space="preserve"> Equity holders of the parent</t>
    </r>
  </si>
  <si>
    <t>Trade (advances) / payables</t>
  </si>
  <si>
    <t>Trade Advances</t>
  </si>
  <si>
    <t xml:space="preserve">         Sales Revenue Per Employee  = Sales Revenue/Number of Employee</t>
  </si>
  <si>
    <r>
      <rPr>
        <b/>
        <sz val="11"/>
        <color theme="1"/>
        <rFont val="Calibri"/>
        <family val="2"/>
        <scheme val="minor"/>
      </rPr>
      <t xml:space="preserve">            Sales Revenue Per Employee</t>
    </r>
    <r>
      <rPr>
        <sz val="11"/>
        <color theme="1"/>
        <rFont val="Calibri"/>
        <family val="2"/>
        <scheme val="minor"/>
      </rPr>
      <t xml:space="preserve">                 </t>
    </r>
  </si>
  <si>
    <t xml:space="preserve">Gearing Ratio = Non-Current Liabilities /(Owner's Equity + Non-Current Liablities) *100  </t>
  </si>
  <si>
    <t>Gearing Ratio</t>
  </si>
  <si>
    <t>Interest Ratio</t>
  </si>
  <si>
    <t xml:space="preserve">Interest Ratio = Operating Profit /Interest  Payable  </t>
  </si>
  <si>
    <r>
      <rPr>
        <b/>
        <sz val="11"/>
        <color theme="1"/>
        <rFont val="Calibri"/>
        <family val="2"/>
        <scheme val="minor"/>
      </rPr>
      <t xml:space="preserve">                                  Quick Rtio</t>
    </r>
    <r>
      <rPr>
        <sz val="11"/>
        <color theme="1"/>
        <rFont val="Calibri"/>
        <family val="2"/>
        <scheme val="minor"/>
      </rPr>
      <t xml:space="preserve">                            </t>
    </r>
  </si>
  <si>
    <r>
      <rPr>
        <b/>
        <sz val="11"/>
        <color theme="1"/>
        <rFont val="Calibri"/>
        <family val="2"/>
        <scheme val="minor"/>
      </rPr>
      <t xml:space="preserve">Profit/(loss) attributable to: </t>
    </r>
    <r>
      <rPr>
        <sz val="11"/>
        <color theme="1"/>
        <rFont val="Calibri"/>
        <family val="2"/>
        <scheme val="minor"/>
      </rPr>
      <t xml:space="preserve">                                                          </t>
    </r>
    <r>
      <rPr>
        <sz val="11"/>
        <color rgb="FF0070C0"/>
        <rFont val="Calibri"/>
        <family val="2"/>
        <scheme val="minor"/>
      </rPr>
      <t xml:space="preserve">    Equity holders of the parent</t>
    </r>
  </si>
  <si>
    <t>Earning Per Share(EPF) = Profit For The Period / Number Of Odinary Shares</t>
  </si>
  <si>
    <t>Employee</t>
  </si>
  <si>
    <t>Owner's Equity</t>
  </si>
  <si>
    <t>Number Of Shares</t>
  </si>
  <si>
    <t>Price / Earnings Ratio</t>
  </si>
  <si>
    <t>Price / Earnings Ratio = Market Price Per Share / EPS</t>
  </si>
  <si>
    <t>Dividend Per Share</t>
  </si>
  <si>
    <t>Dividend Per Share = Dividend / Number Of Odinary Shares</t>
  </si>
  <si>
    <t>Dividend Yield Ratio</t>
  </si>
  <si>
    <t>Dividend Yield Ratio = (Dividend Per Share / Market Share Price)*100</t>
  </si>
  <si>
    <t>Interest  Payable</t>
  </si>
  <si>
    <t>Earning Per Share(EPS)</t>
  </si>
  <si>
    <t>Earning Per Share(EPS) = Profit For The Period / Number Of Odinary Shares</t>
  </si>
  <si>
    <t xml:space="preserve">Dividend </t>
  </si>
  <si>
    <t>Market Price Per Share</t>
  </si>
  <si>
    <r>
      <rPr>
        <b/>
        <sz val="11"/>
        <color theme="1"/>
        <rFont val="Calibri"/>
        <family val="2"/>
        <scheme val="minor"/>
      </rPr>
      <t xml:space="preserve">   Current Ratio</t>
    </r>
    <r>
      <rPr>
        <sz val="11"/>
        <color theme="1"/>
        <rFont val="Calibri"/>
        <family val="2"/>
        <scheme val="minor"/>
      </rPr>
      <t xml:space="preserve">                            </t>
    </r>
  </si>
  <si>
    <r>
      <t xml:space="preserve">  </t>
    </r>
    <r>
      <rPr>
        <sz val="11"/>
        <color rgb="FF0070C0"/>
        <rFont val="Calibri"/>
        <family val="2"/>
        <scheme val="minor"/>
      </rPr>
      <t xml:space="preserve">   </t>
    </r>
    <r>
      <rPr>
        <sz val="11"/>
        <color rgb="FF00B0F0"/>
        <rFont val="Calibri"/>
        <family val="2"/>
        <scheme val="minor"/>
      </rPr>
      <t>Current Ratio  = Current Assets/Current Liabilities</t>
    </r>
  </si>
  <si>
    <r>
      <rPr>
        <b/>
        <sz val="11"/>
        <color theme="1"/>
        <rFont val="Calibri"/>
        <family val="2"/>
        <scheme val="minor"/>
      </rPr>
      <t xml:space="preserve">  Quick Ratio</t>
    </r>
    <r>
      <rPr>
        <sz val="11"/>
        <color theme="1"/>
        <rFont val="Calibri"/>
        <family val="2"/>
        <scheme val="minor"/>
      </rPr>
      <t xml:space="preserve">                            </t>
    </r>
  </si>
  <si>
    <r>
      <t xml:space="preserve">   </t>
    </r>
    <r>
      <rPr>
        <sz val="11"/>
        <color rgb="FF00B0F0"/>
        <rFont val="Calibri"/>
        <family val="2"/>
        <scheme val="minor"/>
      </rPr>
      <t xml:space="preserve">  Quick Ratio  = Current Assets - Inventories/Current Liabilities</t>
    </r>
  </si>
  <si>
    <t>For The Years Of 2019 To 2022</t>
  </si>
  <si>
    <t>Statement Of Financial Position</t>
  </si>
  <si>
    <t>Income Statement As At 31st March</t>
  </si>
  <si>
    <t>THREE ACRE FARMS PLC</t>
  </si>
  <si>
    <t>BAIRAHA FARMS 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</si>
</sst>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  <xf numFmtId="0" fontId="0" fillId="0" borderId="0" xfId="0" applyAlignment="1">
      <alignment horizontal="left" indent="8"/>
    </xf>
    <xf numFmtId="0" fontId="0" fillId="0" borderId="0" xfId="0" applyAlignment="1">
      <alignment horizontal="left" indent="9"/>
    </xf>
    <xf numFmtId="3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3" fontId="1" fillId="0" borderId="0" xfId="0" applyNumberFormat="1" applyFont="1" applyAlignment="1">
      <alignment vertical="center"/>
    </xf>
    <xf numFmtId="3" fontId="5" fillId="0" borderId="0" xfId="0" applyNumberFormat="1" applyFont="1"/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rPr>
              <a:t>Gross Profit Margin   </a:t>
            </a:r>
            <a:r>
              <a:rPr lang="en-US" sz="1400" b="0" i="0" u="none" strike="noStrike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rPr>
              <a:t>                                 </a:t>
            </a:r>
            <a:r>
              <a:rPr lang="en-US" sz="1400" b="0" i="0" u="none" strike="noStrike" baseline="0">
                <a:solidFill>
                  <a:schemeClr val="tx1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rPr>
              <a:t> </a:t>
            </a:r>
            <a:endParaRPr lang="en-US">
              <a:solidFill>
                <a:schemeClr val="tx1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GPM Of BF.PLC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'THREE ACRE FARMS PLC'!$B$92:$E$92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'BAIRAHA FARMS PLC'!$B$97:$E$97</c:f>
              <c:numCache>
                <c:formatCode>General</c:formatCode>
                <c:ptCount val="4"/>
                <c:pt idx="0">
                  <c:v>12.944158543505219</c:v>
                </c:pt>
                <c:pt idx="1">
                  <c:v>5.4404690713750554</c:v>
                </c:pt>
                <c:pt idx="2">
                  <c:v>6.6984466278991182</c:v>
                </c:pt>
                <c:pt idx="3">
                  <c:v>13.143268295800004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9-4435-A7BF-3F98630E0129}"/>
            </c:ext>
          </c:extLst>
        </c:ser>
        <c:ser>
          <c:idx val="1"/>
          <c:order val="1"/>
          <c:tx>
            <c:v>GPM Of TAF.PLC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'THREE ACRE FARMS PLC'!$B$92:$E$92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'THREE ACRE FARMS PLC'!$B$94:$E$94</c:f>
              <c:numCache>
                <c:formatCode>General</c:formatCode>
                <c:ptCount val="4"/>
                <c:pt idx="0">
                  <c:v>29.932329579714008</c:v>
                </c:pt>
                <c:pt idx="1">
                  <c:v>28.956873975180635</c:v>
                </c:pt>
                <c:pt idx="2">
                  <c:v>16.236246989161575</c:v>
                </c:pt>
                <c:pt idx="3">
                  <c:v>9.2764483569832521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9-4435-A7BF-3F98630E0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826591"/>
        <c:axId val="2006837631"/>
      </c:lineChart>
      <c:catAx>
        <c:axId val="200682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  <a:endParaRPr lang="en-US" sz="12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837631"/>
        <c:crosses val="autoZero"/>
        <c:auto val="1"/>
        <c:lblAlgn val="ctr"/>
        <c:lblOffset val="100"/>
        <c:noMultiLvlLbl val="0"/>
      </c:catAx>
      <c:valAx>
        <c:axId val="200683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82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Sales Revenue Per Employee</a:t>
            </a:r>
            <a:r>
              <a:rPr lang="en-US" sz="1400" b="0" i="0" u="none" strike="noStrike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   </a:t>
            </a:r>
            <a:r>
              <a:rPr lang="en-US" sz="1400" b="0" i="0" u="none" strike="noStrike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SRPE Of BF.PLC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'THREE ACRE FARMS PLC'!$B$92:$E$92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'BAIRAHA FARMS PLC'!$B$142:$E$142</c:f>
              <c:numCache>
                <c:formatCode>General</c:formatCode>
                <c:ptCount val="4"/>
                <c:pt idx="0">
                  <c:v>3834187.825117371</c:v>
                </c:pt>
                <c:pt idx="1">
                  <c:v>3440074.8740499457</c:v>
                </c:pt>
                <c:pt idx="2">
                  <c:v>3832315.908173562</c:v>
                </c:pt>
                <c:pt idx="3">
                  <c:v>4447950.516455696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E-440F-9AEE-6B8BB8BD91F1}"/>
            </c:ext>
          </c:extLst>
        </c:ser>
        <c:ser>
          <c:idx val="1"/>
          <c:order val="1"/>
          <c:tx>
            <c:v>SRPE Of TAF.PLC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'THREE ACRE FARMS PLC'!$B$92:$E$92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'THREE ACRE FARMS PLC'!$B$139:$E$139</c:f>
              <c:numCache>
                <c:formatCode>General</c:formatCode>
                <c:ptCount val="4"/>
                <c:pt idx="0">
                  <c:v>4460823.8993710689</c:v>
                </c:pt>
                <c:pt idx="1">
                  <c:v>3817786.9127516779</c:v>
                </c:pt>
                <c:pt idx="2">
                  <c:v>7581468.4684684686</c:v>
                </c:pt>
                <c:pt idx="3">
                  <c:v>11870844.827586208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E-440F-9AEE-6B8BB8BD9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833791"/>
        <c:axId val="2006821791"/>
      </c:lineChart>
      <c:catAx>
        <c:axId val="2006833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821791"/>
        <c:crosses val="autoZero"/>
        <c:auto val="1"/>
        <c:lblAlgn val="ctr"/>
        <c:lblOffset val="100"/>
        <c:noMultiLvlLbl val="0"/>
      </c:catAx>
      <c:valAx>
        <c:axId val="200682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83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Gearing Ratio</a:t>
            </a:r>
            <a:r>
              <a:rPr lang="en-US" sz="1400" b="0" i="0" u="none" strike="noStrike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 Of Bf.PLC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'THREE ACRE FARMS PLC'!$B$92:$E$92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'BAIRAHA FARMS PLC'!$B$147:$E$147</c:f>
              <c:numCache>
                <c:formatCode>General</c:formatCode>
                <c:ptCount val="4"/>
                <c:pt idx="0">
                  <c:v>17.014830934054814</c:v>
                </c:pt>
                <c:pt idx="1">
                  <c:v>15.505880823518542</c:v>
                </c:pt>
                <c:pt idx="2">
                  <c:v>13.498356365377179</c:v>
                </c:pt>
                <c:pt idx="3">
                  <c:v>12.417149277736113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1-4E3E-8E20-B2A13BAEB85C}"/>
            </c:ext>
          </c:extLst>
        </c:ser>
        <c:ser>
          <c:idx val="1"/>
          <c:order val="1"/>
          <c:tx>
            <c:v>GR Of TAF.PLC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'THREE ACRE FARMS PLC'!$B$92:$E$92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'THREE ACRE FARMS PLC'!$B$144:$E$144</c:f>
              <c:numCache>
                <c:formatCode>General</c:formatCode>
                <c:ptCount val="4"/>
                <c:pt idx="0">
                  <c:v>4.4180462563974396</c:v>
                </c:pt>
                <c:pt idx="1">
                  <c:v>4.0237968059733582</c:v>
                </c:pt>
                <c:pt idx="2">
                  <c:v>3.4104985091914406</c:v>
                </c:pt>
                <c:pt idx="3">
                  <c:v>5.4058635152134116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1-4E3E-8E20-B2A13BAEB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611983"/>
        <c:axId val="1342610543"/>
      </c:lineChart>
      <c:catAx>
        <c:axId val="1342611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610543"/>
        <c:crosses val="autoZero"/>
        <c:auto val="1"/>
        <c:lblAlgn val="ctr"/>
        <c:lblOffset val="100"/>
        <c:noMultiLvlLbl val="0"/>
      </c:catAx>
      <c:valAx>
        <c:axId val="134261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61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Interest Ratio</a:t>
            </a:r>
            <a:r>
              <a:rPr lang="en-US" sz="1400" b="0" i="0" u="none" strike="noStrike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IR Of BF.PLC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'THREE ACRE FARMS PLC'!$B$92:$E$92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'BAIRAHA FARMS PLC'!$B$152:$E$152</c:f>
              <c:numCache>
                <c:formatCode>General</c:formatCode>
                <c:ptCount val="4"/>
                <c:pt idx="0">
                  <c:v>2.1157272333783275</c:v>
                </c:pt>
                <c:pt idx="1">
                  <c:v>-2.2424820242471286</c:v>
                </c:pt>
                <c:pt idx="2">
                  <c:v>-3.2787949893404935</c:v>
                </c:pt>
                <c:pt idx="3">
                  <c:v>14.734750959618141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B-4576-93B7-9CD542E5BBD8}"/>
            </c:ext>
          </c:extLst>
        </c:ser>
        <c:ser>
          <c:idx val="1"/>
          <c:order val="1"/>
          <c:tx>
            <c:v>IR Of TAF.PLC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'THREE ACRE FARMS PLC'!$B$92:$E$92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'THREE ACRE FARMS PLC'!$B$149:$E$149</c:f>
              <c:numCache>
                <c:formatCode>General</c:formatCode>
                <c:ptCount val="4"/>
                <c:pt idx="0">
                  <c:v>8536.7272727272721</c:v>
                </c:pt>
                <c:pt idx="1">
                  <c:v>2735.3807692307691</c:v>
                </c:pt>
                <c:pt idx="2">
                  <c:v>2955.2696078431372</c:v>
                </c:pt>
                <c:pt idx="3">
                  <c:v>6799.5857142857139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1B-4576-93B7-9CD542E5B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42431"/>
        <c:axId val="1723409983"/>
      </c:lineChart>
      <c:catAx>
        <c:axId val="110642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409983"/>
        <c:crosses val="autoZero"/>
        <c:auto val="1"/>
        <c:lblAlgn val="ctr"/>
        <c:lblOffset val="100"/>
        <c:noMultiLvlLbl val="0"/>
      </c:catAx>
      <c:valAx>
        <c:axId val="172340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4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Earning Per Share(EPS)</a:t>
            </a:r>
            <a:r>
              <a:rPr lang="en-US" sz="1400" b="0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 Of BF.PLC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'THREE ACRE FARMS PLC'!$B$92:$E$92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'BAIRAHA FARMS PLC'!$B$157:$E$157</c:f>
              <c:numCache>
                <c:formatCode>General</c:formatCode>
                <c:ptCount val="4"/>
                <c:pt idx="0">
                  <c:v>6.9863138124999997</c:v>
                </c:pt>
                <c:pt idx="1">
                  <c:v>-7.3625930000000004</c:v>
                </c:pt>
                <c:pt idx="2">
                  <c:v>-10.589204437499999</c:v>
                </c:pt>
                <c:pt idx="3">
                  <c:v>22.675272124999999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2-442D-9B4B-7186E7CC3D2F}"/>
            </c:ext>
          </c:extLst>
        </c:ser>
        <c:ser>
          <c:idx val="1"/>
          <c:order val="1"/>
          <c:tx>
            <c:v>EPS Of TAF.PLC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'THREE ACRE FARMS PLC'!$B$92:$E$92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'THREE ACRE FARMS PLC'!$B$154:$E$154</c:f>
              <c:numCache>
                <c:formatCode>General</c:formatCode>
                <c:ptCount val="4"/>
                <c:pt idx="0">
                  <c:v>26.560076449352305</c:v>
                </c:pt>
                <c:pt idx="1">
                  <c:v>32.033000637077933</c:v>
                </c:pt>
                <c:pt idx="2" formatCode="#,##0">
                  <c:v>27.926141431301762</c:v>
                </c:pt>
                <c:pt idx="3">
                  <c:v>23.435039286472712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62-442D-9B4B-7186E7CC3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46943"/>
        <c:axId val="70552223"/>
      </c:lineChart>
      <c:catAx>
        <c:axId val="70546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2223"/>
        <c:crosses val="autoZero"/>
        <c:auto val="1"/>
        <c:lblAlgn val="ctr"/>
        <c:lblOffset val="100"/>
        <c:noMultiLvlLbl val="0"/>
      </c:catAx>
      <c:valAx>
        <c:axId val="7055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Price / Earnings Ratio</a:t>
            </a:r>
            <a:r>
              <a:rPr lang="en-US" sz="1400" b="0" i="0" u="none" strike="noStrike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 Of BF.PLC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'BAIRAHA FARMS PLC'!$B$95:$E$95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'BAIRAHA FARMS PLC'!$B$162:$E$162</c:f>
              <c:numCache>
                <c:formatCode>General</c:formatCode>
                <c:ptCount val="4"/>
                <c:pt idx="0">
                  <c:v>16.432127597045298</c:v>
                </c:pt>
                <c:pt idx="1">
                  <c:v>-10.689168883842962</c:v>
                </c:pt>
                <c:pt idx="2">
                  <c:v>-13.008531548619468</c:v>
                </c:pt>
                <c:pt idx="3">
                  <c:v>6.6702617356130185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F-46EA-B09F-F57DBF0C7722}"/>
            </c:ext>
          </c:extLst>
        </c:ser>
        <c:ser>
          <c:idx val="1"/>
          <c:order val="1"/>
          <c:tx>
            <c:v>ER Of TAF.PLC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'BAIRAHA FARMS PLC'!$B$95:$E$95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'THREE ACRE FARMS PLC'!$B$159:$E$159</c:f>
              <c:numCache>
                <c:formatCode>General</c:formatCode>
                <c:ptCount val="4"/>
                <c:pt idx="0">
                  <c:v>4.3900476048081334</c:v>
                </c:pt>
                <c:pt idx="1">
                  <c:v>5.3975586601733987</c:v>
                </c:pt>
                <c:pt idx="2">
                  <c:v>10.751574854643426</c:v>
                </c:pt>
                <c:pt idx="3">
                  <c:v>5.3232255544802438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F-46EA-B09F-F57DBF0C7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651695"/>
        <c:axId val="2003648335"/>
      </c:lineChart>
      <c:catAx>
        <c:axId val="200365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648335"/>
        <c:crosses val="autoZero"/>
        <c:auto val="1"/>
        <c:lblAlgn val="ctr"/>
        <c:lblOffset val="100"/>
        <c:noMultiLvlLbl val="0"/>
      </c:catAx>
      <c:valAx>
        <c:axId val="200364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65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Dividend Per Share</a:t>
            </a:r>
            <a:r>
              <a:rPr lang="en-US" sz="1400" b="0" i="0" u="none" strike="noStrike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DPS Of BF.PLC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'THREE ACRE FARMS PLC'!$B$92:$E$92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'BAIRAHA FARMS PLC'!$B$167:$E$167</c:f>
              <c:numCache>
                <c:formatCode>General</c:formatCode>
                <c:ptCount val="4"/>
                <c:pt idx="0">
                  <c:v>7</c:v>
                </c:pt>
                <c:pt idx="1">
                  <c:v>4</c:v>
                </c:pt>
                <c:pt idx="2">
                  <c:v>0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8-4B20-BBAD-D05230E35487}"/>
            </c:ext>
          </c:extLst>
        </c:ser>
        <c:ser>
          <c:idx val="1"/>
          <c:order val="1"/>
          <c:tx>
            <c:v>DPS Of TAF.PLC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'THREE ACRE FARMS PLC'!$B$92:$E$92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'THREE ACRE FARMS PLC'!$B$164:$E$164</c:f>
              <c:numCache>
                <c:formatCode>General</c:formatCode>
                <c:ptCount val="4"/>
                <c:pt idx="0">
                  <c:v>5.5000212359311957</c:v>
                </c:pt>
                <c:pt idx="1">
                  <c:v>22.00004247186239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8-4B20-BBAD-D05230E35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823711"/>
        <c:axId val="2006825151"/>
      </c:lineChart>
      <c:catAx>
        <c:axId val="2006823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825151"/>
        <c:crosses val="autoZero"/>
        <c:auto val="1"/>
        <c:lblAlgn val="ctr"/>
        <c:lblOffset val="100"/>
        <c:noMultiLvlLbl val="0"/>
      </c:catAx>
      <c:valAx>
        <c:axId val="200682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82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Dividend Yield Ratio</a:t>
            </a:r>
            <a:r>
              <a:rPr lang="en-US" sz="1400" b="0" i="0" u="none" strike="noStrike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DYR Of BF.PLC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'THREE ACRE FARMS PLC'!$B$4:$E$4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'BAIRAHA FARMS PLC'!$B$172:$E$172</c:f>
              <c:numCache>
                <c:formatCode>General</c:formatCode>
                <c:ptCount val="4"/>
                <c:pt idx="0">
                  <c:v>6.0975609756097562</c:v>
                </c:pt>
                <c:pt idx="1">
                  <c:v>5.082592121982211</c:v>
                </c:pt>
                <c:pt idx="2">
                  <c:v>0</c:v>
                </c:pt>
                <c:pt idx="3">
                  <c:v>3.9669421487603307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C-4CA4-9C7A-769F137A63CF}"/>
            </c:ext>
          </c:extLst>
        </c:ser>
        <c:ser>
          <c:idx val="1"/>
          <c:order val="1"/>
          <c:tx>
            <c:v>DYR Of TAF.PLC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'THREE ACRE FARMS PLC'!$B$4:$E$4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'THREE ACRE FARMS PLC'!$B$169:$E$169</c:f>
              <c:numCache>
                <c:formatCode>General</c:formatCode>
                <c:ptCount val="4"/>
                <c:pt idx="0">
                  <c:v>4.7169993447094303</c:v>
                </c:pt>
                <c:pt idx="1">
                  <c:v>12.724117987275882</c:v>
                </c:pt>
                <c:pt idx="2">
                  <c:v>3.330557868442964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C-4CA4-9C7A-769F137A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83487"/>
        <c:axId val="85780607"/>
      </c:lineChart>
      <c:catAx>
        <c:axId val="85783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80607"/>
        <c:crosses val="autoZero"/>
        <c:auto val="1"/>
        <c:lblAlgn val="ctr"/>
        <c:lblOffset val="100"/>
        <c:noMultiLvlLbl val="0"/>
      </c:catAx>
      <c:valAx>
        <c:axId val="8578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8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Operating Profit  Margin  </a:t>
            </a:r>
            <a:r>
              <a:rPr lang="en-US" sz="1400" b="0" i="0" u="none" strike="noStrike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                   </a:t>
            </a:r>
            <a:r>
              <a:rPr lang="en-US" sz="1400" b="0" i="0" u="none" strike="noStrike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OPM Of BF.PLC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'THREE ACRE FARMS PLC'!$B$92:$E$92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'BAIRAHA FARMS PLC'!$B$102:$E$102</c:f>
              <c:numCache>
                <c:formatCode>General</c:formatCode>
                <c:ptCount val="4"/>
                <c:pt idx="0">
                  <c:v>4.3931594492668795</c:v>
                </c:pt>
                <c:pt idx="1">
                  <c:v>-4.0199134506187537</c:v>
                </c:pt>
                <c:pt idx="2">
                  <c:v>-4.2394055082681907</c:v>
                </c:pt>
                <c:pt idx="3">
                  <c:v>7.4574277328733345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3A-416B-A28B-D2B1C3E6AED1}"/>
            </c:ext>
          </c:extLst>
        </c:ser>
        <c:ser>
          <c:idx val="1"/>
          <c:order val="1"/>
          <c:tx>
            <c:v>OPM OF TAF.PLC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'THREE ACRE FARMS PLC'!$B$92:$E$92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'THREE ACRE FARMS PLC'!$B$99:$E$99</c:f>
              <c:numCache>
                <c:formatCode>General</c:formatCode>
                <c:ptCount val="4"/>
                <c:pt idx="0">
                  <c:v>26.479018597968899</c:v>
                </c:pt>
                <c:pt idx="1">
                  <c:v>31.255985208761004</c:v>
                </c:pt>
                <c:pt idx="2">
                  <c:v>14.327847774861176</c:v>
                </c:pt>
                <c:pt idx="3">
                  <c:v>6.2846078858941432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3A-416B-A28B-D2B1C3E6A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114879"/>
        <c:axId val="1724115359"/>
      </c:lineChart>
      <c:catAx>
        <c:axId val="1724114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115359"/>
        <c:crosses val="autoZero"/>
        <c:auto val="1"/>
        <c:lblAlgn val="ctr"/>
        <c:lblOffset val="100"/>
        <c:noMultiLvlLbl val="0"/>
      </c:catAx>
      <c:valAx>
        <c:axId val="172411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11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Return On Ordinary Shareholder's Funds</a:t>
            </a:r>
            <a:r>
              <a:rPr lang="en-US" sz="1400" b="0" i="0" u="none" strike="noStrike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                   </a:t>
            </a:r>
            <a:r>
              <a:rPr lang="en-US" sz="1400" b="0" i="0" u="none" strike="noStrike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4205175021999281"/>
          <c:y val="2.74666651287256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ROSF Of BF.PLC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'THREE ACRE FARMS PLC'!$B$92:$E$92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'BAIRAHA FARMS PLC'!$B$108:$E$108</c:f>
              <c:numCache>
                <c:formatCode>General</c:formatCode>
                <c:ptCount val="4"/>
                <c:pt idx="0">
                  <c:v>6.201572801808755</c:v>
                </c:pt>
                <c:pt idx="1">
                  <c:v>-7.2157622942800979</c:v>
                </c:pt>
                <c:pt idx="2">
                  <c:v>-11.342995102223632</c:v>
                </c:pt>
                <c:pt idx="3">
                  <c:v>20.592505079238212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E-4E47-A189-33622FF017EF}"/>
            </c:ext>
          </c:extLst>
        </c:ser>
        <c:ser>
          <c:idx val="1"/>
          <c:order val="1"/>
          <c:tx>
            <c:v>ROSF Of TAF&gt;PLC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'THREE ACRE FARMS PLC'!$B$92:$E$92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'THREE ACRE FARMS PLC'!$B$104:$E$104</c:f>
              <c:numCache>
                <c:formatCode>General</c:formatCode>
                <c:ptCount val="4"/>
                <c:pt idx="0">
                  <c:v>17.5819624888594</c:v>
                </c:pt>
                <c:pt idx="1">
                  <c:v>18.647463821595611</c:v>
                </c:pt>
                <c:pt idx="2">
                  <c:v>14.483364597311446</c:v>
                </c:pt>
                <c:pt idx="3">
                  <c:v>11.351501809256307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E-4E47-A189-33622FF01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646895"/>
        <c:axId val="2003647375"/>
      </c:lineChart>
      <c:catAx>
        <c:axId val="2003646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647375"/>
        <c:crosses val="autoZero"/>
        <c:auto val="1"/>
        <c:lblAlgn val="ctr"/>
        <c:lblOffset val="100"/>
        <c:noMultiLvlLbl val="0"/>
      </c:catAx>
      <c:valAx>
        <c:axId val="200364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64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Return On Capital Employed     </a:t>
            </a:r>
            <a:r>
              <a:rPr lang="en-US" sz="1400" b="0" i="0" u="none" strike="noStrike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              </a:t>
            </a:r>
            <a:r>
              <a:rPr lang="en-US" sz="1400" b="0" i="0" u="none" strike="noStrike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ROCE Of BF.PLC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'THREE ACRE FARMS PLC'!$B$92:$E$92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'BAIRAHA FARMS PLC'!$B$112:$E$112</c:f>
              <c:numCache>
                <c:formatCode>General</c:formatCode>
                <c:ptCount val="4"/>
                <c:pt idx="0">
                  <c:v>6.6073026786942295</c:v>
                </c:pt>
                <c:pt idx="1">
                  <c:v>-6.5917716284179875</c:v>
                </c:pt>
                <c:pt idx="2">
                  <c:v>-9.3241382619717808</c:v>
                </c:pt>
                <c:pt idx="3">
                  <c:v>19.539935201174089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4-4660-944B-A9293569D1CD}"/>
            </c:ext>
          </c:extLst>
        </c:ser>
        <c:ser>
          <c:idx val="1"/>
          <c:order val="1"/>
          <c:tx>
            <c:v>ROCE Of TAF.PLC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'THREE ACRE FARMS PLC'!$B$92:$E$92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'THREE ACRE FARMS PLC'!$B$109:$E$109</c:f>
              <c:numCache>
                <c:formatCode>General</c:formatCode>
                <c:ptCount val="4"/>
                <c:pt idx="0">
                  <c:v>15.140861250962386</c:v>
                </c:pt>
                <c:pt idx="1">
                  <c:v>16.876335817723927</c:v>
                </c:pt>
                <c:pt idx="2">
                  <c:v>12.826761960403681</c:v>
                </c:pt>
                <c:pt idx="3">
                  <c:v>9.2626158286732014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94-4660-944B-A9293569D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82687"/>
        <c:axId val="87783647"/>
      </c:lineChart>
      <c:catAx>
        <c:axId val="87782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37592921559515607"/>
              <c:y val="0.88784445072437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83647"/>
        <c:crosses val="autoZero"/>
        <c:auto val="1"/>
        <c:lblAlgn val="ctr"/>
        <c:lblOffset val="100"/>
        <c:noMultiLvlLbl val="0"/>
      </c:catAx>
      <c:valAx>
        <c:axId val="8778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8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Current Ratio</a:t>
            </a:r>
            <a:r>
              <a:rPr lang="en-US" sz="1400" b="0" i="0" u="none" strike="noStrike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              </a:t>
            </a:r>
            <a:r>
              <a:rPr lang="en-US" sz="1400" b="0" i="0" u="none" strike="noStrike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 Of BF.PLC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'THREE ACRE FARMS PLC'!$B$92:$E$92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'BAIRAHA FARMS PLC'!$B$117:$E$117</c:f>
              <c:numCache>
                <c:formatCode>General</c:formatCode>
                <c:ptCount val="4"/>
                <c:pt idx="0">
                  <c:v>1.4058906455837961</c:v>
                </c:pt>
                <c:pt idx="1">
                  <c:v>0.88015781299414009</c:v>
                </c:pt>
                <c:pt idx="2">
                  <c:v>0.73013272921673755</c:v>
                </c:pt>
                <c:pt idx="3">
                  <c:v>0.91054870044876379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D-4EA2-B1E2-B0345B299A72}"/>
            </c:ext>
          </c:extLst>
        </c:ser>
        <c:ser>
          <c:idx val="1"/>
          <c:order val="1"/>
          <c:tx>
            <c:v>CR Of TAF.PLC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'THREE ACRE FARMS PLC'!$B$92:$E$92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'THREE ACRE FARMS PLC'!$B$114:$E$114</c:f>
              <c:numCache>
                <c:formatCode>General</c:formatCode>
                <c:ptCount val="4"/>
                <c:pt idx="0">
                  <c:v>6.6284148686069226</c:v>
                </c:pt>
                <c:pt idx="1">
                  <c:v>5.8623340321453528</c:v>
                </c:pt>
                <c:pt idx="2">
                  <c:v>7.5933056913390411</c:v>
                </c:pt>
                <c:pt idx="3">
                  <c:v>6.7895142890229128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D-4EA2-B1E2-B0345B299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641135"/>
        <c:axId val="2003636815"/>
      </c:lineChart>
      <c:catAx>
        <c:axId val="2003641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636815"/>
        <c:crosses val="autoZero"/>
        <c:auto val="1"/>
        <c:lblAlgn val="ctr"/>
        <c:lblOffset val="100"/>
        <c:noMultiLvlLbl val="0"/>
      </c:catAx>
      <c:valAx>
        <c:axId val="200363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64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Quick Ratio</a:t>
            </a:r>
            <a:r>
              <a:rPr lang="en-US" sz="1400" b="0" i="0" u="none" strike="noStrike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              </a:t>
            </a:r>
            <a:r>
              <a:rPr lang="en-US" sz="1400" b="0" i="0" u="none" strike="noStrike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984496686100738"/>
          <c:y val="2.74666651287256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QR Of BF.PLC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'THREE ACRE FARMS PLC'!$B$92:$E$92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'BAIRAHA FARMS PLC'!$B$122:$E$122</c:f>
              <c:numCache>
                <c:formatCode>General</c:formatCode>
                <c:ptCount val="4"/>
                <c:pt idx="0">
                  <c:v>1.1595356481234353</c:v>
                </c:pt>
                <c:pt idx="1">
                  <c:v>0.60914336171792094</c:v>
                </c:pt>
                <c:pt idx="2">
                  <c:v>0.6136410186888811</c:v>
                </c:pt>
                <c:pt idx="3">
                  <c:v>0.79816193956997239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A9-4C59-BF14-6075C128334A}"/>
            </c:ext>
          </c:extLst>
        </c:ser>
        <c:ser>
          <c:idx val="1"/>
          <c:order val="1"/>
          <c:tx>
            <c:v>QR Of TAF.PLC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'THREE ACRE FARMS PLC'!$B$92:$E$92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'THREE ACRE FARMS PLC'!$B$119:$E$119</c:f>
              <c:numCache>
                <c:formatCode>General</c:formatCode>
                <c:ptCount val="4"/>
                <c:pt idx="0">
                  <c:v>6.3946993997684745</c:v>
                </c:pt>
                <c:pt idx="1">
                  <c:v>5.6346021532033079</c:v>
                </c:pt>
                <c:pt idx="2">
                  <c:v>7.2983959266948668</c:v>
                </c:pt>
                <c:pt idx="3">
                  <c:v>5.9068248041538478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A9-4C59-BF14-6075C1283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85567"/>
        <c:axId val="87784607"/>
      </c:lineChart>
      <c:catAx>
        <c:axId val="87785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37841972102384269"/>
              <c:y val="0.883266673202915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84607"/>
        <c:crosses val="autoZero"/>
        <c:auto val="1"/>
        <c:lblAlgn val="ctr"/>
        <c:lblOffset val="100"/>
        <c:noMultiLvlLbl val="0"/>
      </c:catAx>
      <c:valAx>
        <c:axId val="8778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8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Inventories Turnover Period</a:t>
            </a:r>
            <a:r>
              <a:rPr lang="en-US" sz="1400" b="0" i="0" u="none" strike="noStrike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             </a:t>
            </a:r>
            <a:r>
              <a:rPr lang="en-US" sz="1400" b="0" i="0" u="none" strike="noStrike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ITP Of BF.PLC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'THREE ACRE FARMS PLC'!$B$92:$E$92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'BAIRAHA FARMS PLC'!$B$127:$E$127</c:f>
              <c:numCache>
                <c:formatCode>General</c:formatCode>
                <c:ptCount val="4"/>
                <c:pt idx="0">
                  <c:v>21.53193757104534</c:v>
                </c:pt>
                <c:pt idx="1">
                  <c:v>35.589249773182061</c:v>
                </c:pt>
                <c:pt idx="2">
                  <c:v>16.873372773595644</c:v>
                </c:pt>
                <c:pt idx="3">
                  <c:v>17.534466085695026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9-43CF-B7BF-F29BFF6600D9}"/>
            </c:ext>
          </c:extLst>
        </c:ser>
        <c:ser>
          <c:idx val="1"/>
          <c:order val="1"/>
          <c:tx>
            <c:v>ITP Of TAF.PLC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'THREE ACRE FARMS PLC'!$B$92:$E$92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'THREE ACRE FARMS PLC'!$B$124:$E$124</c:f>
              <c:numCache>
                <c:formatCode>General</c:formatCode>
                <c:ptCount val="4"/>
                <c:pt idx="0">
                  <c:v>22.439689478029845</c:v>
                </c:pt>
                <c:pt idx="1">
                  <c:v>28.623709879766114</c:v>
                </c:pt>
                <c:pt idx="2">
                  <c:v>15.313463600923809</c:v>
                </c:pt>
                <c:pt idx="3">
                  <c:v>29.96361976167211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9-43CF-B7BF-F29BFF660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87855"/>
        <c:axId val="109584975"/>
      </c:lineChart>
      <c:catAx>
        <c:axId val="10958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84975"/>
        <c:crosses val="autoZero"/>
        <c:auto val="1"/>
        <c:lblAlgn val="ctr"/>
        <c:lblOffset val="100"/>
        <c:noMultiLvlLbl val="0"/>
      </c:catAx>
      <c:valAx>
        <c:axId val="10958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Days</a:t>
                </a:r>
              </a:p>
            </c:rich>
          </c:tx>
          <c:layout>
            <c:manualLayout>
              <c:xMode val="edge"/>
              <c:yMode val="edge"/>
              <c:x val="3.0636717393058777E-2"/>
              <c:y val="0.419900477984788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8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Settlement Period For Trade Receivable</a:t>
            </a:r>
            <a:r>
              <a:rPr lang="en-US" sz="1400" b="0" i="0" u="none" strike="noStrike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        </a:t>
            </a:r>
            <a:r>
              <a:rPr lang="en-US" sz="1400" b="0" i="0" u="none" strike="noStrike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SPTR Of BF.PLC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'THREE ACRE FARMS PLC'!$B$92:$E$92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'BAIRAHA FARMS PLC'!$B$132:$E$132</c:f>
              <c:numCache>
                <c:formatCode>General</c:formatCode>
                <c:ptCount val="4"/>
                <c:pt idx="0">
                  <c:v>3.081165529180431</c:v>
                </c:pt>
                <c:pt idx="1">
                  <c:v>3.1017581877815852</c:v>
                </c:pt>
                <c:pt idx="2">
                  <c:v>3.2324978783613352</c:v>
                </c:pt>
                <c:pt idx="3">
                  <c:v>11.876700631767683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E-477D-995F-F2185AA4744F}"/>
            </c:ext>
          </c:extLst>
        </c:ser>
        <c:ser>
          <c:idx val="1"/>
          <c:order val="1"/>
          <c:tx>
            <c:v>SPTR Of TAF.PLC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'THREE ACRE FARMS PLC'!$B$92:$E$92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'THREE ACRE FARMS PLC'!$B$129:$E$129</c:f>
              <c:numCache>
                <c:formatCode>General</c:formatCode>
                <c:ptCount val="4"/>
                <c:pt idx="0">
                  <c:v>6.6069433733133502</c:v>
                </c:pt>
                <c:pt idx="1">
                  <c:v>0.94337877147808236</c:v>
                </c:pt>
                <c:pt idx="2">
                  <c:v>-0.56913669295567781</c:v>
                </c:pt>
                <c:pt idx="3">
                  <c:v>-1.4381491547149512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E-477D-995F-F2185AA47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131855"/>
        <c:axId val="1943135215"/>
      </c:lineChart>
      <c:catAx>
        <c:axId val="1943131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35215"/>
        <c:crosses val="autoZero"/>
        <c:auto val="1"/>
        <c:lblAlgn val="ctr"/>
        <c:lblOffset val="100"/>
        <c:noMultiLvlLbl val="0"/>
      </c:catAx>
      <c:valAx>
        <c:axId val="194313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3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Settlement Period For Trade Payable</a:t>
            </a:r>
            <a:r>
              <a:rPr lang="en-US" sz="1400" b="0" i="0" u="none" strike="noStrike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        </a:t>
            </a:r>
            <a:r>
              <a:rPr lang="en-US" sz="1400" b="0" i="0" u="none" strike="noStrike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SPTP Of BF.PLC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FC3-4029-A87A-3AAA088F401F}"/>
              </c:ext>
            </c:extLst>
          </c:dPt>
          <c:cat>
            <c:numRef>
              <c:f>'THREE ACRE FARMS PLC'!$B$92:$E$92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'BAIRAHA FARMS PLC'!$B$137:$E$137</c:f>
              <c:numCache>
                <c:formatCode>General</c:formatCode>
                <c:ptCount val="4"/>
                <c:pt idx="0">
                  <c:v>33.859069962453361</c:v>
                </c:pt>
                <c:pt idx="1">
                  <c:v>49.86282769448016</c:v>
                </c:pt>
                <c:pt idx="2">
                  <c:v>81.98248643578313</c:v>
                </c:pt>
                <c:pt idx="3">
                  <c:v>100.93227870552347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B7-4521-AF5B-F886B0750E87}"/>
            </c:ext>
          </c:extLst>
        </c:ser>
        <c:ser>
          <c:idx val="1"/>
          <c:order val="1"/>
          <c:tx>
            <c:v>SPTP Of TAF.PLC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'THREE ACRE FARMS PLC'!$B$92:$E$92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'THREE ACRE FARMS PLC'!$B$134:$E$134</c:f>
              <c:numCache>
                <c:formatCode>General</c:formatCode>
                <c:ptCount val="4"/>
                <c:pt idx="0">
                  <c:v>11.03635433148502</c:v>
                </c:pt>
                <c:pt idx="1">
                  <c:v>6.4730692427417971</c:v>
                </c:pt>
                <c:pt idx="2">
                  <c:v>-2.074091938238749</c:v>
                </c:pt>
                <c:pt idx="3">
                  <c:v>5.496802666496678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B7-4521-AF5B-F886B0750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133775"/>
        <c:axId val="1943134255"/>
      </c:lineChart>
      <c:catAx>
        <c:axId val="1943133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34255"/>
        <c:crosses val="autoZero"/>
        <c:auto val="1"/>
        <c:lblAlgn val="ctr"/>
        <c:lblOffset val="100"/>
        <c:noMultiLvlLbl val="0"/>
      </c:catAx>
      <c:valAx>
        <c:axId val="194313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3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5</xdr:col>
      <xdr:colOff>19343</xdr:colOff>
      <xdr:row>14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6876B43-AD27-452E-AB07-9E159DCF9D5E}"/>
            </a:ext>
          </a:extLst>
        </xdr:cNvPr>
        <xdr:cNvCxnSpPr/>
      </xdr:nvCxnSpPr>
      <xdr:spPr>
        <a:xfrm>
          <a:off x="3810000" y="2227385"/>
          <a:ext cx="412242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25</xdr:row>
      <xdr:rowOff>0</xdr:rowOff>
    </xdr:from>
    <xdr:to>
      <xdr:col>5</xdr:col>
      <xdr:colOff>19343</xdr:colOff>
      <xdr:row>25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B2A1B13-658F-4759-B983-612C187E1FD6}"/>
            </a:ext>
          </a:extLst>
        </xdr:cNvPr>
        <xdr:cNvCxnSpPr/>
      </xdr:nvCxnSpPr>
      <xdr:spPr>
        <a:xfrm>
          <a:off x="3810000" y="4242288"/>
          <a:ext cx="412242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27</xdr:row>
      <xdr:rowOff>0</xdr:rowOff>
    </xdr:from>
    <xdr:to>
      <xdr:col>5</xdr:col>
      <xdr:colOff>19343</xdr:colOff>
      <xdr:row>27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1A9DFE50-C600-49BA-89EF-A8347157BC61}"/>
            </a:ext>
          </a:extLst>
        </xdr:cNvPr>
        <xdr:cNvCxnSpPr/>
      </xdr:nvCxnSpPr>
      <xdr:spPr>
        <a:xfrm>
          <a:off x="3810000" y="4608635"/>
          <a:ext cx="412242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28</xdr:row>
      <xdr:rowOff>0</xdr:rowOff>
    </xdr:from>
    <xdr:to>
      <xdr:col>5</xdr:col>
      <xdr:colOff>19343</xdr:colOff>
      <xdr:row>28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6E9C39E2-E934-4761-AE4B-CE2C4AA1A0BF}"/>
            </a:ext>
          </a:extLst>
        </xdr:cNvPr>
        <xdr:cNvCxnSpPr/>
      </xdr:nvCxnSpPr>
      <xdr:spPr>
        <a:xfrm>
          <a:off x="3810000" y="4791808"/>
          <a:ext cx="412242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3802673</xdr:colOff>
      <xdr:row>28</xdr:row>
      <xdr:rowOff>43961</xdr:rowOff>
    </xdr:from>
    <xdr:to>
      <xdr:col>5</xdr:col>
      <xdr:colOff>21981</xdr:colOff>
      <xdr:row>28</xdr:row>
      <xdr:rowOff>51288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2CE67B88-ADFE-4BF2-AEEA-2450B6B63ACD}"/>
            </a:ext>
          </a:extLst>
        </xdr:cNvPr>
        <xdr:cNvCxnSpPr/>
      </xdr:nvCxnSpPr>
      <xdr:spPr>
        <a:xfrm>
          <a:off x="3802673" y="4835769"/>
          <a:ext cx="4132385" cy="7327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36</xdr:row>
      <xdr:rowOff>0</xdr:rowOff>
    </xdr:from>
    <xdr:to>
      <xdr:col>5</xdr:col>
      <xdr:colOff>19343</xdr:colOff>
      <xdr:row>36</xdr:row>
      <xdr:rowOff>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2A86D8A1-A629-4852-B624-F808C76FDB95}"/>
            </a:ext>
          </a:extLst>
        </xdr:cNvPr>
        <xdr:cNvCxnSpPr/>
      </xdr:nvCxnSpPr>
      <xdr:spPr>
        <a:xfrm>
          <a:off x="3810000" y="6257192"/>
          <a:ext cx="412242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42</xdr:row>
      <xdr:rowOff>0</xdr:rowOff>
    </xdr:from>
    <xdr:to>
      <xdr:col>5</xdr:col>
      <xdr:colOff>19343</xdr:colOff>
      <xdr:row>42</xdr:row>
      <xdr:rowOff>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4CF3EB15-90B2-4196-ACBE-EE3F3F440ADB}"/>
            </a:ext>
          </a:extLst>
        </xdr:cNvPr>
        <xdr:cNvCxnSpPr/>
      </xdr:nvCxnSpPr>
      <xdr:spPr>
        <a:xfrm>
          <a:off x="3810000" y="7356231"/>
          <a:ext cx="412242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49</xdr:row>
      <xdr:rowOff>0</xdr:rowOff>
    </xdr:from>
    <xdr:to>
      <xdr:col>5</xdr:col>
      <xdr:colOff>19343</xdr:colOff>
      <xdr:row>49</xdr:row>
      <xdr:rowOff>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9D988223-61EB-4A31-BA5E-0613E1B3A325}"/>
            </a:ext>
          </a:extLst>
        </xdr:cNvPr>
        <xdr:cNvCxnSpPr/>
      </xdr:nvCxnSpPr>
      <xdr:spPr>
        <a:xfrm>
          <a:off x="3810000" y="8638442"/>
          <a:ext cx="412242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51</xdr:row>
      <xdr:rowOff>0</xdr:rowOff>
    </xdr:from>
    <xdr:to>
      <xdr:col>5</xdr:col>
      <xdr:colOff>19343</xdr:colOff>
      <xdr:row>51</xdr:row>
      <xdr:rowOff>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F39EFE7-1491-4902-BD4B-1518DA7CFD40}"/>
            </a:ext>
          </a:extLst>
        </xdr:cNvPr>
        <xdr:cNvCxnSpPr/>
      </xdr:nvCxnSpPr>
      <xdr:spPr>
        <a:xfrm>
          <a:off x="3810000" y="9004788"/>
          <a:ext cx="412242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53</xdr:row>
      <xdr:rowOff>0</xdr:rowOff>
    </xdr:from>
    <xdr:to>
      <xdr:col>5</xdr:col>
      <xdr:colOff>19343</xdr:colOff>
      <xdr:row>53</xdr:row>
      <xdr:rowOff>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DCE4B15D-0F38-4226-B455-5CE9154B3DA4}"/>
            </a:ext>
          </a:extLst>
        </xdr:cNvPr>
        <xdr:cNvCxnSpPr/>
      </xdr:nvCxnSpPr>
      <xdr:spPr>
        <a:xfrm>
          <a:off x="3810000" y="9371135"/>
          <a:ext cx="412242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54</xdr:row>
      <xdr:rowOff>0</xdr:rowOff>
    </xdr:from>
    <xdr:to>
      <xdr:col>5</xdr:col>
      <xdr:colOff>19343</xdr:colOff>
      <xdr:row>54</xdr:row>
      <xdr:rowOff>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6D186DAE-22C7-4A71-A336-6CD863B5F969}"/>
            </a:ext>
          </a:extLst>
        </xdr:cNvPr>
        <xdr:cNvCxnSpPr/>
      </xdr:nvCxnSpPr>
      <xdr:spPr>
        <a:xfrm>
          <a:off x="3810000" y="9554308"/>
          <a:ext cx="412242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54</xdr:row>
      <xdr:rowOff>36634</xdr:rowOff>
    </xdr:from>
    <xdr:to>
      <xdr:col>5</xdr:col>
      <xdr:colOff>14654</xdr:colOff>
      <xdr:row>54</xdr:row>
      <xdr:rowOff>36634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E6BB399-7156-4D0B-B96B-FA477585A53E}"/>
            </a:ext>
          </a:extLst>
        </xdr:cNvPr>
        <xdr:cNvCxnSpPr/>
      </xdr:nvCxnSpPr>
      <xdr:spPr>
        <a:xfrm>
          <a:off x="3810000" y="9590942"/>
          <a:ext cx="4117731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5</xdr:col>
      <xdr:colOff>7620</xdr:colOff>
      <xdr:row>10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CC37DB5-6A6B-C10E-DF16-AA865980B7DE}"/>
            </a:ext>
          </a:extLst>
        </xdr:cNvPr>
        <xdr:cNvCxnSpPr/>
      </xdr:nvCxnSpPr>
      <xdr:spPr>
        <a:xfrm>
          <a:off x="3810000" y="1676400"/>
          <a:ext cx="412242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19</xdr:row>
      <xdr:rowOff>0</xdr:rowOff>
    </xdr:from>
    <xdr:to>
      <xdr:col>5</xdr:col>
      <xdr:colOff>7620</xdr:colOff>
      <xdr:row>19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23B5E41-9970-4272-B300-E7548A82044C}"/>
            </a:ext>
          </a:extLst>
        </xdr:cNvPr>
        <xdr:cNvCxnSpPr/>
      </xdr:nvCxnSpPr>
      <xdr:spPr>
        <a:xfrm>
          <a:off x="3810000" y="3322320"/>
          <a:ext cx="412242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21</xdr:row>
      <xdr:rowOff>0</xdr:rowOff>
    </xdr:from>
    <xdr:to>
      <xdr:col>5</xdr:col>
      <xdr:colOff>7620</xdr:colOff>
      <xdr:row>21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7BF0D563-F9B4-4A3A-B5CF-DE5A02CC1094}"/>
            </a:ext>
          </a:extLst>
        </xdr:cNvPr>
        <xdr:cNvCxnSpPr/>
      </xdr:nvCxnSpPr>
      <xdr:spPr>
        <a:xfrm>
          <a:off x="3810000" y="3688080"/>
          <a:ext cx="412242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26</xdr:row>
      <xdr:rowOff>0</xdr:rowOff>
    </xdr:from>
    <xdr:to>
      <xdr:col>5</xdr:col>
      <xdr:colOff>7620</xdr:colOff>
      <xdr:row>26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429D0036-8D72-43C8-AEAB-0CE6FF66C8C9}"/>
            </a:ext>
          </a:extLst>
        </xdr:cNvPr>
        <xdr:cNvCxnSpPr/>
      </xdr:nvCxnSpPr>
      <xdr:spPr>
        <a:xfrm>
          <a:off x="3810000" y="4602480"/>
          <a:ext cx="412242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33</xdr:row>
      <xdr:rowOff>0</xdr:rowOff>
    </xdr:from>
    <xdr:to>
      <xdr:col>5</xdr:col>
      <xdr:colOff>7620</xdr:colOff>
      <xdr:row>33</xdr:row>
      <xdr:rowOff>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85EF651E-6232-4D2D-A4D8-DDBDFFE097D7}"/>
            </a:ext>
          </a:extLst>
        </xdr:cNvPr>
        <xdr:cNvCxnSpPr/>
      </xdr:nvCxnSpPr>
      <xdr:spPr>
        <a:xfrm>
          <a:off x="3810000" y="5882640"/>
          <a:ext cx="412242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39</xdr:row>
      <xdr:rowOff>0</xdr:rowOff>
    </xdr:from>
    <xdr:to>
      <xdr:col>5</xdr:col>
      <xdr:colOff>7620</xdr:colOff>
      <xdr:row>39</xdr:row>
      <xdr:rowOff>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C79E5355-4B8E-4A84-9977-30889A9BD6D6}"/>
            </a:ext>
          </a:extLst>
        </xdr:cNvPr>
        <xdr:cNvCxnSpPr/>
      </xdr:nvCxnSpPr>
      <xdr:spPr>
        <a:xfrm>
          <a:off x="3810000" y="6979920"/>
          <a:ext cx="412242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41</xdr:row>
      <xdr:rowOff>0</xdr:rowOff>
    </xdr:from>
    <xdr:to>
      <xdr:col>5</xdr:col>
      <xdr:colOff>7620</xdr:colOff>
      <xdr:row>41</xdr:row>
      <xdr:rowOff>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F166904-168E-4C6D-9989-D884A2C320DF}"/>
            </a:ext>
          </a:extLst>
        </xdr:cNvPr>
        <xdr:cNvCxnSpPr/>
      </xdr:nvCxnSpPr>
      <xdr:spPr>
        <a:xfrm>
          <a:off x="3810000" y="7345680"/>
          <a:ext cx="412242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43</xdr:row>
      <xdr:rowOff>0</xdr:rowOff>
    </xdr:from>
    <xdr:to>
      <xdr:col>5</xdr:col>
      <xdr:colOff>7620</xdr:colOff>
      <xdr:row>43</xdr:row>
      <xdr:rowOff>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1B71466-0DA0-4785-A83B-B4824F530F17}"/>
            </a:ext>
          </a:extLst>
        </xdr:cNvPr>
        <xdr:cNvCxnSpPr/>
      </xdr:nvCxnSpPr>
      <xdr:spPr>
        <a:xfrm>
          <a:off x="3810000" y="7711440"/>
          <a:ext cx="412242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44</xdr:row>
      <xdr:rowOff>0</xdr:rowOff>
    </xdr:from>
    <xdr:to>
      <xdr:col>5</xdr:col>
      <xdr:colOff>7620</xdr:colOff>
      <xdr:row>44</xdr:row>
      <xdr:rowOff>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9571EC1F-BB60-4801-90D5-F7D76895F736}"/>
            </a:ext>
          </a:extLst>
        </xdr:cNvPr>
        <xdr:cNvCxnSpPr/>
      </xdr:nvCxnSpPr>
      <xdr:spPr>
        <a:xfrm>
          <a:off x="3810000" y="7894320"/>
          <a:ext cx="412242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44</xdr:row>
      <xdr:rowOff>30480</xdr:rowOff>
    </xdr:from>
    <xdr:to>
      <xdr:col>5</xdr:col>
      <xdr:colOff>15240</xdr:colOff>
      <xdr:row>44</xdr:row>
      <xdr:rowOff>30480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37DDFD7-D26D-45BD-A0DA-40DCEDB0C438}"/>
            </a:ext>
          </a:extLst>
        </xdr:cNvPr>
        <xdr:cNvCxnSpPr/>
      </xdr:nvCxnSpPr>
      <xdr:spPr>
        <a:xfrm>
          <a:off x="3810000" y="7924800"/>
          <a:ext cx="413004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22</xdr:row>
      <xdr:rowOff>0</xdr:rowOff>
    </xdr:from>
    <xdr:to>
      <xdr:col>5</xdr:col>
      <xdr:colOff>7620</xdr:colOff>
      <xdr:row>22</xdr:row>
      <xdr:rowOff>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AE97D0E5-B557-4EAC-A71A-82A181A9EF91}"/>
            </a:ext>
          </a:extLst>
        </xdr:cNvPr>
        <xdr:cNvCxnSpPr/>
      </xdr:nvCxnSpPr>
      <xdr:spPr>
        <a:xfrm>
          <a:off x="3810000" y="3870960"/>
          <a:ext cx="412242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3802380</xdr:colOff>
      <xdr:row>22</xdr:row>
      <xdr:rowOff>38100</xdr:rowOff>
    </xdr:from>
    <xdr:to>
      <xdr:col>4</xdr:col>
      <xdr:colOff>1013460</xdr:colOff>
      <xdr:row>22</xdr:row>
      <xdr:rowOff>45720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4A70DEA2-69CB-473C-AD7D-2C03AAC137D6}"/>
            </a:ext>
          </a:extLst>
        </xdr:cNvPr>
        <xdr:cNvCxnSpPr/>
      </xdr:nvCxnSpPr>
      <xdr:spPr>
        <a:xfrm flipV="1">
          <a:off x="3802380" y="3909060"/>
          <a:ext cx="4107180" cy="762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55</xdr:row>
      <xdr:rowOff>0</xdr:rowOff>
    </xdr:from>
    <xdr:to>
      <xdr:col>5</xdr:col>
      <xdr:colOff>7620</xdr:colOff>
      <xdr:row>55</xdr:row>
      <xdr:rowOff>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96F80A71-01EA-4B2D-B2FF-C42C65EE33F8}"/>
            </a:ext>
          </a:extLst>
        </xdr:cNvPr>
        <xdr:cNvCxnSpPr/>
      </xdr:nvCxnSpPr>
      <xdr:spPr>
        <a:xfrm>
          <a:off x="3810000" y="9936480"/>
          <a:ext cx="412242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60</xdr:row>
      <xdr:rowOff>0</xdr:rowOff>
    </xdr:from>
    <xdr:to>
      <xdr:col>5</xdr:col>
      <xdr:colOff>7620</xdr:colOff>
      <xdr:row>60</xdr:row>
      <xdr:rowOff>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5BA6B30E-789B-4488-B64E-9E9CC4A3DA83}"/>
            </a:ext>
          </a:extLst>
        </xdr:cNvPr>
        <xdr:cNvCxnSpPr/>
      </xdr:nvCxnSpPr>
      <xdr:spPr>
        <a:xfrm>
          <a:off x="3810000" y="10850880"/>
          <a:ext cx="412242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64</xdr:row>
      <xdr:rowOff>0</xdr:rowOff>
    </xdr:from>
    <xdr:to>
      <xdr:col>5</xdr:col>
      <xdr:colOff>7620</xdr:colOff>
      <xdr:row>64</xdr:row>
      <xdr:rowOff>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14955D40-52A0-487C-A751-C0C52C4E2E0C}"/>
            </a:ext>
          </a:extLst>
        </xdr:cNvPr>
        <xdr:cNvCxnSpPr/>
      </xdr:nvCxnSpPr>
      <xdr:spPr>
        <a:xfrm>
          <a:off x="3810000" y="11582400"/>
          <a:ext cx="412242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67</xdr:row>
      <xdr:rowOff>0</xdr:rowOff>
    </xdr:from>
    <xdr:to>
      <xdr:col>5</xdr:col>
      <xdr:colOff>7620</xdr:colOff>
      <xdr:row>67</xdr:row>
      <xdr:rowOff>0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3EB9C252-8014-4414-849B-C653DC21C764}"/>
            </a:ext>
          </a:extLst>
        </xdr:cNvPr>
        <xdr:cNvCxnSpPr/>
      </xdr:nvCxnSpPr>
      <xdr:spPr>
        <a:xfrm>
          <a:off x="3810000" y="12131040"/>
          <a:ext cx="412242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75</xdr:row>
      <xdr:rowOff>0</xdr:rowOff>
    </xdr:from>
    <xdr:to>
      <xdr:col>5</xdr:col>
      <xdr:colOff>7620</xdr:colOff>
      <xdr:row>75</xdr:row>
      <xdr:rowOff>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0652D326-0691-40C8-8A46-58FFE0ABC201}"/>
            </a:ext>
          </a:extLst>
        </xdr:cNvPr>
        <xdr:cNvCxnSpPr/>
      </xdr:nvCxnSpPr>
      <xdr:spPr>
        <a:xfrm>
          <a:off x="3810000" y="13594080"/>
          <a:ext cx="412242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68</xdr:row>
      <xdr:rowOff>0</xdr:rowOff>
    </xdr:from>
    <xdr:to>
      <xdr:col>5</xdr:col>
      <xdr:colOff>7620</xdr:colOff>
      <xdr:row>68</xdr:row>
      <xdr:rowOff>0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9FF2BA7E-297C-4EF1-8479-C44047FC0E3D}"/>
            </a:ext>
          </a:extLst>
        </xdr:cNvPr>
        <xdr:cNvCxnSpPr/>
      </xdr:nvCxnSpPr>
      <xdr:spPr>
        <a:xfrm>
          <a:off x="3810000" y="12313920"/>
          <a:ext cx="412242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</xdr:colOff>
      <xdr:row>68</xdr:row>
      <xdr:rowOff>45720</xdr:rowOff>
    </xdr:from>
    <xdr:to>
      <xdr:col>5</xdr:col>
      <xdr:colOff>0</xdr:colOff>
      <xdr:row>68</xdr:row>
      <xdr:rowOff>53340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643AFA6F-6BC4-4D0C-ACD1-95924B9BF7D7}"/>
            </a:ext>
          </a:extLst>
        </xdr:cNvPr>
        <xdr:cNvCxnSpPr/>
      </xdr:nvCxnSpPr>
      <xdr:spPr>
        <a:xfrm flipV="1">
          <a:off x="3817620" y="12359640"/>
          <a:ext cx="4107180" cy="762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76</xdr:row>
      <xdr:rowOff>0</xdr:rowOff>
    </xdr:from>
    <xdr:to>
      <xdr:col>5</xdr:col>
      <xdr:colOff>7620</xdr:colOff>
      <xdr:row>76</xdr:row>
      <xdr:rowOff>0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B9AD7339-AFF8-4C6E-A3D8-3E63E00A96AB}"/>
            </a:ext>
          </a:extLst>
        </xdr:cNvPr>
        <xdr:cNvCxnSpPr/>
      </xdr:nvCxnSpPr>
      <xdr:spPr>
        <a:xfrm>
          <a:off x="3810000" y="13776960"/>
          <a:ext cx="412242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</xdr:colOff>
      <xdr:row>76</xdr:row>
      <xdr:rowOff>45720</xdr:rowOff>
    </xdr:from>
    <xdr:to>
      <xdr:col>4</xdr:col>
      <xdr:colOff>1021080</xdr:colOff>
      <xdr:row>76</xdr:row>
      <xdr:rowOff>45720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659E0CED-88FD-4857-AFE5-0FDC49B36467}"/>
            </a:ext>
          </a:extLst>
        </xdr:cNvPr>
        <xdr:cNvCxnSpPr/>
      </xdr:nvCxnSpPr>
      <xdr:spPr>
        <a:xfrm>
          <a:off x="3832860" y="13822680"/>
          <a:ext cx="408432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3</xdr:row>
      <xdr:rowOff>171450</xdr:rowOff>
    </xdr:from>
    <xdr:to>
      <xdr:col>8</xdr:col>
      <xdr:colOff>297180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D50946-A9D3-04CF-511D-C9F889482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</xdr:row>
      <xdr:rowOff>179070</xdr:rowOff>
    </xdr:from>
    <xdr:to>
      <xdr:col>17</xdr:col>
      <xdr:colOff>304800</xdr:colOff>
      <xdr:row>18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11DD8C-BCF9-C775-4F90-E2C6BCBAD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</xdr:row>
      <xdr:rowOff>179070</xdr:rowOff>
    </xdr:from>
    <xdr:to>
      <xdr:col>26</xdr:col>
      <xdr:colOff>304800</xdr:colOff>
      <xdr:row>18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443C1B-B2F7-5036-7439-8B3E4B5A0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7620</xdr:colOff>
      <xdr:row>3</xdr:row>
      <xdr:rowOff>179070</xdr:rowOff>
    </xdr:from>
    <xdr:to>
      <xdr:col>35</xdr:col>
      <xdr:colOff>312420</xdr:colOff>
      <xdr:row>18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FEBEC5-E968-9125-7F17-FEAAAF1D4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15240</xdr:colOff>
      <xdr:row>23</xdr:row>
      <xdr:rowOff>3810</xdr:rowOff>
    </xdr:from>
    <xdr:to>
      <xdr:col>8</xdr:col>
      <xdr:colOff>320040</xdr:colOff>
      <xdr:row>38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57A179-190B-3287-467C-2E267B273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22</xdr:row>
      <xdr:rowOff>163830</xdr:rowOff>
    </xdr:from>
    <xdr:to>
      <xdr:col>17</xdr:col>
      <xdr:colOff>304800</xdr:colOff>
      <xdr:row>37</xdr:row>
      <xdr:rowOff>163830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8430F6-8D7F-F414-168A-D8EA12429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7965</xdr:colOff>
      <xdr:row>23</xdr:row>
      <xdr:rowOff>15387</xdr:rowOff>
    </xdr:from>
    <xdr:to>
      <xdr:col>26</xdr:col>
      <xdr:colOff>321368</xdr:colOff>
      <xdr:row>37</xdr:row>
      <xdr:rowOff>177618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33083-329D-DB4B-0A5A-7151B0CE3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15363</xdr:colOff>
      <xdr:row>23</xdr:row>
      <xdr:rowOff>180054</xdr:rowOff>
    </xdr:from>
    <xdr:to>
      <xdr:col>35</xdr:col>
      <xdr:colOff>328766</xdr:colOff>
      <xdr:row>38</xdr:row>
      <xdr:rowOff>157931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4978E-D14F-1DB7-2293-F50349D2D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3072</xdr:colOff>
      <xdr:row>41</xdr:row>
      <xdr:rowOff>7989</xdr:rowOff>
    </xdr:from>
    <xdr:to>
      <xdr:col>8</xdr:col>
      <xdr:colOff>316475</xdr:colOff>
      <xdr:row>55</xdr:row>
      <xdr:rowOff>170221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5199212-B905-7BF1-5C7E-C584411D9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3072</xdr:colOff>
      <xdr:row>41</xdr:row>
      <xdr:rowOff>14135</xdr:rowOff>
    </xdr:from>
    <xdr:to>
      <xdr:col>17</xdr:col>
      <xdr:colOff>316476</xdr:colOff>
      <xdr:row>55</xdr:row>
      <xdr:rowOff>176367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46902BD-F6DC-E37B-2D5D-7CD10DA50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9218</xdr:colOff>
      <xdr:row>41</xdr:row>
      <xdr:rowOff>1844</xdr:rowOff>
    </xdr:from>
    <xdr:to>
      <xdr:col>26</xdr:col>
      <xdr:colOff>322621</xdr:colOff>
      <xdr:row>55</xdr:row>
      <xdr:rowOff>164076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BDEC887-00F8-E234-7AD0-61A0EE6FD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9218</xdr:colOff>
      <xdr:row>41</xdr:row>
      <xdr:rowOff>1844</xdr:rowOff>
    </xdr:from>
    <xdr:to>
      <xdr:col>35</xdr:col>
      <xdr:colOff>322621</xdr:colOff>
      <xdr:row>55</xdr:row>
      <xdr:rowOff>164076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51777E4-279D-5807-4C2E-37B393EA2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18495</xdr:colOff>
      <xdr:row>59</xdr:row>
      <xdr:rowOff>11837</xdr:rowOff>
    </xdr:from>
    <xdr:to>
      <xdr:col>8</xdr:col>
      <xdr:colOff>344010</xdr:colOff>
      <xdr:row>73</xdr:row>
      <xdr:rowOff>165717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B43CE85-672F-DB04-A3DF-E9D646B0C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11096</xdr:colOff>
      <xdr:row>58</xdr:row>
      <xdr:rowOff>167197</xdr:rowOff>
    </xdr:from>
    <xdr:to>
      <xdr:col>17</xdr:col>
      <xdr:colOff>336611</xdr:colOff>
      <xdr:row>73</xdr:row>
      <xdr:rowOff>136125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580386C-088E-767A-48E6-12B422018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3699</xdr:colOff>
      <xdr:row>59</xdr:row>
      <xdr:rowOff>4439</xdr:rowOff>
    </xdr:from>
    <xdr:to>
      <xdr:col>26</xdr:col>
      <xdr:colOff>329214</xdr:colOff>
      <xdr:row>73</xdr:row>
      <xdr:rowOff>158319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0278455-7C41-F8CC-F944-C5723188E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3699</xdr:colOff>
      <xdr:row>58</xdr:row>
      <xdr:rowOff>159798</xdr:rowOff>
    </xdr:from>
    <xdr:to>
      <xdr:col>35</xdr:col>
      <xdr:colOff>329214</xdr:colOff>
      <xdr:row>73</xdr:row>
      <xdr:rowOff>128726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43937F5-E55C-9CD1-1CF2-D3AE1AAEA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FCDDC-923F-4BFA-9FAE-76AD0104EC3A}">
  <dimension ref="A1:T174"/>
  <sheetViews>
    <sheetView topLeftCell="A132" zoomScale="109" zoomScaleNormal="70" workbookViewId="0">
      <selection activeCell="K100" sqref="K100"/>
    </sheetView>
  </sheetViews>
  <sheetFormatPr defaultRowHeight="14.4" x14ac:dyDescent="0.3"/>
  <cols>
    <col min="1" max="1" width="55.5546875" customWidth="1"/>
    <col min="2" max="5" width="18.77734375" customWidth="1"/>
    <col min="9" max="9" width="19.44140625" customWidth="1"/>
    <col min="10" max="10" width="15.5546875" customWidth="1"/>
    <col min="11" max="11" width="13.5546875" customWidth="1"/>
    <col min="12" max="12" width="19.44140625" customWidth="1"/>
    <col min="13" max="13" width="15.5546875" customWidth="1"/>
    <col min="14" max="14" width="13.5546875" customWidth="1"/>
    <col min="15" max="15" width="19.44140625" customWidth="1"/>
    <col min="16" max="16" width="15.5546875" customWidth="1"/>
    <col min="17" max="17" width="13.5546875" customWidth="1"/>
    <col min="18" max="18" width="19.44140625" customWidth="1"/>
    <col min="19" max="19" width="15.5546875" customWidth="1"/>
    <col min="20" max="20" width="14.21875" customWidth="1"/>
  </cols>
  <sheetData>
    <row r="1" spans="1:13" ht="15.6" x14ac:dyDescent="0.3">
      <c r="A1" s="22" t="s">
        <v>165</v>
      </c>
      <c r="B1" s="23"/>
      <c r="C1" s="23"/>
      <c r="D1" s="23"/>
      <c r="E1" s="23"/>
    </row>
    <row r="2" spans="1:13" ht="15.6" x14ac:dyDescent="0.3">
      <c r="A2" s="24" t="s">
        <v>161</v>
      </c>
      <c r="B2" s="25"/>
      <c r="C2" s="25"/>
      <c r="D2" s="25"/>
      <c r="E2" s="25"/>
    </row>
    <row r="3" spans="1:13" ht="15.6" customHeight="1" x14ac:dyDescent="0.3">
      <c r="A3" s="28" t="s">
        <v>162</v>
      </c>
      <c r="B3" s="25"/>
      <c r="C3" s="25"/>
      <c r="D3" s="25"/>
      <c r="E3" s="25"/>
    </row>
    <row r="4" spans="1:13" ht="15.6" x14ac:dyDescent="0.3">
      <c r="B4" s="3">
        <v>2019</v>
      </c>
      <c r="C4" s="3">
        <v>2020</v>
      </c>
      <c r="D4" s="3">
        <v>2021</v>
      </c>
      <c r="E4" s="3">
        <v>2022</v>
      </c>
      <c r="I4" s="30">
        <v>2019</v>
      </c>
      <c r="J4" s="30"/>
      <c r="L4" s="30">
        <v>2020</v>
      </c>
      <c r="M4" s="30"/>
    </row>
    <row r="5" spans="1:13" x14ac:dyDescent="0.3">
      <c r="A5" s="4" t="s">
        <v>0</v>
      </c>
      <c r="I5" s="5" t="s">
        <v>60</v>
      </c>
      <c r="J5" s="1">
        <v>27576246</v>
      </c>
      <c r="L5" s="5" t="s">
        <v>60</v>
      </c>
      <c r="M5" s="1">
        <v>26924187</v>
      </c>
    </row>
    <row r="6" spans="1:13" x14ac:dyDescent="0.3">
      <c r="A6" s="4" t="s">
        <v>99</v>
      </c>
      <c r="I6" s="5" t="s">
        <v>61</v>
      </c>
      <c r="J6" s="1">
        <v>263811095</v>
      </c>
      <c r="L6" s="5" t="s">
        <v>61</v>
      </c>
      <c r="M6" s="1">
        <v>409276561</v>
      </c>
    </row>
    <row r="7" spans="1:13" x14ac:dyDescent="0.3">
      <c r="A7" s="5" t="s">
        <v>1</v>
      </c>
      <c r="B7" s="1">
        <v>791056270</v>
      </c>
      <c r="C7" s="1">
        <v>808992576</v>
      </c>
      <c r="D7" s="1">
        <v>869539497</v>
      </c>
      <c r="E7" s="1">
        <v>933729816</v>
      </c>
      <c r="I7" s="5" t="s">
        <v>143</v>
      </c>
      <c r="J7">
        <v>852</v>
      </c>
      <c r="L7" s="5" t="s">
        <v>143</v>
      </c>
      <c r="M7">
        <v>921</v>
      </c>
    </row>
    <row r="8" spans="1:13" x14ac:dyDescent="0.3">
      <c r="A8" s="5" t="s">
        <v>2</v>
      </c>
      <c r="C8" s="1">
        <v>28285022</v>
      </c>
      <c r="D8" s="1">
        <v>21213766</v>
      </c>
      <c r="E8" s="1">
        <v>14142510</v>
      </c>
      <c r="I8" s="5" t="s">
        <v>144</v>
      </c>
      <c r="J8" s="1">
        <v>1632557770</v>
      </c>
      <c r="L8" s="5" t="s">
        <v>144</v>
      </c>
      <c r="M8" s="1">
        <v>1493673139</v>
      </c>
    </row>
    <row r="9" spans="1:13" x14ac:dyDescent="0.3">
      <c r="A9" s="5" t="s">
        <v>3</v>
      </c>
      <c r="B9" s="1">
        <v>58883495</v>
      </c>
      <c r="C9" s="1">
        <v>56568055</v>
      </c>
      <c r="D9" s="1">
        <v>54252615</v>
      </c>
      <c r="E9" s="1">
        <v>51932769</v>
      </c>
      <c r="I9" s="5" t="s">
        <v>152</v>
      </c>
      <c r="J9" s="1">
        <v>67831320</v>
      </c>
      <c r="L9" s="5" t="s">
        <v>152</v>
      </c>
      <c r="M9" s="1">
        <v>56795674</v>
      </c>
    </row>
    <row r="10" spans="1:13" x14ac:dyDescent="0.3">
      <c r="A10" s="5" t="s">
        <v>4</v>
      </c>
      <c r="B10" s="1">
        <v>28924631</v>
      </c>
      <c r="C10" s="1">
        <v>37666575</v>
      </c>
      <c r="D10" s="1">
        <v>38619829</v>
      </c>
      <c r="E10" s="1">
        <v>39898250</v>
      </c>
      <c r="I10" s="5" t="s">
        <v>155</v>
      </c>
      <c r="J10" s="1">
        <v>112000000</v>
      </c>
      <c r="L10" s="5" t="s">
        <v>155</v>
      </c>
      <c r="M10" s="1">
        <v>64000000</v>
      </c>
    </row>
    <row r="11" spans="1:13" x14ac:dyDescent="0.3">
      <c r="A11" s="5" t="s">
        <v>5</v>
      </c>
      <c r="B11" s="1">
        <v>381532820</v>
      </c>
      <c r="C11" s="1">
        <v>381532820</v>
      </c>
      <c r="D11" s="1">
        <v>381532820</v>
      </c>
      <c r="E11" s="1">
        <v>381532820</v>
      </c>
      <c r="I11" s="5" t="s">
        <v>156</v>
      </c>
      <c r="J11">
        <v>114.8</v>
      </c>
      <c r="L11" s="5" t="s">
        <v>156</v>
      </c>
      <c r="M11">
        <v>78.7</v>
      </c>
    </row>
    <row r="12" spans="1:13" x14ac:dyDescent="0.3">
      <c r="A12" s="5" t="s">
        <v>6</v>
      </c>
      <c r="B12" s="1">
        <v>606922000</v>
      </c>
      <c r="C12" s="1">
        <v>711922000</v>
      </c>
      <c r="D12" s="1">
        <v>711922000</v>
      </c>
      <c r="E12" s="1">
        <v>711922000</v>
      </c>
      <c r="I12" s="5" t="s">
        <v>145</v>
      </c>
      <c r="J12" s="1">
        <v>16000000</v>
      </c>
      <c r="L12" s="5" t="s">
        <v>145</v>
      </c>
      <c r="M12" s="1">
        <v>16000000</v>
      </c>
    </row>
    <row r="13" spans="1:13" x14ac:dyDescent="0.3">
      <c r="A13" s="5" t="s">
        <v>7</v>
      </c>
      <c r="B13" s="1">
        <v>960400</v>
      </c>
      <c r="C13" s="1">
        <v>651700</v>
      </c>
      <c r="D13" s="1">
        <v>1131900</v>
      </c>
      <c r="E13" s="1">
        <v>891800</v>
      </c>
      <c r="I13" s="5" t="s">
        <v>31</v>
      </c>
      <c r="J13" s="1">
        <v>2843877572</v>
      </c>
      <c r="L13" s="5" t="s">
        <v>31</v>
      </c>
      <c r="M13" s="1">
        <v>2995938090</v>
      </c>
    </row>
    <row r="14" spans="1:13" x14ac:dyDescent="0.3">
      <c r="A14" s="5" t="s">
        <v>8</v>
      </c>
      <c r="B14" s="1">
        <v>27343145</v>
      </c>
      <c r="C14" s="1">
        <v>35711040</v>
      </c>
      <c r="D14" s="1">
        <v>28023793</v>
      </c>
      <c r="E14" s="1">
        <v>52608411</v>
      </c>
    </row>
    <row r="15" spans="1:13" x14ac:dyDescent="0.3">
      <c r="A15" s="8" t="s">
        <v>98</v>
      </c>
      <c r="B15" s="21">
        <f>B7+B9+B10+B11+B12+B13+B14</f>
        <v>1895622761</v>
      </c>
      <c r="C15" s="21">
        <f>C7+C8+C9+C10+C11+C12+C13+C14</f>
        <v>2061329788</v>
      </c>
      <c r="D15" s="21">
        <f>D7+D8+D9+D10+D11+D12+D13+D14</f>
        <v>2106236220</v>
      </c>
      <c r="E15" s="21">
        <f>E7+E8+E9+E10+E11+E12+E13+E14</f>
        <v>2186658376</v>
      </c>
    </row>
    <row r="16" spans="1:13" x14ac:dyDescent="0.3">
      <c r="I16" s="30">
        <v>2021</v>
      </c>
      <c r="J16" s="30"/>
      <c r="L16" s="30">
        <v>2022</v>
      </c>
      <c r="M16" s="30"/>
    </row>
    <row r="17" spans="1:19" x14ac:dyDescent="0.3">
      <c r="A17" s="9" t="s">
        <v>109</v>
      </c>
      <c r="I17" s="5" t="s">
        <v>60</v>
      </c>
      <c r="J17">
        <v>33634141</v>
      </c>
      <c r="L17" s="5" t="s">
        <v>60</v>
      </c>
      <c r="M17" s="1">
        <v>171506760</v>
      </c>
    </row>
    <row r="18" spans="1:19" x14ac:dyDescent="0.3">
      <c r="A18" s="5" t="s">
        <v>10</v>
      </c>
      <c r="B18" s="1">
        <v>167764916</v>
      </c>
      <c r="C18" s="1">
        <v>292118326</v>
      </c>
      <c r="D18" s="1">
        <v>163807155</v>
      </c>
      <c r="E18" s="1">
        <v>219928475</v>
      </c>
      <c r="I18" s="5" t="s">
        <v>61</v>
      </c>
      <c r="J18" s="1">
        <v>795888175</v>
      </c>
      <c r="L18" s="5" t="s">
        <v>61</v>
      </c>
      <c r="M18" s="1">
        <v>1265957117</v>
      </c>
    </row>
    <row r="19" spans="1:19" x14ac:dyDescent="0.3">
      <c r="A19" s="5" t="s">
        <v>11</v>
      </c>
      <c r="B19" s="1">
        <v>48861870</v>
      </c>
      <c r="C19" s="1">
        <v>63785561</v>
      </c>
      <c r="D19" s="1">
        <v>115167091</v>
      </c>
      <c r="E19" s="1">
        <v>161689272</v>
      </c>
      <c r="I19" s="5" t="s">
        <v>143</v>
      </c>
      <c r="J19">
        <v>991</v>
      </c>
      <c r="L19" s="5" t="s">
        <v>143</v>
      </c>
      <c r="M19">
        <v>1185</v>
      </c>
    </row>
    <row r="20" spans="1:19" x14ac:dyDescent="0.3">
      <c r="A20" s="5" t="s">
        <v>12</v>
      </c>
      <c r="B20" s="1">
        <v>63106173</v>
      </c>
      <c r="C20" s="1">
        <v>64864434</v>
      </c>
      <c r="D20" s="1">
        <v>115699747</v>
      </c>
      <c r="E20" s="1">
        <v>257230802</v>
      </c>
      <c r="I20" s="5" t="s">
        <v>144</v>
      </c>
      <c r="J20" s="1">
        <v>1761827192</v>
      </c>
      <c r="L20" s="5" t="s">
        <v>144</v>
      </c>
      <c r="M20" s="1">
        <v>1420714228</v>
      </c>
    </row>
    <row r="21" spans="1:19" x14ac:dyDescent="0.3">
      <c r="A21" s="5" t="s">
        <v>13</v>
      </c>
      <c r="B21" s="1">
        <v>349300213</v>
      </c>
      <c r="C21" s="1">
        <v>389737204</v>
      </c>
      <c r="D21" s="1">
        <v>399587268</v>
      </c>
      <c r="E21" s="1">
        <v>710502107</v>
      </c>
      <c r="I21" s="5" t="s">
        <v>152</v>
      </c>
      <c r="J21" s="1">
        <v>49104993</v>
      </c>
      <c r="L21" s="5" t="s">
        <v>152</v>
      </c>
      <c r="M21" s="1">
        <v>26676236</v>
      </c>
    </row>
    <row r="22" spans="1:19" x14ac:dyDescent="0.3">
      <c r="A22" s="5" t="s">
        <v>14</v>
      </c>
      <c r="B22" s="1">
        <v>18037765</v>
      </c>
      <c r="C22" s="1">
        <v>29303428</v>
      </c>
      <c r="D22" s="1">
        <v>27705507</v>
      </c>
      <c r="E22" s="1">
        <v>13061539</v>
      </c>
      <c r="I22" s="5" t="s">
        <v>155</v>
      </c>
      <c r="J22" s="1"/>
      <c r="L22" s="5" t="s">
        <v>155</v>
      </c>
      <c r="M22" s="1">
        <v>96000000</v>
      </c>
    </row>
    <row r="23" spans="1:19" x14ac:dyDescent="0.3">
      <c r="A23" s="5" t="s">
        <v>7</v>
      </c>
      <c r="B23" s="1">
        <v>77682</v>
      </c>
      <c r="C23" s="1">
        <v>61106</v>
      </c>
      <c r="D23" s="1">
        <v>77596</v>
      </c>
      <c r="E23" s="1">
        <v>61154</v>
      </c>
      <c r="I23" s="5" t="s">
        <v>156</v>
      </c>
      <c r="J23">
        <v>137.75</v>
      </c>
      <c r="L23" s="5" t="s">
        <v>156</v>
      </c>
      <c r="M23">
        <v>151.25</v>
      </c>
    </row>
    <row r="24" spans="1:19" x14ac:dyDescent="0.3">
      <c r="A24" s="5" t="s">
        <v>15</v>
      </c>
      <c r="B24" s="1">
        <v>114275745</v>
      </c>
      <c r="C24" s="1">
        <v>11499163</v>
      </c>
      <c r="D24" s="1">
        <v>26466326</v>
      </c>
      <c r="E24" s="1">
        <v>117290757</v>
      </c>
      <c r="I24" s="5" t="s">
        <v>145</v>
      </c>
      <c r="J24" s="1">
        <v>16000000</v>
      </c>
      <c r="L24" s="5" t="s">
        <v>145</v>
      </c>
      <c r="M24" s="1">
        <v>16000000</v>
      </c>
    </row>
    <row r="25" spans="1:19" x14ac:dyDescent="0.3">
      <c r="A25" s="5" t="s">
        <v>16</v>
      </c>
      <c r="B25" s="1">
        <v>195970974</v>
      </c>
      <c r="C25" s="1">
        <v>97326413</v>
      </c>
      <c r="D25" s="1">
        <v>178180090</v>
      </c>
      <c r="E25" s="1">
        <v>302079107</v>
      </c>
      <c r="I25" s="5" t="s">
        <v>31</v>
      </c>
      <c r="J25" s="1">
        <v>3543429780</v>
      </c>
      <c r="L25" s="5" t="s">
        <v>31</v>
      </c>
      <c r="M25" s="1">
        <v>4578063169</v>
      </c>
    </row>
    <row r="26" spans="1:19" x14ac:dyDescent="0.3">
      <c r="A26" s="8" t="s">
        <v>100</v>
      </c>
      <c r="B26" s="21">
        <f>B18+B19+B20+B21+B22+B23+B24+B25</f>
        <v>957395338</v>
      </c>
      <c r="C26" s="21">
        <f>C18+C19+C20+C21+C22+C23+C24+C25</f>
        <v>948695635</v>
      </c>
      <c r="D26" s="21">
        <f>D18+D19+D20+D21+D22+D23+D24+D25</f>
        <v>1026690780</v>
      </c>
      <c r="E26" s="21">
        <f>E18+E19+E20+E21+E22+E23+E24+E25</f>
        <v>1781843213</v>
      </c>
    </row>
    <row r="28" spans="1:19" x14ac:dyDescent="0.3">
      <c r="A28" s="4" t="s">
        <v>17</v>
      </c>
      <c r="B28" s="15">
        <f>B26+B15</f>
        <v>2853018099</v>
      </c>
      <c r="C28" s="15">
        <f>C26+C15</f>
        <v>3010025423</v>
      </c>
      <c r="D28" s="15">
        <f>D26+D15</f>
        <v>3132927000</v>
      </c>
      <c r="E28" s="15">
        <f>E26+E15</f>
        <v>3968501589</v>
      </c>
    </row>
    <row r="30" spans="1:19" x14ac:dyDescent="0.3">
      <c r="A30" s="7" t="s">
        <v>110</v>
      </c>
      <c r="R30" s="29"/>
      <c r="S30" s="29"/>
    </row>
    <row r="31" spans="1:19" x14ac:dyDescent="0.3">
      <c r="A31" s="8" t="s">
        <v>18</v>
      </c>
    </row>
    <row r="32" spans="1:19" x14ac:dyDescent="0.3">
      <c r="A32" s="5" t="s">
        <v>19</v>
      </c>
      <c r="B32" s="1">
        <v>256305197</v>
      </c>
      <c r="C32" s="1">
        <v>256305197</v>
      </c>
      <c r="D32" s="1">
        <v>256305197</v>
      </c>
      <c r="E32" s="1">
        <v>256305197</v>
      </c>
      <c r="S32" s="1"/>
    </row>
    <row r="33" spans="1:19" x14ac:dyDescent="0.3">
      <c r="A33" s="5" t="s">
        <v>20</v>
      </c>
      <c r="B33" s="1">
        <v>143057421</v>
      </c>
      <c r="C33" s="1">
        <v>149823471</v>
      </c>
      <c r="D33" s="1">
        <v>183956592</v>
      </c>
      <c r="E33" s="1">
        <v>183956592</v>
      </c>
    </row>
    <row r="34" spans="1:19" x14ac:dyDescent="0.3">
      <c r="A34" s="5" t="s">
        <v>21</v>
      </c>
      <c r="B34" s="1">
        <v>-1185607</v>
      </c>
      <c r="C34" s="1">
        <v>-1494307</v>
      </c>
      <c r="D34" s="1">
        <v>-1014107</v>
      </c>
      <c r="E34" s="1">
        <v>-1254207</v>
      </c>
    </row>
    <row r="35" spans="1:19" x14ac:dyDescent="0.3">
      <c r="A35" s="5" t="s">
        <v>22</v>
      </c>
      <c r="B35" s="1">
        <v>-6926620</v>
      </c>
      <c r="C35" s="1">
        <v>-1487161</v>
      </c>
      <c r="D35" s="1">
        <v>-5557842</v>
      </c>
      <c r="E35" s="1">
        <v>-3968043</v>
      </c>
    </row>
    <row r="36" spans="1:19" x14ac:dyDescent="0.3">
      <c r="A36" s="5" t="s">
        <v>23</v>
      </c>
      <c r="B36" s="1">
        <v>1411212058</v>
      </c>
      <c r="C36" s="1">
        <v>1229410570</v>
      </c>
      <c r="D36" s="1">
        <v>1059983299</v>
      </c>
      <c r="E36" s="1">
        <v>1326787653</v>
      </c>
      <c r="R36" s="29"/>
      <c r="S36" s="29"/>
    </row>
    <row r="37" spans="1:19" x14ac:dyDescent="0.3">
      <c r="A37" s="7" t="s">
        <v>101</v>
      </c>
      <c r="B37" s="15">
        <f>B32+B33+B34+B35+B36</f>
        <v>1802462449</v>
      </c>
      <c r="C37" s="15">
        <f>C32+C33+C34+C35+C36</f>
        <v>1632557770</v>
      </c>
      <c r="D37" s="15">
        <f>D32+D33+D34+D35+D36</f>
        <v>1493673139</v>
      </c>
      <c r="E37" s="15">
        <f>E32+E33+E34+E35+E36</f>
        <v>1761827192</v>
      </c>
    </row>
    <row r="38" spans="1:19" x14ac:dyDescent="0.3">
      <c r="S38" s="1"/>
    </row>
    <row r="39" spans="1:19" x14ac:dyDescent="0.3">
      <c r="A39" s="9" t="s">
        <v>111</v>
      </c>
    </row>
    <row r="40" spans="1:19" x14ac:dyDescent="0.3">
      <c r="A40" s="5" t="s">
        <v>24</v>
      </c>
      <c r="B40" s="1">
        <v>236246632</v>
      </c>
      <c r="C40" s="1">
        <v>184327128</v>
      </c>
      <c r="D40" s="1">
        <v>94079389</v>
      </c>
      <c r="E40" s="1">
        <v>106558148</v>
      </c>
    </row>
    <row r="41" spans="1:19" x14ac:dyDescent="0.3">
      <c r="A41" s="5" t="s">
        <v>25</v>
      </c>
      <c r="B41" s="1">
        <v>64245128</v>
      </c>
      <c r="C41" s="1">
        <v>44511685</v>
      </c>
      <c r="D41" s="1">
        <v>56229716</v>
      </c>
      <c r="E41" s="1">
        <v>60207891</v>
      </c>
      <c r="R41" s="29"/>
      <c r="S41" s="29"/>
    </row>
    <row r="42" spans="1:19" x14ac:dyDescent="0.3">
      <c r="A42" s="5" t="s">
        <v>26</v>
      </c>
      <c r="B42" s="1">
        <v>69075407</v>
      </c>
      <c r="C42" s="1">
        <v>70758916</v>
      </c>
      <c r="D42" s="1">
        <v>82774701</v>
      </c>
      <c r="E42" s="1">
        <v>83018834</v>
      </c>
      <c r="S42" s="1"/>
    </row>
    <row r="43" spans="1:19" x14ac:dyDescent="0.3">
      <c r="A43" s="8" t="s">
        <v>103</v>
      </c>
      <c r="B43" s="21">
        <f>B40+B41+B42</f>
        <v>369567167</v>
      </c>
      <c r="C43" s="21">
        <f>C40+C41+C42</f>
        <v>299597729</v>
      </c>
      <c r="D43" s="21">
        <f>D40+D41+D42</f>
        <v>233083806</v>
      </c>
      <c r="E43" s="21">
        <f>E40+E41+E42</f>
        <v>249784873</v>
      </c>
      <c r="S43" s="1"/>
    </row>
    <row r="44" spans="1:19" x14ac:dyDescent="0.3">
      <c r="B44" s="1"/>
      <c r="C44" s="1"/>
      <c r="D44" s="1"/>
      <c r="E44" s="1"/>
    </row>
    <row r="45" spans="1:19" x14ac:dyDescent="0.3">
      <c r="A45" s="9" t="s">
        <v>104</v>
      </c>
    </row>
    <row r="46" spans="1:19" x14ac:dyDescent="0.3">
      <c r="A46" s="5" t="s">
        <v>27</v>
      </c>
      <c r="B46" s="1">
        <v>398037096</v>
      </c>
      <c r="C46" s="1">
        <v>537143410</v>
      </c>
      <c r="D46" s="1">
        <v>898019890</v>
      </c>
      <c r="E46" s="1">
        <v>1425360210</v>
      </c>
      <c r="R46" s="29"/>
      <c r="S46" s="29"/>
    </row>
    <row r="47" spans="1:19" x14ac:dyDescent="0.3">
      <c r="A47" s="5" t="s">
        <v>28</v>
      </c>
      <c r="B47" s="1">
        <v>13907224</v>
      </c>
      <c r="C47" s="1">
        <v>14831691</v>
      </c>
      <c r="D47" s="1">
        <v>14820660</v>
      </c>
      <c r="E47" s="1">
        <v>16545937</v>
      </c>
      <c r="S47" s="1"/>
    </row>
    <row r="48" spans="1:19" x14ac:dyDescent="0.3">
      <c r="A48" s="5" t="s">
        <v>29</v>
      </c>
      <c r="B48" s="1">
        <v>101143776</v>
      </c>
      <c r="C48" s="1">
        <v>239503122</v>
      </c>
      <c r="D48" s="1">
        <v>214034760</v>
      </c>
      <c r="E48" s="1">
        <v>306583406</v>
      </c>
      <c r="S48" s="1"/>
    </row>
    <row r="49" spans="1:20" x14ac:dyDescent="0.3">
      <c r="A49" s="5" t="s">
        <v>24</v>
      </c>
      <c r="B49" s="1">
        <v>167900387</v>
      </c>
      <c r="C49" s="1">
        <v>286391701</v>
      </c>
      <c r="D49" s="1">
        <v>279294745</v>
      </c>
      <c r="E49" s="1">
        <v>208399971</v>
      </c>
      <c r="T49" s="1"/>
    </row>
    <row r="50" spans="1:20" x14ac:dyDescent="0.3">
      <c r="A50" s="8" t="s">
        <v>105</v>
      </c>
      <c r="B50" s="21">
        <f>B46+B47+B48+B49</f>
        <v>680988483</v>
      </c>
      <c r="C50" s="21">
        <f>C46+C47+C48+C49</f>
        <v>1077869924</v>
      </c>
      <c r="D50" s="21">
        <f>D46+D47+D48+D49</f>
        <v>1406170055</v>
      </c>
      <c r="E50" s="21">
        <f>E46+E47+E48+E49</f>
        <v>1956889524</v>
      </c>
    </row>
    <row r="51" spans="1:20" x14ac:dyDescent="0.3">
      <c r="A51" s="8"/>
      <c r="B51" s="1"/>
      <c r="C51" s="1"/>
      <c r="D51" s="1"/>
      <c r="E51" s="1"/>
    </row>
    <row r="52" spans="1:20" x14ac:dyDescent="0.3">
      <c r="A52" s="4" t="s">
        <v>106</v>
      </c>
      <c r="B52" s="15">
        <f>B43+B50</f>
        <v>1050555650</v>
      </c>
      <c r="C52" s="15">
        <f t="shared" ref="C52:E52" si="0">C43+C50</f>
        <v>1377467653</v>
      </c>
      <c r="D52" s="15">
        <f t="shared" si="0"/>
        <v>1639253861</v>
      </c>
      <c r="E52" s="15">
        <f t="shared" si="0"/>
        <v>2206674397</v>
      </c>
    </row>
    <row r="53" spans="1:20" x14ac:dyDescent="0.3">
      <c r="A53" s="4"/>
      <c r="B53" s="15"/>
      <c r="C53" s="15"/>
      <c r="D53" s="15"/>
      <c r="E53" s="15"/>
    </row>
    <row r="54" spans="1:20" x14ac:dyDescent="0.3">
      <c r="A54" s="4" t="s">
        <v>107</v>
      </c>
      <c r="B54" s="15">
        <f>B37+B43+B50</f>
        <v>2853018099</v>
      </c>
      <c r="C54" s="15">
        <f>C43+C50+C37</f>
        <v>3010025423</v>
      </c>
      <c r="D54" s="15">
        <f>D50+D43+D37</f>
        <v>3132927000</v>
      </c>
      <c r="E54" s="15">
        <f>E50+E37+E43</f>
        <v>3968501589</v>
      </c>
    </row>
    <row r="60" spans="1:20" ht="15.6" x14ac:dyDescent="0.3">
      <c r="A60" s="22" t="s">
        <v>165</v>
      </c>
      <c r="B60" s="23"/>
      <c r="C60" s="23"/>
      <c r="D60" s="23"/>
      <c r="E60" s="23"/>
    </row>
    <row r="61" spans="1:20" ht="15.6" x14ac:dyDescent="0.3">
      <c r="A61" s="24" t="s">
        <v>161</v>
      </c>
      <c r="B61" s="25"/>
      <c r="C61" s="25"/>
      <c r="D61" s="25"/>
      <c r="E61" s="25"/>
    </row>
    <row r="62" spans="1:20" ht="15.6" customHeight="1" x14ac:dyDescent="0.3">
      <c r="A62" s="24" t="s">
        <v>163</v>
      </c>
      <c r="B62" s="24"/>
      <c r="C62" s="24"/>
      <c r="D62" s="24"/>
      <c r="E62" s="24"/>
    </row>
    <row r="63" spans="1:20" x14ac:dyDescent="0.3">
      <c r="B63" s="4">
        <v>2019</v>
      </c>
      <c r="C63" s="4">
        <v>2020</v>
      </c>
      <c r="D63" s="4">
        <v>2021</v>
      </c>
      <c r="E63" s="4">
        <v>2022</v>
      </c>
    </row>
    <row r="64" spans="1:20" x14ac:dyDescent="0.3">
      <c r="A64" s="4" t="s">
        <v>30</v>
      </c>
      <c r="B64" s="15">
        <v>3266728027</v>
      </c>
      <c r="C64" s="15">
        <v>3168308959</v>
      </c>
      <c r="D64" s="15">
        <v>3797825065</v>
      </c>
      <c r="E64" s="15">
        <v>5270821362</v>
      </c>
      <c r="I64" s="1"/>
    </row>
    <row r="65" spans="1:18" x14ac:dyDescent="0.3">
      <c r="A65" s="5" t="s">
        <v>31</v>
      </c>
      <c r="B65" s="1">
        <v>-2843877572</v>
      </c>
      <c r="C65" s="1">
        <v>-2995938090</v>
      </c>
      <c r="D65" s="1">
        <v>-3543429780</v>
      </c>
      <c r="E65" s="1">
        <v>-4578063169</v>
      </c>
    </row>
    <row r="66" spans="1:18" x14ac:dyDescent="0.3">
      <c r="A66" s="5" t="s">
        <v>32</v>
      </c>
      <c r="B66" s="1">
        <v>422850455</v>
      </c>
      <c r="C66" s="1">
        <v>172370869</v>
      </c>
      <c r="D66" s="1">
        <v>254395285</v>
      </c>
      <c r="E66" s="1">
        <v>692758193</v>
      </c>
      <c r="O66" s="1"/>
    </row>
    <row r="67" spans="1:18" x14ac:dyDescent="0.3">
      <c r="A67" s="5" t="s">
        <v>33</v>
      </c>
      <c r="B67" s="1">
        <v>244532051</v>
      </c>
      <c r="C67" s="1">
        <v>206064329</v>
      </c>
      <c r="D67" s="1">
        <v>129609423</v>
      </c>
      <c r="E67" s="1">
        <v>305613948</v>
      </c>
    </row>
    <row r="68" spans="1:18" x14ac:dyDescent="0.3">
      <c r="A68" s="5" t="s">
        <v>34</v>
      </c>
      <c r="B68" s="1">
        <v>-232682821</v>
      </c>
      <c r="C68" s="1">
        <v>-239188184</v>
      </c>
      <c r="D68" s="1">
        <v>-256422299</v>
      </c>
      <c r="E68" s="1">
        <v>-332404799</v>
      </c>
    </row>
    <row r="69" spans="1:18" x14ac:dyDescent="0.3">
      <c r="A69" s="5" t="s">
        <v>35</v>
      </c>
      <c r="B69" s="1">
        <v>-222826006</v>
      </c>
      <c r="C69" s="1">
        <v>-208865955</v>
      </c>
      <c r="D69" s="1">
        <v>-239090685</v>
      </c>
      <c r="E69" s="1">
        <v>-245634857</v>
      </c>
    </row>
    <row r="70" spans="1:18" x14ac:dyDescent="0.3">
      <c r="A70" s="5" t="s">
        <v>36</v>
      </c>
      <c r="B70" s="1">
        <v>-529788</v>
      </c>
      <c r="C70" s="1">
        <v>-948662</v>
      </c>
      <c r="D70" s="1">
        <v>-391936</v>
      </c>
      <c r="E70" s="1">
        <v>-588555</v>
      </c>
      <c r="R70" s="1"/>
    </row>
    <row r="71" spans="1:18" x14ac:dyDescent="0.3">
      <c r="A71" s="5" t="s">
        <v>37</v>
      </c>
      <c r="B71" s="1">
        <v>-67831320</v>
      </c>
      <c r="C71" s="1">
        <v>-56795674</v>
      </c>
      <c r="D71" s="1">
        <v>-49104993</v>
      </c>
      <c r="E71" s="1">
        <v>-26676236</v>
      </c>
    </row>
    <row r="72" spans="1:18" x14ac:dyDescent="0.3">
      <c r="A72" s="6" t="s">
        <v>62</v>
      </c>
    </row>
    <row r="73" spans="1:18" x14ac:dyDescent="0.3">
      <c r="A73" s="4" t="s">
        <v>38</v>
      </c>
      <c r="B73" s="15">
        <v>143512571</v>
      </c>
      <c r="C73" s="15">
        <v>-127363278</v>
      </c>
      <c r="D73" s="4">
        <v>-161005205</v>
      </c>
      <c r="E73" s="15">
        <v>393067694</v>
      </c>
    </row>
    <row r="74" spans="1:18" x14ac:dyDescent="0.3">
      <c r="A74" s="5" t="s">
        <v>39</v>
      </c>
      <c r="B74" s="1">
        <v>-31731550</v>
      </c>
      <c r="C74" s="1">
        <v>9561790</v>
      </c>
      <c r="D74" s="1">
        <v>-8422066</v>
      </c>
      <c r="E74" s="1">
        <v>-30263340</v>
      </c>
    </row>
    <row r="75" spans="1:18" x14ac:dyDescent="0.3">
      <c r="A75" s="4" t="s">
        <v>40</v>
      </c>
      <c r="B75" s="15">
        <v>111781021</v>
      </c>
      <c r="C75" s="15">
        <v>-117801488</v>
      </c>
      <c r="D75" s="15">
        <v>-169427271</v>
      </c>
      <c r="E75" s="15">
        <v>362804354</v>
      </c>
    </row>
    <row r="77" spans="1:18" x14ac:dyDescent="0.3">
      <c r="A77" s="5" t="s">
        <v>41</v>
      </c>
      <c r="B77" s="1">
        <v>-308700</v>
      </c>
      <c r="C77" s="1">
        <v>-308700</v>
      </c>
      <c r="D77" s="1">
        <v>480200</v>
      </c>
      <c r="E77" s="1">
        <v>-240100</v>
      </c>
    </row>
    <row r="78" spans="1:18" x14ac:dyDescent="0.3">
      <c r="A78" s="5" t="s">
        <v>22</v>
      </c>
      <c r="B78" s="1">
        <v>3081740</v>
      </c>
      <c r="C78" s="1">
        <v>6324952</v>
      </c>
      <c r="D78" s="1">
        <v>-4733350</v>
      </c>
      <c r="E78" s="1">
        <v>1848603</v>
      </c>
    </row>
    <row r="79" spans="1:18" x14ac:dyDescent="0.3">
      <c r="A79" s="5" t="s">
        <v>42</v>
      </c>
      <c r="B79" s="1">
        <v>-431444</v>
      </c>
      <c r="C79" s="1">
        <v>-885493</v>
      </c>
      <c r="D79" s="1">
        <v>662669</v>
      </c>
      <c r="E79" s="1">
        <v>-258804</v>
      </c>
    </row>
    <row r="80" spans="1:18" x14ac:dyDescent="0.3">
      <c r="A80" s="5" t="s">
        <v>43</v>
      </c>
      <c r="C80" s="1">
        <v>7867500</v>
      </c>
      <c r="D80" s="1">
        <v>39689676</v>
      </c>
    </row>
    <row r="81" spans="1:5" x14ac:dyDescent="0.3">
      <c r="A81" s="5" t="s">
        <v>44</v>
      </c>
      <c r="C81" s="1">
        <v>-1101450</v>
      </c>
      <c r="D81" s="1">
        <v>-5556555</v>
      </c>
    </row>
    <row r="82" spans="1:5" ht="28.8" x14ac:dyDescent="0.3">
      <c r="A82" s="6" t="s">
        <v>45</v>
      </c>
    </row>
    <row r="83" spans="1:5" x14ac:dyDescent="0.3">
      <c r="A83" s="5" t="s">
        <v>46</v>
      </c>
      <c r="B83" s="1">
        <v>2341596</v>
      </c>
      <c r="C83" s="1">
        <v>11896809</v>
      </c>
      <c r="D83" s="1">
        <v>30542640</v>
      </c>
      <c r="E83" s="1">
        <v>1349699</v>
      </c>
    </row>
    <row r="84" spans="1:5" x14ac:dyDescent="0.3">
      <c r="A84" s="4" t="s">
        <v>47</v>
      </c>
      <c r="B84" s="15">
        <v>114122618</v>
      </c>
      <c r="C84" s="15">
        <v>-105904679</v>
      </c>
      <c r="D84" s="15">
        <v>-138884631</v>
      </c>
      <c r="E84" s="15">
        <v>364154053</v>
      </c>
    </row>
    <row r="85" spans="1:5" ht="28.8" x14ac:dyDescent="0.3">
      <c r="A85" s="2" t="s">
        <v>141</v>
      </c>
      <c r="B85" s="1">
        <v>111781021</v>
      </c>
      <c r="C85" s="1">
        <v>-117801488</v>
      </c>
      <c r="D85" s="1">
        <v>-169427271</v>
      </c>
      <c r="E85" s="1">
        <v>362804354</v>
      </c>
    </row>
    <row r="86" spans="1:5" x14ac:dyDescent="0.3">
      <c r="A86" s="5" t="s">
        <v>48</v>
      </c>
    </row>
    <row r="87" spans="1:5" x14ac:dyDescent="0.3">
      <c r="B87" s="1">
        <v>111781021</v>
      </c>
      <c r="C87" s="1">
        <v>-117801488</v>
      </c>
      <c r="D87" s="1">
        <v>-169427271</v>
      </c>
      <c r="E87" s="1">
        <v>362804354</v>
      </c>
    </row>
    <row r="88" spans="1:5" ht="28.8" x14ac:dyDescent="0.3">
      <c r="A88" s="2" t="s">
        <v>131</v>
      </c>
      <c r="B88" s="1">
        <v>114122618</v>
      </c>
      <c r="C88" s="1">
        <v>-105904679</v>
      </c>
      <c r="D88" s="1">
        <v>-138884631</v>
      </c>
      <c r="E88" s="1">
        <v>364154053</v>
      </c>
    </row>
    <row r="89" spans="1:5" x14ac:dyDescent="0.3">
      <c r="A89" s="5" t="s">
        <v>48</v>
      </c>
    </row>
    <row r="90" spans="1:5" x14ac:dyDescent="0.3">
      <c r="B90" s="1">
        <v>114122618</v>
      </c>
      <c r="C90" s="1">
        <v>-105904679</v>
      </c>
      <c r="D90" s="1">
        <v>-138884631</v>
      </c>
      <c r="E90" s="1">
        <v>364154053</v>
      </c>
    </row>
    <row r="91" spans="1:5" x14ac:dyDescent="0.3">
      <c r="A91" s="5" t="s">
        <v>49</v>
      </c>
      <c r="B91">
        <v>6.99</v>
      </c>
      <c r="C91">
        <v>-7.36</v>
      </c>
      <c r="D91">
        <v>-10.59</v>
      </c>
      <c r="E91">
        <v>22.68</v>
      </c>
    </row>
    <row r="94" spans="1:5" ht="15.6" x14ac:dyDescent="0.3">
      <c r="A94" s="31" t="s">
        <v>123</v>
      </c>
      <c r="B94" s="31"/>
      <c r="C94" s="31"/>
      <c r="D94" s="31"/>
      <c r="E94" s="31"/>
    </row>
    <row r="95" spans="1:5" ht="15.6" x14ac:dyDescent="0.3">
      <c r="A95" s="4"/>
      <c r="B95" s="3">
        <v>2019</v>
      </c>
      <c r="C95" s="3">
        <v>2020</v>
      </c>
      <c r="D95" s="3">
        <v>2021</v>
      </c>
      <c r="E95" s="3">
        <v>2022</v>
      </c>
    </row>
    <row r="96" spans="1:5" x14ac:dyDescent="0.3">
      <c r="A96" s="14" t="s">
        <v>53</v>
      </c>
    </row>
    <row r="97" spans="1:5" x14ac:dyDescent="0.3">
      <c r="A97" s="26" t="s">
        <v>50</v>
      </c>
      <c r="B97" s="18">
        <f>B66/B64*100</f>
        <v>12.944158543505219</v>
      </c>
      <c r="C97" s="18">
        <f t="shared" ref="C97:E97" si="1">C66/C64*100</f>
        <v>5.4404690713750554</v>
      </c>
      <c r="D97" s="18">
        <f t="shared" si="1"/>
        <v>6.6984466278991182</v>
      </c>
      <c r="E97" s="18">
        <f t="shared" si="1"/>
        <v>13.143268295800004</v>
      </c>
    </row>
    <row r="98" spans="1:5" x14ac:dyDescent="0.3">
      <c r="A98" s="27"/>
      <c r="B98" s="18"/>
      <c r="C98" s="18"/>
      <c r="D98" s="18"/>
      <c r="E98" s="18"/>
    </row>
    <row r="99" spans="1:5" x14ac:dyDescent="0.3">
      <c r="A99" s="27"/>
      <c r="B99" s="18"/>
      <c r="C99" s="18"/>
      <c r="D99" s="18"/>
      <c r="E99" s="18"/>
    </row>
    <row r="100" spans="1:5" x14ac:dyDescent="0.3">
      <c r="B100" s="4"/>
      <c r="C100" s="4"/>
      <c r="D100" s="4"/>
      <c r="E100" s="4"/>
    </row>
    <row r="101" spans="1:5" x14ac:dyDescent="0.3">
      <c r="A101" s="13" t="s">
        <v>52</v>
      </c>
      <c r="B101" s="4"/>
      <c r="C101" s="4"/>
      <c r="D101" s="4"/>
      <c r="E101" s="4"/>
    </row>
    <row r="102" spans="1:5" ht="14.4" customHeight="1" x14ac:dyDescent="0.3">
      <c r="A102" s="26" t="s">
        <v>51</v>
      </c>
      <c r="B102" s="18">
        <f>B73/B64*100</f>
        <v>4.3931594492668795</v>
      </c>
      <c r="C102" s="18">
        <f>C73/C64*100</f>
        <v>-4.0199134506187537</v>
      </c>
      <c r="D102" s="18">
        <f t="shared" ref="D102:E102" si="2">D73/D64*100</f>
        <v>-4.2394055082681907</v>
      </c>
      <c r="E102" s="18">
        <f t="shared" si="2"/>
        <v>7.4574277328733345</v>
      </c>
    </row>
    <row r="103" spans="1:5" x14ac:dyDescent="0.3">
      <c r="A103" s="27"/>
      <c r="B103" s="18"/>
      <c r="C103" s="18"/>
      <c r="D103" s="18"/>
      <c r="E103" s="18"/>
    </row>
    <row r="104" spans="1:5" x14ac:dyDescent="0.3">
      <c r="A104" s="27"/>
      <c r="B104" s="18"/>
      <c r="C104" s="18"/>
      <c r="D104" s="18"/>
      <c r="E104" s="18"/>
    </row>
    <row r="105" spans="1:5" x14ac:dyDescent="0.3">
      <c r="B105" s="4"/>
      <c r="C105" s="4"/>
      <c r="D105" s="4"/>
      <c r="E105" s="4"/>
    </row>
    <row r="106" spans="1:5" x14ac:dyDescent="0.3">
      <c r="A106" s="11" t="s">
        <v>54</v>
      </c>
      <c r="B106" s="4"/>
      <c r="C106" s="4"/>
      <c r="D106" s="4"/>
      <c r="E106" s="4"/>
    </row>
    <row r="107" spans="1:5" ht="14.4" customHeight="1" x14ac:dyDescent="0.3">
      <c r="A107" s="27" t="s">
        <v>124</v>
      </c>
    </row>
    <row r="108" spans="1:5" x14ac:dyDescent="0.3">
      <c r="A108" s="27"/>
      <c r="B108" s="18">
        <f>B75/B37*100</f>
        <v>6.201572801808755</v>
      </c>
      <c r="C108" s="18">
        <f>C75/C37*100</f>
        <v>-7.2157622942800979</v>
      </c>
      <c r="D108" s="18">
        <f>D75/D37*100</f>
        <v>-11.342995102223632</v>
      </c>
      <c r="E108" s="18">
        <f>E75/E37*100</f>
        <v>20.592505079238212</v>
      </c>
    </row>
    <row r="109" spans="1:5" x14ac:dyDescent="0.3">
      <c r="A109" s="27"/>
      <c r="B109" s="18"/>
      <c r="C109" s="18"/>
      <c r="D109" s="18"/>
      <c r="E109" s="18"/>
    </row>
    <row r="110" spans="1:5" x14ac:dyDescent="0.3">
      <c r="B110" s="4"/>
      <c r="C110" s="4"/>
      <c r="D110" s="4"/>
      <c r="E110" s="4"/>
    </row>
    <row r="111" spans="1:5" x14ac:dyDescent="0.3">
      <c r="A111" s="12" t="s">
        <v>55</v>
      </c>
      <c r="B111" s="4"/>
      <c r="C111" s="4"/>
      <c r="D111" s="4"/>
      <c r="E111" s="4"/>
    </row>
    <row r="112" spans="1:5" x14ac:dyDescent="0.3">
      <c r="A112" s="27" t="s">
        <v>125</v>
      </c>
      <c r="B112" s="18">
        <f>B73/(B37+B43)*100</f>
        <v>6.6073026786942295</v>
      </c>
      <c r="C112" s="18">
        <f t="shared" ref="C112:E112" si="3">C73/(C37+C43)*100</f>
        <v>-6.5917716284179875</v>
      </c>
      <c r="D112" s="18">
        <f t="shared" si="3"/>
        <v>-9.3241382619717808</v>
      </c>
      <c r="E112" s="18">
        <f t="shared" si="3"/>
        <v>19.539935201174089</v>
      </c>
    </row>
    <row r="113" spans="1:5" x14ac:dyDescent="0.3">
      <c r="A113" s="27"/>
      <c r="B113" s="18"/>
      <c r="C113" s="18"/>
      <c r="D113" s="18"/>
      <c r="E113" s="18"/>
    </row>
    <row r="114" spans="1:5" x14ac:dyDescent="0.3">
      <c r="A114" s="27"/>
      <c r="B114" s="18"/>
      <c r="C114" s="18"/>
      <c r="D114" s="18"/>
      <c r="E114" s="18"/>
    </row>
    <row r="115" spans="1:5" x14ac:dyDescent="0.3">
      <c r="B115" s="4">
        <v>2019</v>
      </c>
      <c r="C115" s="4">
        <v>2020</v>
      </c>
      <c r="D115" s="4">
        <v>2021</v>
      </c>
      <c r="E115" s="4">
        <v>2022</v>
      </c>
    </row>
    <row r="116" spans="1:5" x14ac:dyDescent="0.3">
      <c r="A116" s="12" t="s">
        <v>56</v>
      </c>
      <c r="B116" s="4"/>
      <c r="C116" s="4"/>
      <c r="D116" s="4"/>
      <c r="E116" s="4"/>
    </row>
    <row r="117" spans="1:5" x14ac:dyDescent="0.3">
      <c r="A117" s="27" t="s">
        <v>126</v>
      </c>
      <c r="B117" s="18">
        <f>B26/B50</f>
        <v>1.4058906455837961</v>
      </c>
      <c r="C117" s="18">
        <f t="shared" ref="C117:D117" si="4">C26/C50</f>
        <v>0.88015781299414009</v>
      </c>
      <c r="D117" s="18">
        <f t="shared" si="4"/>
        <v>0.73013272921673755</v>
      </c>
      <c r="E117" s="18">
        <f>E26/E50</f>
        <v>0.91054870044876379</v>
      </c>
    </row>
    <row r="118" spans="1:5" x14ac:dyDescent="0.3">
      <c r="A118" s="27"/>
      <c r="B118" s="18"/>
      <c r="C118" s="18"/>
      <c r="D118" s="18"/>
      <c r="E118" s="18"/>
    </row>
    <row r="119" spans="1:5" x14ac:dyDescent="0.3">
      <c r="A119" s="27"/>
      <c r="B119" s="18"/>
      <c r="C119" s="18"/>
      <c r="D119" s="18"/>
      <c r="E119" s="18"/>
    </row>
    <row r="120" spans="1:5" x14ac:dyDescent="0.3">
      <c r="B120" s="4"/>
      <c r="C120" s="4"/>
      <c r="D120" s="4"/>
      <c r="E120" s="4"/>
    </row>
    <row r="121" spans="1:5" x14ac:dyDescent="0.3">
      <c r="A121" s="12" t="s">
        <v>140</v>
      </c>
      <c r="B121" s="4"/>
      <c r="C121" s="4"/>
      <c r="D121" s="4"/>
      <c r="E121" s="4"/>
    </row>
    <row r="122" spans="1:5" x14ac:dyDescent="0.3">
      <c r="A122" s="27" t="s">
        <v>127</v>
      </c>
      <c r="B122" s="18">
        <f>(B26-B18)/B50</f>
        <v>1.1595356481234353</v>
      </c>
      <c r="C122" s="18">
        <f t="shared" ref="C122:E122" si="5">(C26-C18)/C50</f>
        <v>0.60914336171792094</v>
      </c>
      <c r="D122" s="18">
        <f>(D26-D18)/D50</f>
        <v>0.6136410186888811</v>
      </c>
      <c r="E122" s="18">
        <f t="shared" si="5"/>
        <v>0.79816193956997239</v>
      </c>
    </row>
    <row r="123" spans="1:5" x14ac:dyDescent="0.3">
      <c r="A123" s="27"/>
      <c r="B123" s="18"/>
      <c r="C123" s="18"/>
      <c r="D123" s="18"/>
      <c r="E123" s="18"/>
    </row>
    <row r="124" spans="1:5" x14ac:dyDescent="0.3">
      <c r="A124" s="27"/>
      <c r="B124" s="18"/>
      <c r="C124" s="18"/>
      <c r="D124" s="18"/>
      <c r="E124" s="18"/>
    </row>
    <row r="125" spans="1:5" x14ac:dyDescent="0.3">
      <c r="B125" s="4">
        <v>2019</v>
      </c>
      <c r="C125" s="4">
        <v>2020</v>
      </c>
      <c r="D125" s="4">
        <v>2021</v>
      </c>
      <c r="E125" s="4">
        <v>2022</v>
      </c>
    </row>
    <row r="126" spans="1:5" x14ac:dyDescent="0.3">
      <c r="A126" s="12" t="s">
        <v>57</v>
      </c>
      <c r="B126" s="4"/>
      <c r="C126" s="4"/>
      <c r="D126" s="4"/>
      <c r="E126" s="4"/>
    </row>
    <row r="127" spans="1:5" x14ac:dyDescent="0.3">
      <c r="A127" s="27" t="s">
        <v>128</v>
      </c>
      <c r="B127" s="18">
        <f>B18/J13*365</f>
        <v>21.53193757104534</v>
      </c>
      <c r="C127" s="18">
        <f>C18/M13*365</f>
        <v>35.589249773182061</v>
      </c>
      <c r="D127" s="18">
        <f>D18/J25*365</f>
        <v>16.873372773595644</v>
      </c>
      <c r="E127" s="18">
        <f>E18/M25*365</f>
        <v>17.534466085695026</v>
      </c>
    </row>
    <row r="128" spans="1:5" x14ac:dyDescent="0.3">
      <c r="A128" s="27"/>
      <c r="B128" s="18"/>
      <c r="C128" s="18"/>
      <c r="D128" s="18"/>
      <c r="E128" s="18"/>
    </row>
    <row r="129" spans="1:5" x14ac:dyDescent="0.3">
      <c r="A129" s="27"/>
      <c r="B129" s="18"/>
      <c r="C129" s="18"/>
      <c r="D129" s="18"/>
      <c r="E129" s="18"/>
    </row>
    <row r="130" spans="1:5" x14ac:dyDescent="0.3">
      <c r="B130" s="4"/>
      <c r="C130" s="4"/>
      <c r="D130" s="4"/>
      <c r="E130" s="4"/>
    </row>
    <row r="131" spans="1:5" x14ac:dyDescent="0.3">
      <c r="A131" s="11" t="s">
        <v>58</v>
      </c>
      <c r="B131" s="4"/>
      <c r="C131" s="4"/>
      <c r="D131" s="4"/>
      <c r="E131" s="4"/>
    </row>
    <row r="132" spans="1:5" x14ac:dyDescent="0.3">
      <c r="A132" s="27" t="s">
        <v>129</v>
      </c>
      <c r="B132" s="18">
        <f>J5/B64*365</f>
        <v>3.081165529180431</v>
      </c>
      <c r="C132" s="18">
        <f>M5/C64*365</f>
        <v>3.1017581877815852</v>
      </c>
      <c r="D132" s="18">
        <f>J17/D64*365</f>
        <v>3.2324978783613352</v>
      </c>
      <c r="E132" s="18">
        <f>M17/E64*365</f>
        <v>11.876700631767683</v>
      </c>
    </row>
    <row r="133" spans="1:5" x14ac:dyDescent="0.3">
      <c r="A133" s="27"/>
      <c r="B133" s="18"/>
      <c r="C133" s="18"/>
      <c r="D133" s="18"/>
      <c r="E133" s="18"/>
    </row>
    <row r="134" spans="1:5" ht="17.399999999999999" customHeight="1" x14ac:dyDescent="0.3">
      <c r="A134" s="27"/>
      <c r="B134" s="18"/>
      <c r="C134" s="18"/>
      <c r="D134" s="18"/>
      <c r="E134" s="18"/>
    </row>
    <row r="135" spans="1:5" x14ac:dyDescent="0.3">
      <c r="B135" s="4"/>
      <c r="C135" s="4"/>
      <c r="D135" s="4"/>
      <c r="E135" s="4"/>
    </row>
    <row r="136" spans="1:5" x14ac:dyDescent="0.3">
      <c r="A136" s="12" t="s">
        <v>130</v>
      </c>
      <c r="B136" s="4"/>
      <c r="C136" s="4"/>
      <c r="D136" s="4"/>
      <c r="E136" s="4"/>
    </row>
    <row r="137" spans="1:5" x14ac:dyDescent="0.3">
      <c r="A137" s="26" t="s">
        <v>59</v>
      </c>
      <c r="B137" s="18">
        <f>J6/J13*365</f>
        <v>33.859069962453361</v>
      </c>
      <c r="C137" s="18">
        <f>M6/M13*365</f>
        <v>49.86282769448016</v>
      </c>
      <c r="D137" s="18">
        <f>J18/J25*365</f>
        <v>81.98248643578313</v>
      </c>
      <c r="E137" s="18">
        <f>M18/M25*365</f>
        <v>100.93227870552347</v>
      </c>
    </row>
    <row r="138" spans="1:5" x14ac:dyDescent="0.3">
      <c r="A138" s="27"/>
      <c r="B138" s="18"/>
      <c r="C138" s="18"/>
      <c r="D138" s="18"/>
      <c r="E138" s="18"/>
    </row>
    <row r="139" spans="1:5" x14ac:dyDescent="0.3">
      <c r="A139" s="27"/>
      <c r="B139" s="18"/>
      <c r="C139" s="18"/>
      <c r="D139" s="18"/>
      <c r="E139" s="18"/>
    </row>
    <row r="141" spans="1:5" x14ac:dyDescent="0.3">
      <c r="A141" s="12" t="s">
        <v>135</v>
      </c>
    </row>
    <row r="142" spans="1:5" x14ac:dyDescent="0.3">
      <c r="A142" s="26" t="s">
        <v>134</v>
      </c>
      <c r="B142" s="18">
        <f>B64/J7</f>
        <v>3834187.825117371</v>
      </c>
      <c r="C142" s="18">
        <f>C64/M7</f>
        <v>3440074.8740499457</v>
      </c>
      <c r="D142" s="18">
        <f>D64/J19</f>
        <v>3832315.908173562</v>
      </c>
      <c r="E142" s="18">
        <f>E64/M19</f>
        <v>4447950.516455696</v>
      </c>
    </row>
    <row r="143" spans="1:5" x14ac:dyDescent="0.3">
      <c r="A143" s="27"/>
      <c r="B143" s="18"/>
      <c r="C143" s="18"/>
      <c r="D143" s="18"/>
      <c r="E143" s="18"/>
    </row>
    <row r="144" spans="1:5" x14ac:dyDescent="0.3">
      <c r="A144" s="27"/>
      <c r="B144" s="18"/>
      <c r="C144" s="18"/>
      <c r="D144" s="18"/>
      <c r="E144" s="18"/>
    </row>
    <row r="145" spans="1:5" x14ac:dyDescent="0.3">
      <c r="B145" s="4">
        <v>2019</v>
      </c>
      <c r="C145" s="4">
        <v>2020</v>
      </c>
      <c r="D145" s="4">
        <v>2021</v>
      </c>
      <c r="E145" s="4">
        <v>2022</v>
      </c>
    </row>
    <row r="146" spans="1:5" x14ac:dyDescent="0.3">
      <c r="A146" s="17" t="s">
        <v>137</v>
      </c>
      <c r="B146" s="4"/>
      <c r="C146" s="4"/>
      <c r="D146" s="4"/>
      <c r="E146" s="4"/>
    </row>
    <row r="147" spans="1:5" x14ac:dyDescent="0.3">
      <c r="A147" s="26" t="s">
        <v>136</v>
      </c>
      <c r="B147" s="18">
        <f>B43/(B37+B43)*100</f>
        <v>17.014830934054814</v>
      </c>
      <c r="C147" s="18">
        <f t="shared" ref="C147:E147" si="6">C43/(C37+C43)*100</f>
        <v>15.505880823518542</v>
      </c>
      <c r="D147" s="18">
        <f t="shared" si="6"/>
        <v>13.498356365377179</v>
      </c>
      <c r="E147" s="18">
        <f t="shared" si="6"/>
        <v>12.417149277736113</v>
      </c>
    </row>
    <row r="148" spans="1:5" x14ac:dyDescent="0.3">
      <c r="A148" s="27"/>
      <c r="B148" s="18"/>
      <c r="C148" s="18"/>
      <c r="D148" s="18"/>
      <c r="E148" s="18"/>
    </row>
    <row r="149" spans="1:5" x14ac:dyDescent="0.3">
      <c r="A149" s="27"/>
      <c r="B149" s="18"/>
      <c r="C149" s="18"/>
      <c r="D149" s="18"/>
      <c r="E149" s="18"/>
    </row>
    <row r="150" spans="1:5" x14ac:dyDescent="0.3">
      <c r="B150" s="4"/>
      <c r="C150" s="4"/>
      <c r="D150" s="4"/>
      <c r="E150" s="4"/>
    </row>
    <row r="151" spans="1:5" x14ac:dyDescent="0.3">
      <c r="A151" s="17" t="s">
        <v>138</v>
      </c>
      <c r="B151" s="4"/>
      <c r="C151" s="4"/>
      <c r="D151" s="4"/>
      <c r="E151" s="4"/>
    </row>
    <row r="152" spans="1:5" x14ac:dyDescent="0.3">
      <c r="A152" s="26" t="s">
        <v>139</v>
      </c>
      <c r="B152" s="18">
        <f>B73/J9</f>
        <v>2.1157272333783275</v>
      </c>
      <c r="C152" s="18">
        <f>C73/M9</f>
        <v>-2.2424820242471286</v>
      </c>
      <c r="D152" s="18">
        <f>D73/J21</f>
        <v>-3.2787949893404935</v>
      </c>
      <c r="E152" s="18">
        <f>E73/M21</f>
        <v>14.734750959618141</v>
      </c>
    </row>
    <row r="153" spans="1:5" x14ac:dyDescent="0.3">
      <c r="A153" s="27"/>
      <c r="B153" s="18"/>
      <c r="C153" s="18"/>
      <c r="D153" s="18"/>
      <c r="E153" s="18"/>
    </row>
    <row r="154" spans="1:5" x14ac:dyDescent="0.3">
      <c r="A154" s="27"/>
      <c r="B154" s="18"/>
      <c r="C154" s="18"/>
      <c r="D154" s="18"/>
      <c r="E154" s="18"/>
    </row>
    <row r="155" spans="1:5" x14ac:dyDescent="0.3">
      <c r="B155" s="4"/>
      <c r="C155" s="4"/>
      <c r="D155" s="4"/>
      <c r="E155" s="4"/>
    </row>
    <row r="156" spans="1:5" x14ac:dyDescent="0.3">
      <c r="A156" s="17" t="s">
        <v>153</v>
      </c>
      <c r="B156" s="4">
        <v>2019</v>
      </c>
      <c r="C156" s="4">
        <v>2020</v>
      </c>
      <c r="D156" s="4">
        <v>2021</v>
      </c>
      <c r="E156" s="4">
        <v>2022</v>
      </c>
    </row>
    <row r="157" spans="1:5" x14ac:dyDescent="0.3">
      <c r="A157" s="26" t="s">
        <v>154</v>
      </c>
      <c r="B157" s="18">
        <f>B75/J12</f>
        <v>6.9863138124999997</v>
      </c>
      <c r="C157" s="18">
        <f>C75/M12</f>
        <v>-7.3625930000000004</v>
      </c>
      <c r="D157" s="18">
        <f>D75/J24</f>
        <v>-10.589204437499999</v>
      </c>
      <c r="E157" s="18">
        <f>E75/M24</f>
        <v>22.675272124999999</v>
      </c>
    </row>
    <row r="158" spans="1:5" x14ac:dyDescent="0.3">
      <c r="A158" s="27"/>
      <c r="B158" s="18"/>
      <c r="C158" s="18"/>
      <c r="D158" s="18"/>
      <c r="E158" s="18"/>
    </row>
    <row r="159" spans="1:5" x14ac:dyDescent="0.3">
      <c r="A159" s="27"/>
      <c r="B159" s="18"/>
      <c r="C159" s="18"/>
      <c r="D159" s="18"/>
      <c r="E159" s="18"/>
    </row>
    <row r="160" spans="1:5" x14ac:dyDescent="0.3">
      <c r="B160" s="4"/>
      <c r="C160" s="4"/>
      <c r="D160" s="4"/>
      <c r="E160" s="4"/>
    </row>
    <row r="161" spans="1:5" x14ac:dyDescent="0.3">
      <c r="A161" s="17" t="s">
        <v>146</v>
      </c>
      <c r="B161" s="4"/>
      <c r="C161" s="4"/>
      <c r="D161" s="4"/>
      <c r="E161" s="4"/>
    </row>
    <row r="162" spans="1:5" x14ac:dyDescent="0.3">
      <c r="A162" s="26" t="s">
        <v>147</v>
      </c>
      <c r="B162" s="18">
        <f>J11/B157</f>
        <v>16.432127597045298</v>
      </c>
      <c r="C162" s="18">
        <f>M11/C157</f>
        <v>-10.689168883842962</v>
      </c>
      <c r="D162" s="18">
        <f>J23/D157</f>
        <v>-13.008531548619468</v>
      </c>
      <c r="E162" s="18">
        <f>M23/E157</f>
        <v>6.6702617356130185</v>
      </c>
    </row>
    <row r="163" spans="1:5" x14ac:dyDescent="0.3">
      <c r="A163" s="27"/>
      <c r="B163" s="18"/>
      <c r="C163" s="18"/>
      <c r="D163" s="18"/>
      <c r="E163" s="18"/>
    </row>
    <row r="164" spans="1:5" x14ac:dyDescent="0.3">
      <c r="A164" s="27"/>
      <c r="B164" s="18"/>
      <c r="C164" s="18"/>
      <c r="D164" s="18"/>
      <c r="E164" s="18"/>
    </row>
    <row r="165" spans="1:5" x14ac:dyDescent="0.3">
      <c r="B165" s="4"/>
      <c r="C165" s="4"/>
      <c r="D165" s="4"/>
      <c r="E165" s="4"/>
    </row>
    <row r="166" spans="1:5" x14ac:dyDescent="0.3">
      <c r="A166" s="17" t="s">
        <v>148</v>
      </c>
      <c r="B166" s="4"/>
      <c r="C166" s="4"/>
      <c r="D166" s="4"/>
      <c r="E166" s="4"/>
    </row>
    <row r="167" spans="1:5" x14ac:dyDescent="0.3">
      <c r="A167" s="26" t="s">
        <v>149</v>
      </c>
      <c r="B167" s="18">
        <f>J10/J12</f>
        <v>7</v>
      </c>
      <c r="C167" s="18">
        <f>M10/M12</f>
        <v>4</v>
      </c>
      <c r="D167" s="18">
        <v>0</v>
      </c>
      <c r="E167" s="18">
        <f>M22/M24</f>
        <v>6</v>
      </c>
    </row>
    <row r="168" spans="1:5" x14ac:dyDescent="0.3">
      <c r="A168" s="27"/>
      <c r="B168" s="18"/>
      <c r="C168" s="18"/>
      <c r="D168" s="18"/>
      <c r="E168" s="18"/>
    </row>
    <row r="169" spans="1:5" x14ac:dyDescent="0.3">
      <c r="A169" s="27"/>
      <c r="B169" s="18"/>
      <c r="C169" s="18"/>
      <c r="D169" s="18"/>
      <c r="E169" s="18"/>
    </row>
    <row r="170" spans="1:5" x14ac:dyDescent="0.3">
      <c r="B170" s="4"/>
      <c r="C170" s="4"/>
      <c r="D170" s="4"/>
      <c r="E170" s="4"/>
    </row>
    <row r="171" spans="1:5" x14ac:dyDescent="0.3">
      <c r="A171" s="17" t="s">
        <v>150</v>
      </c>
      <c r="B171" s="4"/>
      <c r="C171" s="4"/>
      <c r="D171" s="4"/>
      <c r="E171" s="4"/>
    </row>
    <row r="172" spans="1:5" x14ac:dyDescent="0.3">
      <c r="A172" s="26" t="s">
        <v>151</v>
      </c>
      <c r="B172" s="18">
        <f>B167/J11*100</f>
        <v>6.0975609756097562</v>
      </c>
      <c r="C172" s="18">
        <f>C167/M11*100</f>
        <v>5.082592121982211</v>
      </c>
      <c r="D172" s="18">
        <v>0</v>
      </c>
      <c r="E172" s="18">
        <f>E167/M23*100</f>
        <v>3.9669421487603307</v>
      </c>
    </row>
    <row r="173" spans="1:5" x14ac:dyDescent="0.3">
      <c r="A173" s="27"/>
      <c r="B173" s="18"/>
      <c r="C173" s="18"/>
      <c r="D173" s="18"/>
      <c r="E173" s="18"/>
    </row>
    <row r="174" spans="1:5" x14ac:dyDescent="0.3">
      <c r="A174" s="27"/>
      <c r="B174" s="18"/>
      <c r="C174" s="18"/>
      <c r="D174" s="18"/>
      <c r="E174" s="18"/>
    </row>
  </sheetData>
  <mergeCells count="31">
    <mergeCell ref="I4:J4"/>
    <mergeCell ref="L4:M4"/>
    <mergeCell ref="I16:J16"/>
    <mergeCell ref="A112:A114"/>
    <mergeCell ref="L16:M16"/>
    <mergeCell ref="A61:E61"/>
    <mergeCell ref="A97:A99"/>
    <mergeCell ref="A102:A104"/>
    <mergeCell ref="A107:A109"/>
    <mergeCell ref="A94:E94"/>
    <mergeCell ref="A167:A169"/>
    <mergeCell ref="A172:A174"/>
    <mergeCell ref="R30:S30"/>
    <mergeCell ref="R36:S36"/>
    <mergeCell ref="R41:S41"/>
    <mergeCell ref="R46:S46"/>
    <mergeCell ref="A117:A119"/>
    <mergeCell ref="A122:A124"/>
    <mergeCell ref="A127:A129"/>
    <mergeCell ref="A132:A134"/>
    <mergeCell ref="A137:A139"/>
    <mergeCell ref="A142:A144"/>
    <mergeCell ref="A147:A149"/>
    <mergeCell ref="A152:A154"/>
    <mergeCell ref="A157:A159"/>
    <mergeCell ref="A1:E1"/>
    <mergeCell ref="A2:E2"/>
    <mergeCell ref="A60:E60"/>
    <mergeCell ref="A62:E62"/>
    <mergeCell ref="A162:A164"/>
    <mergeCell ref="A3:E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CA18C-2426-4F7E-B7C9-8E110816DD17}">
  <dimension ref="A1:R171"/>
  <sheetViews>
    <sheetView topLeftCell="B165" zoomScale="114" workbookViewId="0">
      <selection activeCell="Q14" sqref="Q14"/>
    </sheetView>
  </sheetViews>
  <sheetFormatPr defaultRowHeight="14.4" x14ac:dyDescent="0.3"/>
  <cols>
    <col min="1" max="1" width="55.5546875" customWidth="1"/>
    <col min="2" max="5" width="15" customWidth="1"/>
    <col min="6" max="6" width="8.88671875" customWidth="1"/>
    <col min="9" max="9" width="25.5546875" customWidth="1"/>
    <col min="10" max="10" width="15.6640625" customWidth="1"/>
    <col min="11" max="11" width="13.5546875" customWidth="1"/>
    <col min="12" max="12" width="25.5546875" customWidth="1"/>
    <col min="13" max="13" width="14.44140625" customWidth="1"/>
    <col min="17" max="17" width="18.5546875" customWidth="1"/>
    <col min="18" max="18" width="13.88671875" customWidth="1"/>
  </cols>
  <sheetData>
    <row r="1" spans="1:13" ht="15.6" x14ac:dyDescent="0.3">
      <c r="A1" s="32" t="s">
        <v>164</v>
      </c>
      <c r="B1" s="29"/>
      <c r="C1" s="29"/>
      <c r="D1" s="29"/>
      <c r="E1" s="29"/>
    </row>
    <row r="2" spans="1:13" x14ac:dyDescent="0.3">
      <c r="A2" s="33" t="s">
        <v>161</v>
      </c>
      <c r="B2" s="29"/>
      <c r="C2" s="29"/>
      <c r="D2" s="29"/>
      <c r="E2" s="29"/>
    </row>
    <row r="3" spans="1:13" ht="15.6" x14ac:dyDescent="0.3">
      <c r="A3" s="33" t="s">
        <v>162</v>
      </c>
      <c r="B3" s="31"/>
      <c r="C3" s="31"/>
      <c r="D3" s="31"/>
      <c r="E3" s="31"/>
    </row>
    <row r="4" spans="1:13" ht="15.6" x14ac:dyDescent="0.3">
      <c r="B4" s="3">
        <v>2019</v>
      </c>
      <c r="C4" s="3">
        <v>2020</v>
      </c>
      <c r="D4" s="3">
        <v>2021</v>
      </c>
      <c r="E4" s="3">
        <v>2022</v>
      </c>
      <c r="I4" s="30">
        <v>2019</v>
      </c>
      <c r="J4" s="30"/>
      <c r="L4" s="30">
        <v>2020</v>
      </c>
      <c r="M4" s="30"/>
    </row>
    <row r="5" spans="1:13" x14ac:dyDescent="0.3">
      <c r="A5" s="4" t="s">
        <v>63</v>
      </c>
      <c r="B5" s="1"/>
      <c r="C5" s="1"/>
      <c r="D5" s="1"/>
      <c r="E5" s="1"/>
      <c r="I5" s="5" t="s">
        <v>60</v>
      </c>
      <c r="J5" s="1">
        <v>38516000</v>
      </c>
      <c r="L5" s="5" t="s">
        <v>96</v>
      </c>
      <c r="M5" s="1">
        <v>5881000</v>
      </c>
    </row>
    <row r="6" spans="1:13" x14ac:dyDescent="0.3">
      <c r="A6" s="8" t="s">
        <v>99</v>
      </c>
      <c r="B6" s="1"/>
      <c r="C6" s="1"/>
      <c r="D6" s="1"/>
      <c r="E6" s="1"/>
      <c r="I6" s="5" t="s">
        <v>97</v>
      </c>
      <c r="J6" s="1">
        <v>45080000</v>
      </c>
      <c r="L6" s="5" t="s">
        <v>132</v>
      </c>
      <c r="M6" s="1">
        <v>28668000</v>
      </c>
    </row>
    <row r="7" spans="1:13" x14ac:dyDescent="0.3">
      <c r="A7" s="5" t="s">
        <v>1</v>
      </c>
      <c r="B7" s="1">
        <v>1063192000</v>
      </c>
      <c r="C7" s="1">
        <v>995314000</v>
      </c>
      <c r="D7" s="1">
        <v>949327000</v>
      </c>
      <c r="E7" s="1">
        <v>1031822000</v>
      </c>
      <c r="I7" s="5" t="s">
        <v>143</v>
      </c>
      <c r="J7">
        <v>477</v>
      </c>
      <c r="L7" s="5" t="s">
        <v>143</v>
      </c>
      <c r="M7" s="1">
        <v>596</v>
      </c>
    </row>
    <row r="8" spans="1:13" x14ac:dyDescent="0.3">
      <c r="A8" s="5" t="s">
        <v>64</v>
      </c>
      <c r="B8" s="1">
        <v>17860000</v>
      </c>
      <c r="C8" s="1">
        <v>13395000</v>
      </c>
      <c r="D8" s="1">
        <v>8931000</v>
      </c>
      <c r="E8" s="1">
        <v>4465000</v>
      </c>
      <c r="I8" s="5" t="s">
        <v>144</v>
      </c>
      <c r="J8" s="1">
        <v>3556810</v>
      </c>
      <c r="L8" s="5" t="s">
        <v>144</v>
      </c>
      <c r="M8" s="1">
        <v>4044609</v>
      </c>
    </row>
    <row r="9" spans="1:13" x14ac:dyDescent="0.3">
      <c r="A9" s="5" t="s">
        <v>74</v>
      </c>
      <c r="B9" s="1"/>
      <c r="C9" s="1"/>
      <c r="D9" s="1"/>
      <c r="E9" s="1"/>
      <c r="I9" s="5" t="s">
        <v>152</v>
      </c>
      <c r="J9">
        <v>66000</v>
      </c>
      <c r="L9" s="5" t="s">
        <v>152</v>
      </c>
      <c r="M9">
        <v>260000</v>
      </c>
    </row>
    <row r="10" spans="1:13" x14ac:dyDescent="0.3">
      <c r="A10" s="5" t="s">
        <v>65</v>
      </c>
      <c r="B10" s="1">
        <v>432800000</v>
      </c>
      <c r="C10" s="1">
        <v>498808000</v>
      </c>
      <c r="D10" s="1">
        <v>435920000</v>
      </c>
      <c r="E10" s="1">
        <v>402710000</v>
      </c>
      <c r="I10" s="5" t="s">
        <v>155</v>
      </c>
      <c r="J10" s="1">
        <v>129498000</v>
      </c>
      <c r="L10" s="5" t="s">
        <v>155</v>
      </c>
      <c r="M10" s="1">
        <v>517991000</v>
      </c>
    </row>
    <row r="11" spans="1:13" x14ac:dyDescent="0.3">
      <c r="A11" s="8" t="s">
        <v>98</v>
      </c>
      <c r="B11" s="21">
        <f>B7+B8+B10</f>
        <v>1513852000</v>
      </c>
      <c r="C11" s="21">
        <f>C10+C8+C7</f>
        <v>1507517000</v>
      </c>
      <c r="D11" s="21">
        <f>D10+D8+D7</f>
        <v>1394178000</v>
      </c>
      <c r="E11" s="21">
        <f>E7+E8+E10</f>
        <v>1438997000</v>
      </c>
      <c r="I11" s="5" t="s">
        <v>156</v>
      </c>
      <c r="J11">
        <v>116.6</v>
      </c>
      <c r="L11" s="5" t="s">
        <v>156</v>
      </c>
      <c r="M11">
        <v>172.9</v>
      </c>
    </row>
    <row r="12" spans="1:13" x14ac:dyDescent="0.3">
      <c r="B12" s="1"/>
      <c r="C12" s="1"/>
      <c r="D12" s="1"/>
      <c r="E12" s="1"/>
      <c r="I12" s="5" t="s">
        <v>145</v>
      </c>
      <c r="J12" s="1">
        <v>23545000</v>
      </c>
      <c r="L12" s="5" t="s">
        <v>145</v>
      </c>
      <c r="M12" s="1">
        <v>23545000</v>
      </c>
    </row>
    <row r="13" spans="1:13" x14ac:dyDescent="0.3">
      <c r="A13" s="8" t="s">
        <v>9</v>
      </c>
      <c r="I13" s="5" t="s">
        <v>31</v>
      </c>
      <c r="J13" s="1">
        <v>1490909000</v>
      </c>
      <c r="L13" s="5" t="s">
        <v>31</v>
      </c>
      <c r="M13" s="1">
        <v>1616516000</v>
      </c>
    </row>
    <row r="14" spans="1:13" x14ac:dyDescent="0.3">
      <c r="A14" s="5" t="s">
        <v>65</v>
      </c>
      <c r="B14" s="1">
        <v>18139000</v>
      </c>
      <c r="C14" s="1">
        <v>21688000</v>
      </c>
      <c r="D14" s="1">
        <v>13706000</v>
      </c>
      <c r="E14" s="1">
        <v>32351000</v>
      </c>
    </row>
    <row r="15" spans="1:13" x14ac:dyDescent="0.3">
      <c r="A15" s="5" t="s">
        <v>10</v>
      </c>
      <c r="B15" s="1">
        <v>91659000</v>
      </c>
      <c r="C15" s="1">
        <v>126769000</v>
      </c>
      <c r="D15" s="1">
        <v>147871000</v>
      </c>
      <c r="E15" s="1">
        <v>564058000</v>
      </c>
    </row>
    <row r="16" spans="1:13" x14ac:dyDescent="0.3">
      <c r="A16" s="5" t="s">
        <v>13</v>
      </c>
      <c r="B16" s="1">
        <v>118575000</v>
      </c>
      <c r="C16" s="1">
        <v>54647000</v>
      </c>
      <c r="D16" s="1">
        <v>50445000</v>
      </c>
      <c r="E16" s="1">
        <v>133132000</v>
      </c>
      <c r="I16" s="30">
        <v>2021</v>
      </c>
      <c r="J16" s="30"/>
      <c r="L16" s="30">
        <v>2022</v>
      </c>
      <c r="M16" s="30"/>
    </row>
    <row r="17" spans="1:18" x14ac:dyDescent="0.3">
      <c r="A17" s="5" t="s">
        <v>66</v>
      </c>
      <c r="B17" s="1">
        <v>245645000</v>
      </c>
      <c r="C17" s="1">
        <v>421006000</v>
      </c>
      <c r="D17" s="1">
        <v>450733000</v>
      </c>
      <c r="E17" s="1">
        <v>2527701000</v>
      </c>
      <c r="I17" s="5" t="s">
        <v>133</v>
      </c>
      <c r="J17" s="1">
        <v>-6561000</v>
      </c>
      <c r="L17" s="5" t="s">
        <v>95</v>
      </c>
      <c r="M17" s="1">
        <v>-29841000</v>
      </c>
    </row>
    <row r="18" spans="1:18" x14ac:dyDescent="0.3">
      <c r="A18" s="5" t="s">
        <v>67</v>
      </c>
      <c r="B18" s="1"/>
      <c r="C18" s="1"/>
      <c r="D18" s="1"/>
      <c r="E18" s="1"/>
      <c r="I18" s="5" t="s">
        <v>94</v>
      </c>
      <c r="J18" s="1">
        <v>-20028000</v>
      </c>
      <c r="L18" s="5" t="s">
        <v>94</v>
      </c>
      <c r="M18" s="1">
        <v>103476000</v>
      </c>
    </row>
    <row r="19" spans="1:18" x14ac:dyDescent="0.3">
      <c r="A19" s="5" t="s">
        <v>68</v>
      </c>
      <c r="B19" s="1">
        <v>2125527000</v>
      </c>
      <c r="C19" s="1">
        <v>2639211000</v>
      </c>
      <c r="D19" s="1">
        <v>3144612000</v>
      </c>
      <c r="E19" s="1">
        <v>1081407000</v>
      </c>
      <c r="I19" s="5" t="s">
        <v>143</v>
      </c>
      <c r="J19">
        <v>555</v>
      </c>
      <c r="L19" s="5" t="s">
        <v>143</v>
      </c>
      <c r="M19">
        <v>638</v>
      </c>
    </row>
    <row r="20" spans="1:18" x14ac:dyDescent="0.3">
      <c r="A20" s="8" t="s">
        <v>100</v>
      </c>
      <c r="B20" s="21">
        <f>B14+B15+B16+B17+B19</f>
        <v>2599545000</v>
      </c>
      <c r="C20" s="21">
        <f>C14+C15+C16+C17+C19</f>
        <v>3263321000</v>
      </c>
      <c r="D20" s="21">
        <f>D14+D15+D16+D17+D19</f>
        <v>3807367000</v>
      </c>
      <c r="E20" s="21">
        <f>E19+E17+E16+E15+E14</f>
        <v>4338649000</v>
      </c>
      <c r="I20" s="5" t="s">
        <v>144</v>
      </c>
      <c r="J20" s="1">
        <v>4539836</v>
      </c>
      <c r="L20" s="5" t="s">
        <v>144</v>
      </c>
      <c r="M20" s="1">
        <v>4860837</v>
      </c>
    </row>
    <row r="21" spans="1:18" x14ac:dyDescent="0.3">
      <c r="A21" s="8"/>
      <c r="B21" s="1"/>
      <c r="C21" s="1"/>
      <c r="D21" s="1"/>
      <c r="E21" s="1"/>
      <c r="I21" s="5" t="s">
        <v>152</v>
      </c>
      <c r="J21">
        <v>204000</v>
      </c>
      <c r="L21" s="5" t="s">
        <v>152</v>
      </c>
      <c r="M21">
        <v>70000</v>
      </c>
    </row>
    <row r="22" spans="1:18" x14ac:dyDescent="0.3">
      <c r="A22" s="4" t="s">
        <v>17</v>
      </c>
      <c r="B22" s="15">
        <f>B11+B20</f>
        <v>4113397000</v>
      </c>
      <c r="C22" s="15">
        <f>C20+C11</f>
        <v>4770838000</v>
      </c>
      <c r="D22" s="15">
        <f>D20+D11</f>
        <v>5201545000</v>
      </c>
      <c r="E22" s="15">
        <f>E20+E11</f>
        <v>5777646000</v>
      </c>
      <c r="I22" s="5" t="s">
        <v>155</v>
      </c>
      <c r="J22" s="1">
        <v>235450000</v>
      </c>
      <c r="L22" s="5" t="s">
        <v>155</v>
      </c>
      <c r="M22" s="1"/>
    </row>
    <row r="23" spans="1:18" x14ac:dyDescent="0.3">
      <c r="A23" s="2"/>
      <c r="I23" s="5" t="s">
        <v>156</v>
      </c>
      <c r="J23">
        <v>300.25</v>
      </c>
      <c r="L23" s="5" t="s">
        <v>156</v>
      </c>
      <c r="M23">
        <v>124.75</v>
      </c>
    </row>
    <row r="24" spans="1:18" x14ac:dyDescent="0.3">
      <c r="A24" s="4" t="s">
        <v>69</v>
      </c>
      <c r="B24" s="1"/>
      <c r="C24" s="1"/>
      <c r="D24" s="1"/>
      <c r="E24" s="1"/>
      <c r="I24" s="5" t="s">
        <v>145</v>
      </c>
      <c r="J24" s="1">
        <v>23545000</v>
      </c>
      <c r="L24" s="5" t="s">
        <v>145</v>
      </c>
      <c r="M24" s="1">
        <v>23545000</v>
      </c>
    </row>
    <row r="25" spans="1:18" x14ac:dyDescent="0.3">
      <c r="A25" s="5" t="s">
        <v>19</v>
      </c>
      <c r="B25" s="1">
        <v>623604000</v>
      </c>
      <c r="C25" s="1">
        <v>623604000</v>
      </c>
      <c r="D25" s="1">
        <v>623604000</v>
      </c>
      <c r="E25" s="1">
        <v>623604000</v>
      </c>
      <c r="I25" s="5" t="s">
        <v>31</v>
      </c>
      <c r="J25" s="1">
        <v>3524540000</v>
      </c>
      <c r="L25" s="5" t="s">
        <v>31</v>
      </c>
      <c r="M25" s="1">
        <v>6871038000</v>
      </c>
      <c r="Q25" s="29"/>
      <c r="R25" s="29"/>
    </row>
    <row r="26" spans="1:18" ht="14.4" customHeight="1" x14ac:dyDescent="0.3">
      <c r="A26" s="5" t="s">
        <v>23</v>
      </c>
      <c r="B26" s="1">
        <v>2933206000</v>
      </c>
      <c r="C26" s="1">
        <v>3421005000</v>
      </c>
      <c r="D26" s="1">
        <v>3916232000</v>
      </c>
      <c r="E26" s="1">
        <v>4237233000</v>
      </c>
      <c r="R26" s="1"/>
    </row>
    <row r="27" spans="1:18" x14ac:dyDescent="0.3">
      <c r="A27" s="4" t="s">
        <v>101</v>
      </c>
      <c r="B27" s="15">
        <f>B25+B26</f>
        <v>3556810000</v>
      </c>
      <c r="C27" s="15">
        <f>C25+C26</f>
        <v>4044609000</v>
      </c>
      <c r="D27" s="15">
        <f>D25+D26</f>
        <v>4539836000</v>
      </c>
      <c r="E27" s="15">
        <f>E25+E26</f>
        <v>4860837000</v>
      </c>
      <c r="R27" s="1"/>
    </row>
    <row r="28" spans="1:18" x14ac:dyDescent="0.3">
      <c r="B28" s="1"/>
      <c r="C28" s="1"/>
      <c r="D28" s="1"/>
      <c r="E28" s="1"/>
    </row>
    <row r="29" spans="1:18" x14ac:dyDescent="0.3">
      <c r="A29" s="4" t="s">
        <v>70</v>
      </c>
      <c r="B29" s="1"/>
      <c r="C29" s="1"/>
      <c r="D29" s="1"/>
      <c r="E29" s="1"/>
    </row>
    <row r="30" spans="1:18" x14ac:dyDescent="0.3">
      <c r="A30" s="8" t="s">
        <v>102</v>
      </c>
    </row>
    <row r="31" spans="1:18" x14ac:dyDescent="0.3">
      <c r="A31" s="5" t="s">
        <v>25</v>
      </c>
      <c r="B31" s="1">
        <v>133120000</v>
      </c>
      <c r="C31" s="1">
        <v>129819000</v>
      </c>
      <c r="D31" s="1">
        <v>128029000</v>
      </c>
      <c r="E31" s="1">
        <v>250981000</v>
      </c>
      <c r="Q31" s="29"/>
      <c r="R31" s="29"/>
    </row>
    <row r="32" spans="1:18" x14ac:dyDescent="0.3">
      <c r="A32" s="5" t="s">
        <v>71</v>
      </c>
      <c r="B32" s="1">
        <v>10224000</v>
      </c>
      <c r="C32" s="1">
        <v>7037000</v>
      </c>
      <c r="D32" s="1">
        <v>3876000</v>
      </c>
      <c r="R32" s="1"/>
    </row>
    <row r="33" spans="1:18" x14ac:dyDescent="0.3">
      <c r="A33" s="5" t="s">
        <v>72</v>
      </c>
      <c r="B33" s="1">
        <v>21061000</v>
      </c>
      <c r="C33" s="1">
        <v>32714000</v>
      </c>
      <c r="D33" s="1">
        <v>28393000</v>
      </c>
      <c r="E33" s="1">
        <v>26806000</v>
      </c>
      <c r="R33" s="1"/>
    </row>
    <row r="34" spans="1:18" x14ac:dyDescent="0.3">
      <c r="A34" s="8" t="s">
        <v>103</v>
      </c>
      <c r="B34" s="21">
        <f>B31+B32+B33</f>
        <v>164405000</v>
      </c>
      <c r="C34" s="21">
        <f>C31+C32+C33</f>
        <v>169570000</v>
      </c>
      <c r="D34" s="21">
        <f>D31+D32+D33</f>
        <v>160298000</v>
      </c>
      <c r="E34" s="21">
        <f>E33+E31</f>
        <v>277787000</v>
      </c>
    </row>
    <row r="36" spans="1:18" x14ac:dyDescent="0.3">
      <c r="A36" s="8" t="s">
        <v>104</v>
      </c>
      <c r="Q36" s="29"/>
      <c r="R36" s="29"/>
    </row>
    <row r="37" spans="1:18" x14ac:dyDescent="0.3">
      <c r="A37" s="5" t="s">
        <v>27</v>
      </c>
      <c r="B37" s="1">
        <v>375570000</v>
      </c>
      <c r="C37" s="1">
        <v>539599000</v>
      </c>
      <c r="D37" s="1">
        <v>481151000</v>
      </c>
      <c r="E37" s="1">
        <v>622891000</v>
      </c>
      <c r="R37" s="1"/>
    </row>
    <row r="38" spans="1:18" x14ac:dyDescent="0.3">
      <c r="A38" s="5" t="s">
        <v>71</v>
      </c>
      <c r="B38" s="1">
        <v>8819000</v>
      </c>
      <c r="C38" s="1">
        <v>8225000</v>
      </c>
      <c r="D38" s="1">
        <v>7010000</v>
      </c>
      <c r="E38" s="1">
        <v>5834000</v>
      </c>
      <c r="R38" s="1"/>
    </row>
    <row r="39" spans="1:18" x14ac:dyDescent="0.3">
      <c r="A39" s="5" t="s">
        <v>73</v>
      </c>
      <c r="B39" s="1">
        <v>7793000</v>
      </c>
      <c r="C39" s="1">
        <v>8835000</v>
      </c>
      <c r="D39" s="1">
        <v>13250000</v>
      </c>
      <c r="E39" s="1">
        <v>10297000</v>
      </c>
    </row>
    <row r="40" spans="1:18" x14ac:dyDescent="0.3">
      <c r="A40" s="8" t="s">
        <v>105</v>
      </c>
      <c r="B40" s="21">
        <f>B37+B38+B39</f>
        <v>392182000</v>
      </c>
      <c r="C40" s="21">
        <f>C37+C38+C39</f>
        <v>556659000</v>
      </c>
      <c r="D40" s="21">
        <f>D37+D38+D39</f>
        <v>501411000</v>
      </c>
      <c r="E40" s="21">
        <f>E37+E38+E39</f>
        <v>639022000</v>
      </c>
    </row>
    <row r="41" spans="1:18" x14ac:dyDescent="0.3">
      <c r="Q41" s="29"/>
      <c r="R41" s="29"/>
    </row>
    <row r="42" spans="1:18" x14ac:dyDescent="0.3">
      <c r="A42" s="4" t="s">
        <v>106</v>
      </c>
      <c r="B42" s="15">
        <f>B40+B34</f>
        <v>556587000</v>
      </c>
      <c r="C42" s="15">
        <f>C40+C34</f>
        <v>726229000</v>
      </c>
      <c r="D42" s="15">
        <f>D34+D40</f>
        <v>661709000</v>
      </c>
      <c r="E42" s="15">
        <f>E40+E34</f>
        <v>916809000</v>
      </c>
      <c r="R42" s="1"/>
    </row>
    <row r="43" spans="1:18" x14ac:dyDescent="0.3">
      <c r="R43" s="1"/>
    </row>
    <row r="44" spans="1:18" x14ac:dyDescent="0.3">
      <c r="A44" s="4" t="s">
        <v>107</v>
      </c>
      <c r="B44" s="15">
        <f>B27+B42</f>
        <v>4113397000</v>
      </c>
      <c r="C44" s="15">
        <f>C42+C27</f>
        <v>4770838000</v>
      </c>
      <c r="D44" s="15">
        <f>D42+D27</f>
        <v>5201545000</v>
      </c>
      <c r="E44" s="15">
        <f>E42+E27</f>
        <v>5777646000</v>
      </c>
    </row>
    <row r="46" spans="1:18" x14ac:dyDescent="0.3">
      <c r="A46" s="4" t="s">
        <v>108</v>
      </c>
      <c r="B46" s="4">
        <v>151.06</v>
      </c>
      <c r="C46" s="4">
        <v>171.78</v>
      </c>
      <c r="D46" s="4">
        <v>192.82</v>
      </c>
      <c r="E46" s="4">
        <v>206.45</v>
      </c>
    </row>
    <row r="50" spans="1:5" ht="15.6" x14ac:dyDescent="0.3">
      <c r="A50" s="32" t="s">
        <v>164</v>
      </c>
      <c r="B50" s="29"/>
      <c r="C50" s="29"/>
      <c r="D50" s="29"/>
      <c r="E50" s="29"/>
    </row>
    <row r="51" spans="1:5" x14ac:dyDescent="0.3">
      <c r="A51" s="33" t="s">
        <v>161</v>
      </c>
      <c r="B51" s="29"/>
      <c r="C51" s="29"/>
      <c r="D51" s="29"/>
      <c r="E51" s="29"/>
    </row>
    <row r="52" spans="1:5" ht="15.6" x14ac:dyDescent="0.3">
      <c r="A52" s="33" t="s">
        <v>163</v>
      </c>
      <c r="B52" s="31"/>
      <c r="C52" s="31"/>
      <c r="D52" s="31"/>
      <c r="E52" s="31"/>
    </row>
    <row r="53" spans="1:5" ht="15.6" x14ac:dyDescent="0.3">
      <c r="B53" s="3">
        <v>2019</v>
      </c>
      <c r="C53" s="3">
        <v>2020</v>
      </c>
      <c r="D53" s="3">
        <v>2021</v>
      </c>
      <c r="E53" s="3">
        <v>2022</v>
      </c>
    </row>
    <row r="54" spans="1:5" x14ac:dyDescent="0.3">
      <c r="A54" s="4" t="s">
        <v>30</v>
      </c>
      <c r="B54" s="15">
        <v>2127813000</v>
      </c>
      <c r="C54" s="15">
        <v>2275401000</v>
      </c>
      <c r="D54" s="15">
        <v>4207715000</v>
      </c>
      <c r="E54" s="15">
        <v>7573599000</v>
      </c>
    </row>
    <row r="55" spans="1:5" x14ac:dyDescent="0.3">
      <c r="A55" s="5" t="s">
        <v>31</v>
      </c>
      <c r="B55" s="1">
        <v>-1490909000</v>
      </c>
      <c r="C55" s="1">
        <v>-1616516000</v>
      </c>
      <c r="D55" s="1">
        <v>-3524540000</v>
      </c>
      <c r="E55" s="1">
        <v>-6871038000</v>
      </c>
    </row>
    <row r="56" spans="1:5" x14ac:dyDescent="0.3">
      <c r="A56" s="4" t="s">
        <v>32</v>
      </c>
      <c r="B56" s="15">
        <f>B54+B55</f>
        <v>636904000</v>
      </c>
      <c r="C56" s="15">
        <f>C54+C55</f>
        <v>658885000</v>
      </c>
      <c r="D56" s="15">
        <f>D54+D55</f>
        <v>683175000</v>
      </c>
      <c r="E56" s="15">
        <f>E54+E55</f>
        <v>702561000</v>
      </c>
    </row>
    <row r="58" spans="1:5" x14ac:dyDescent="0.3">
      <c r="A58" s="5" t="s">
        <v>75</v>
      </c>
      <c r="B58" s="1">
        <v>-13225000</v>
      </c>
      <c r="C58" s="1">
        <v>75900000</v>
      </c>
      <c r="D58" s="1">
        <v>-45689000</v>
      </c>
      <c r="E58" s="1">
        <v>-187275000</v>
      </c>
    </row>
    <row r="59" spans="1:5" x14ac:dyDescent="0.3">
      <c r="A59" s="5" t="s">
        <v>76</v>
      </c>
      <c r="B59" s="1">
        <v>-27469000</v>
      </c>
      <c r="C59" s="1">
        <v>-7352000</v>
      </c>
      <c r="D59" s="1">
        <v>-10542000</v>
      </c>
      <c r="E59" s="1">
        <v>-12513000</v>
      </c>
    </row>
    <row r="60" spans="1:5" x14ac:dyDescent="0.3">
      <c r="A60" s="5" t="s">
        <v>35</v>
      </c>
      <c r="B60" s="1">
        <v>-32786000</v>
      </c>
      <c r="C60" s="1">
        <v>-16234000</v>
      </c>
      <c r="D60" s="1">
        <v>-24069000</v>
      </c>
      <c r="E60" s="1">
        <v>-26802000</v>
      </c>
    </row>
    <row r="61" spans="1:5" x14ac:dyDescent="0.3">
      <c r="A61" s="4" t="s">
        <v>77</v>
      </c>
      <c r="B61" s="15">
        <f>B56+B58+B59+B60</f>
        <v>563424000</v>
      </c>
      <c r="C61" s="15">
        <f>C56+C58+C59+C60</f>
        <v>711199000</v>
      </c>
      <c r="D61" s="15">
        <f>D56+D58+D59+D60</f>
        <v>602875000</v>
      </c>
      <c r="E61" s="15">
        <f>E56+E58+E59+E60</f>
        <v>475971000</v>
      </c>
    </row>
    <row r="63" spans="1:5" x14ac:dyDescent="0.3">
      <c r="A63" s="5" t="s">
        <v>78</v>
      </c>
      <c r="B63" s="1">
        <v>179843000</v>
      </c>
      <c r="C63" s="1">
        <v>168428000</v>
      </c>
      <c r="D63" s="1">
        <v>136474000</v>
      </c>
      <c r="E63" s="1">
        <v>284803000</v>
      </c>
    </row>
    <row r="64" spans="1:5" x14ac:dyDescent="0.3">
      <c r="A64" s="5" t="s">
        <v>79</v>
      </c>
      <c r="B64" s="1">
        <v>-1175000</v>
      </c>
      <c r="C64">
        <v>749000</v>
      </c>
      <c r="D64" s="1">
        <v>27922000</v>
      </c>
      <c r="E64" s="1">
        <v>-6650000</v>
      </c>
    </row>
    <row r="65" spans="1:5" x14ac:dyDescent="0.3">
      <c r="A65" s="4" t="s">
        <v>80</v>
      </c>
      <c r="B65" s="15">
        <f>B61+B63+B64</f>
        <v>742092000</v>
      </c>
      <c r="C65" s="15">
        <f>C61+C63+C64</f>
        <v>880376000</v>
      </c>
      <c r="D65" s="15">
        <f>D61+D64+D63</f>
        <v>767271000</v>
      </c>
      <c r="E65" s="15">
        <f>E61+E63+E64</f>
        <v>754124000</v>
      </c>
    </row>
    <row r="67" spans="1:5" x14ac:dyDescent="0.3">
      <c r="A67" s="5" t="s">
        <v>81</v>
      </c>
      <c r="B67" s="1">
        <v>-116735000</v>
      </c>
      <c r="C67" s="1">
        <v>-126159000</v>
      </c>
      <c r="D67" s="1">
        <v>-109750000</v>
      </c>
      <c r="E67" s="1">
        <v>-202346000</v>
      </c>
    </row>
    <row r="68" spans="1:5" x14ac:dyDescent="0.3">
      <c r="A68" s="4" t="s">
        <v>82</v>
      </c>
      <c r="B68" s="15">
        <f>B65+B67</f>
        <v>625357000</v>
      </c>
      <c r="C68" s="15">
        <f>C65+C67</f>
        <v>754217000</v>
      </c>
      <c r="D68" s="15">
        <f>D65+D67</f>
        <v>657521000</v>
      </c>
      <c r="E68" s="15">
        <f>E65+E67</f>
        <v>551778000</v>
      </c>
    </row>
    <row r="70" spans="1:5" x14ac:dyDescent="0.3">
      <c r="A70" s="4" t="s">
        <v>83</v>
      </c>
    </row>
    <row r="72" spans="1:5" x14ac:dyDescent="0.3">
      <c r="A72" s="6" t="s">
        <v>85</v>
      </c>
      <c r="B72" s="1">
        <v>2043000</v>
      </c>
      <c r="C72" s="1">
        <v>-8631000</v>
      </c>
      <c r="D72" s="1">
        <v>7790000</v>
      </c>
      <c r="E72" s="1">
        <v>6676000</v>
      </c>
    </row>
    <row r="73" spans="1:5" x14ac:dyDescent="0.3">
      <c r="A73" s="5" t="s">
        <v>86</v>
      </c>
      <c r="B73">
        <v>-286000</v>
      </c>
      <c r="C73" s="1">
        <v>1208000</v>
      </c>
      <c r="D73" s="1">
        <v>-1091000</v>
      </c>
      <c r="E73" s="1">
        <v>-2003000</v>
      </c>
    </row>
    <row r="74" spans="1:5" x14ac:dyDescent="0.3">
      <c r="A74" s="4" t="s">
        <v>87</v>
      </c>
      <c r="B74" s="15">
        <f>B72+B73</f>
        <v>1757000</v>
      </c>
      <c r="C74" s="15">
        <f>C72+C73</f>
        <v>-7423000</v>
      </c>
      <c r="D74" s="15">
        <f>D72+D73</f>
        <v>6699000</v>
      </c>
      <c r="E74" s="15">
        <f>E72+E73</f>
        <v>4673000</v>
      </c>
    </row>
    <row r="76" spans="1:5" x14ac:dyDescent="0.3">
      <c r="A76" s="4" t="s">
        <v>88</v>
      </c>
      <c r="B76" s="15">
        <f>B68+B74</f>
        <v>627114000</v>
      </c>
      <c r="C76" s="15">
        <f>C68+C74</f>
        <v>746794000</v>
      </c>
      <c r="D76" s="15">
        <f>D68+D74</f>
        <v>664220000</v>
      </c>
      <c r="E76" s="15">
        <f>E68+E74</f>
        <v>556451000</v>
      </c>
    </row>
    <row r="78" spans="1:5" x14ac:dyDescent="0.3">
      <c r="A78" s="4" t="s">
        <v>89</v>
      </c>
    </row>
    <row r="79" spans="1:5" x14ac:dyDescent="0.3">
      <c r="A79" s="5" t="s">
        <v>90</v>
      </c>
      <c r="B79" s="1">
        <v>625357000</v>
      </c>
      <c r="C79" s="1">
        <v>754217000</v>
      </c>
      <c r="D79" s="1">
        <v>877021000</v>
      </c>
      <c r="E79" s="1">
        <v>551778000</v>
      </c>
    </row>
    <row r="81" spans="1:5" x14ac:dyDescent="0.3">
      <c r="A81" s="4" t="s">
        <v>91</v>
      </c>
    </row>
    <row r="82" spans="1:5" x14ac:dyDescent="0.3">
      <c r="A82" s="5" t="s">
        <v>90</v>
      </c>
      <c r="B82" s="1">
        <v>627114000</v>
      </c>
      <c r="C82" s="1">
        <v>746794000</v>
      </c>
      <c r="D82" s="1">
        <v>883720000</v>
      </c>
      <c r="E82" s="1">
        <v>556451000</v>
      </c>
    </row>
    <row r="84" spans="1:5" x14ac:dyDescent="0.3">
      <c r="A84" s="4" t="s">
        <v>92</v>
      </c>
      <c r="B84" s="4">
        <v>26.56</v>
      </c>
      <c r="C84" s="4">
        <v>32.03</v>
      </c>
      <c r="D84" s="4">
        <v>37.25</v>
      </c>
      <c r="E84" s="4">
        <v>23.44</v>
      </c>
    </row>
    <row r="86" spans="1:5" x14ac:dyDescent="0.3">
      <c r="A86" s="4" t="s">
        <v>93</v>
      </c>
      <c r="C86" s="16">
        <v>22</v>
      </c>
      <c r="D86" s="16">
        <v>10</v>
      </c>
    </row>
    <row r="91" spans="1:5" ht="15.6" x14ac:dyDescent="0.3">
      <c r="A91" s="30" t="s">
        <v>113</v>
      </c>
      <c r="B91" s="30"/>
      <c r="C91" s="30"/>
      <c r="D91" s="30"/>
      <c r="E91" s="30"/>
    </row>
    <row r="92" spans="1:5" ht="15.6" x14ac:dyDescent="0.3">
      <c r="A92" s="4"/>
      <c r="B92" s="3">
        <v>2019</v>
      </c>
      <c r="C92" s="3">
        <v>2020</v>
      </c>
      <c r="D92" s="3">
        <v>2021</v>
      </c>
      <c r="E92" s="3">
        <v>2022</v>
      </c>
    </row>
    <row r="93" spans="1:5" x14ac:dyDescent="0.3">
      <c r="A93" s="10" t="s">
        <v>112</v>
      </c>
    </row>
    <row r="94" spans="1:5" x14ac:dyDescent="0.3">
      <c r="A94" s="26" t="s">
        <v>50</v>
      </c>
      <c r="B94" s="19">
        <f>B56/B54*100</f>
        <v>29.932329579714008</v>
      </c>
      <c r="C94" s="19">
        <f t="shared" ref="C94:E94" si="0">C56/C54*100</f>
        <v>28.956873975180635</v>
      </c>
      <c r="D94" s="19">
        <f t="shared" si="0"/>
        <v>16.236246989161575</v>
      </c>
      <c r="E94" s="19">
        <f t="shared" si="0"/>
        <v>9.2764483569832521</v>
      </c>
    </row>
    <row r="95" spans="1:5" x14ac:dyDescent="0.3">
      <c r="A95" s="27"/>
      <c r="B95" s="19"/>
      <c r="C95" s="19"/>
      <c r="D95" s="19"/>
      <c r="E95" s="19"/>
    </row>
    <row r="96" spans="1:5" x14ac:dyDescent="0.3">
      <c r="A96" s="27"/>
      <c r="B96" s="19"/>
      <c r="C96" s="19"/>
      <c r="D96" s="19"/>
      <c r="E96" s="19"/>
    </row>
    <row r="97" spans="1:5" x14ac:dyDescent="0.3">
      <c r="B97" s="4"/>
      <c r="C97" s="4"/>
      <c r="D97" s="4"/>
      <c r="E97" s="4"/>
    </row>
    <row r="98" spans="1:5" x14ac:dyDescent="0.3">
      <c r="A98" s="10" t="s">
        <v>52</v>
      </c>
      <c r="B98" s="4"/>
      <c r="C98" s="4"/>
      <c r="D98" s="4"/>
      <c r="E98" s="4"/>
    </row>
    <row r="99" spans="1:5" x14ac:dyDescent="0.3">
      <c r="A99" s="26" t="s">
        <v>51</v>
      </c>
      <c r="B99" s="18">
        <f>B61/B54*100</f>
        <v>26.479018597968899</v>
      </c>
      <c r="C99" s="18">
        <f t="shared" ref="C99:E99" si="1">C61/C54*100</f>
        <v>31.255985208761004</v>
      </c>
      <c r="D99" s="18">
        <f t="shared" si="1"/>
        <v>14.327847774861176</v>
      </c>
      <c r="E99" s="18">
        <f t="shared" si="1"/>
        <v>6.2846078858941432</v>
      </c>
    </row>
    <row r="100" spans="1:5" x14ac:dyDescent="0.3">
      <c r="A100" s="27"/>
      <c r="B100" s="18"/>
      <c r="C100" s="18"/>
      <c r="D100" s="18"/>
      <c r="E100" s="18"/>
    </row>
    <row r="101" spans="1:5" x14ac:dyDescent="0.3">
      <c r="A101" s="27"/>
      <c r="B101" s="18"/>
      <c r="C101" s="18"/>
      <c r="D101" s="18"/>
      <c r="E101" s="18"/>
    </row>
    <row r="102" spans="1:5" x14ac:dyDescent="0.3">
      <c r="B102" s="4"/>
      <c r="C102" s="4"/>
      <c r="D102" s="4"/>
      <c r="E102" s="4"/>
    </row>
    <row r="103" spans="1:5" x14ac:dyDescent="0.3">
      <c r="A103" s="10" t="s">
        <v>114</v>
      </c>
      <c r="B103" s="4"/>
      <c r="C103" s="4"/>
      <c r="D103" s="4"/>
      <c r="E103" s="4"/>
    </row>
    <row r="104" spans="1:5" x14ac:dyDescent="0.3">
      <c r="A104" s="34" t="s">
        <v>116</v>
      </c>
      <c r="B104" s="18">
        <f>B68/B27*100</f>
        <v>17.5819624888594</v>
      </c>
      <c r="C104" s="18">
        <f t="shared" ref="C104:E104" si="2">C68/C27*100</f>
        <v>18.647463821595611</v>
      </c>
      <c r="D104" s="18">
        <f t="shared" si="2"/>
        <v>14.483364597311446</v>
      </c>
      <c r="E104" s="18">
        <f t="shared" si="2"/>
        <v>11.351501809256307</v>
      </c>
    </row>
    <row r="105" spans="1:5" x14ac:dyDescent="0.3">
      <c r="A105" s="27"/>
      <c r="B105" s="18"/>
      <c r="C105" s="18"/>
      <c r="D105" s="18"/>
      <c r="E105" s="18"/>
    </row>
    <row r="106" spans="1:5" x14ac:dyDescent="0.3">
      <c r="A106" s="27"/>
      <c r="B106" s="18"/>
      <c r="C106" s="18"/>
      <c r="D106" s="18"/>
      <c r="E106" s="18"/>
    </row>
    <row r="107" spans="1:5" x14ac:dyDescent="0.3">
      <c r="B107" s="4"/>
      <c r="C107" s="4"/>
      <c r="D107" s="4"/>
      <c r="E107" s="4"/>
    </row>
    <row r="108" spans="1:5" x14ac:dyDescent="0.3">
      <c r="A108" s="10" t="s">
        <v>115</v>
      </c>
      <c r="B108" s="4"/>
      <c r="C108" s="4"/>
      <c r="D108" s="4"/>
      <c r="E108" s="4"/>
    </row>
    <row r="109" spans="1:5" x14ac:dyDescent="0.3">
      <c r="A109" s="26" t="s">
        <v>84</v>
      </c>
      <c r="B109" s="18">
        <f>B61/(B27+B34)*100</f>
        <v>15.140861250962386</v>
      </c>
      <c r="C109" s="18">
        <f t="shared" ref="C109:E109" si="3">C61/(C27+C34)*100</f>
        <v>16.876335817723927</v>
      </c>
      <c r="D109" s="18">
        <f t="shared" si="3"/>
        <v>12.826761960403681</v>
      </c>
      <c r="E109" s="18">
        <f t="shared" si="3"/>
        <v>9.2626158286732014</v>
      </c>
    </row>
    <row r="110" spans="1:5" x14ac:dyDescent="0.3">
      <c r="A110" s="27"/>
      <c r="B110" s="18"/>
      <c r="C110" s="18"/>
      <c r="D110" s="18"/>
      <c r="E110" s="18"/>
    </row>
    <row r="111" spans="1:5" x14ac:dyDescent="0.3">
      <c r="A111" s="27"/>
      <c r="B111" s="18"/>
      <c r="C111" s="18"/>
      <c r="D111" s="18"/>
      <c r="E111" s="18"/>
    </row>
    <row r="112" spans="1:5" x14ac:dyDescent="0.3">
      <c r="B112" s="4">
        <v>2019</v>
      </c>
      <c r="C112" s="4">
        <v>2020</v>
      </c>
      <c r="D112" s="4">
        <v>2021</v>
      </c>
      <c r="E112" s="4">
        <v>2022</v>
      </c>
    </row>
    <row r="113" spans="1:5" x14ac:dyDescent="0.3">
      <c r="A113" s="10" t="s">
        <v>157</v>
      </c>
      <c r="B113" s="4"/>
      <c r="C113" s="4"/>
      <c r="D113" s="4"/>
      <c r="E113" s="4"/>
    </row>
    <row r="114" spans="1:5" x14ac:dyDescent="0.3">
      <c r="A114" s="27" t="s">
        <v>158</v>
      </c>
      <c r="B114" s="18">
        <f>B20/B40</f>
        <v>6.6284148686069226</v>
      </c>
      <c r="C114" s="18">
        <f t="shared" ref="C114:E114" si="4">C20/C40</f>
        <v>5.8623340321453528</v>
      </c>
      <c r="D114" s="18">
        <f t="shared" si="4"/>
        <v>7.5933056913390411</v>
      </c>
      <c r="E114" s="18">
        <f t="shared" si="4"/>
        <v>6.7895142890229128</v>
      </c>
    </row>
    <row r="115" spans="1:5" x14ac:dyDescent="0.3">
      <c r="A115" s="27"/>
      <c r="B115" s="18"/>
      <c r="C115" s="18"/>
      <c r="D115" s="18"/>
      <c r="E115" s="18"/>
    </row>
    <row r="116" spans="1:5" x14ac:dyDescent="0.3">
      <c r="A116" s="27"/>
      <c r="B116" s="18"/>
      <c r="C116" s="18"/>
      <c r="D116" s="18"/>
      <c r="E116" s="18"/>
    </row>
    <row r="117" spans="1:5" x14ac:dyDescent="0.3">
      <c r="B117" s="4"/>
      <c r="C117" s="4"/>
      <c r="D117" s="4"/>
      <c r="E117" s="4"/>
    </row>
    <row r="118" spans="1:5" x14ac:dyDescent="0.3">
      <c r="A118" s="10" t="s">
        <v>159</v>
      </c>
      <c r="B118" s="4"/>
      <c r="C118" s="4"/>
      <c r="D118" s="4"/>
      <c r="E118" s="4"/>
    </row>
    <row r="119" spans="1:5" x14ac:dyDescent="0.3">
      <c r="A119" s="27" t="s">
        <v>160</v>
      </c>
      <c r="B119" s="18">
        <f>(B20-B15)/B40</f>
        <v>6.3946993997684745</v>
      </c>
      <c r="C119" s="18">
        <f>(C20-C15)/C40</f>
        <v>5.6346021532033079</v>
      </c>
      <c r="D119" s="18">
        <f t="shared" ref="D119:E119" si="5">(D20-D15)/D40</f>
        <v>7.2983959266948668</v>
      </c>
      <c r="E119" s="18">
        <f t="shared" si="5"/>
        <v>5.9068248041538478</v>
      </c>
    </row>
    <row r="120" spans="1:5" x14ac:dyDescent="0.3">
      <c r="A120" s="27"/>
      <c r="B120" s="18"/>
      <c r="C120" s="18"/>
      <c r="D120" s="18"/>
      <c r="E120" s="18"/>
    </row>
    <row r="121" spans="1:5" x14ac:dyDescent="0.3">
      <c r="A121" s="27"/>
      <c r="B121" s="18"/>
      <c r="C121" s="18"/>
      <c r="D121" s="18"/>
      <c r="E121" s="18"/>
    </row>
    <row r="122" spans="1:5" x14ac:dyDescent="0.3">
      <c r="B122" s="4">
        <v>2019</v>
      </c>
      <c r="C122" s="4">
        <v>2020</v>
      </c>
      <c r="D122" s="4">
        <v>2021</v>
      </c>
      <c r="E122" s="4">
        <v>2022</v>
      </c>
    </row>
    <row r="123" spans="1:5" x14ac:dyDescent="0.3">
      <c r="A123" s="10" t="s">
        <v>117</v>
      </c>
      <c r="B123" s="4"/>
      <c r="C123" s="4"/>
      <c r="D123" s="4"/>
      <c r="E123" s="4"/>
    </row>
    <row r="124" spans="1:5" x14ac:dyDescent="0.3">
      <c r="A124" s="27" t="s">
        <v>118</v>
      </c>
      <c r="B124" s="18">
        <f>B15/J13*365</f>
        <v>22.439689478029845</v>
      </c>
      <c r="C124" s="18">
        <f>C15/M13*365</f>
        <v>28.623709879766114</v>
      </c>
      <c r="D124" s="18">
        <f>D15/J25*365</f>
        <v>15.313463600923809</v>
      </c>
      <c r="E124" s="18">
        <f>E15/M25*365</f>
        <v>29.96361976167211</v>
      </c>
    </row>
    <row r="125" spans="1:5" x14ac:dyDescent="0.3">
      <c r="A125" s="27"/>
      <c r="B125" s="18"/>
      <c r="C125" s="18"/>
      <c r="D125" s="18"/>
      <c r="E125" s="18"/>
    </row>
    <row r="126" spans="1:5" x14ac:dyDescent="0.3">
      <c r="A126" s="27"/>
      <c r="B126" s="18"/>
      <c r="C126" s="18"/>
      <c r="D126" s="18"/>
      <c r="E126" s="18"/>
    </row>
    <row r="127" spans="1:5" x14ac:dyDescent="0.3">
      <c r="B127" s="18"/>
      <c r="C127" s="18"/>
      <c r="D127" s="18"/>
      <c r="E127" s="18"/>
    </row>
    <row r="128" spans="1:5" x14ac:dyDescent="0.3">
      <c r="A128" s="10" t="s">
        <v>119</v>
      </c>
      <c r="B128" s="4"/>
      <c r="C128" s="4"/>
      <c r="D128" s="4"/>
      <c r="E128" s="4"/>
    </row>
    <row r="129" spans="1:5" x14ac:dyDescent="0.3">
      <c r="A129" s="27" t="s">
        <v>120</v>
      </c>
      <c r="B129" s="18">
        <f>J5/B54*365</f>
        <v>6.6069433733133502</v>
      </c>
      <c r="C129" s="18">
        <f>M5/C54*365</f>
        <v>0.94337877147808236</v>
      </c>
      <c r="D129" s="18">
        <f>J17/D54*365</f>
        <v>-0.56913669295567781</v>
      </c>
      <c r="E129" s="18">
        <f>M17/E54*365</f>
        <v>-1.4381491547149512</v>
      </c>
    </row>
    <row r="130" spans="1:5" x14ac:dyDescent="0.3">
      <c r="A130" s="27"/>
      <c r="B130" s="18"/>
      <c r="C130" s="18"/>
      <c r="D130" s="18"/>
      <c r="E130" s="18"/>
    </row>
    <row r="131" spans="1:5" x14ac:dyDescent="0.3">
      <c r="A131" s="27"/>
      <c r="B131" s="18"/>
      <c r="C131" s="18"/>
      <c r="D131" s="18"/>
      <c r="E131" s="18"/>
    </row>
    <row r="132" spans="1:5" x14ac:dyDescent="0.3">
      <c r="B132" s="4"/>
      <c r="C132" s="4"/>
      <c r="D132" s="4"/>
      <c r="E132" s="4"/>
    </row>
    <row r="133" spans="1:5" x14ac:dyDescent="0.3">
      <c r="A133" s="10" t="s">
        <v>121</v>
      </c>
      <c r="B133" s="4"/>
      <c r="C133" s="4"/>
      <c r="D133" s="4"/>
      <c r="E133" s="4"/>
    </row>
    <row r="134" spans="1:5" x14ac:dyDescent="0.3">
      <c r="A134" s="27" t="s">
        <v>122</v>
      </c>
      <c r="B134" s="18">
        <f>J6/J13*365</f>
        <v>11.03635433148502</v>
      </c>
      <c r="C134" s="18">
        <f>M6/M13*365</f>
        <v>6.4730692427417971</v>
      </c>
      <c r="D134" s="18">
        <f>J18/J25*365</f>
        <v>-2.074091938238749</v>
      </c>
      <c r="E134" s="18">
        <f>M18/M25*365</f>
        <v>5.496802666496678</v>
      </c>
    </row>
    <row r="135" spans="1:5" x14ac:dyDescent="0.3">
      <c r="A135" s="27"/>
      <c r="B135" s="18"/>
      <c r="C135" s="18"/>
      <c r="D135" s="18"/>
      <c r="E135" s="18"/>
    </row>
    <row r="136" spans="1:5" x14ac:dyDescent="0.3">
      <c r="A136" s="27"/>
      <c r="B136" s="18"/>
      <c r="C136" s="18"/>
      <c r="D136" s="18"/>
      <c r="E136" s="18"/>
    </row>
    <row r="138" spans="1:5" x14ac:dyDescent="0.3">
      <c r="A138" s="12" t="s">
        <v>135</v>
      </c>
    </row>
    <row r="139" spans="1:5" x14ac:dyDescent="0.3">
      <c r="A139" s="26" t="s">
        <v>134</v>
      </c>
      <c r="B139" s="18">
        <f>B54/J7</f>
        <v>4460823.8993710689</v>
      </c>
      <c r="C139" s="18">
        <f>C54/M7</f>
        <v>3817786.9127516779</v>
      </c>
      <c r="D139" s="18">
        <f>D54/J19</f>
        <v>7581468.4684684686</v>
      </c>
      <c r="E139" s="18">
        <f>E54/M19</f>
        <v>11870844.827586208</v>
      </c>
    </row>
    <row r="140" spans="1:5" x14ac:dyDescent="0.3">
      <c r="A140" s="27"/>
      <c r="B140" s="18"/>
      <c r="C140" s="18"/>
      <c r="D140" s="18"/>
      <c r="E140" s="18"/>
    </row>
    <row r="141" spans="1:5" x14ac:dyDescent="0.3">
      <c r="A141" s="27"/>
      <c r="B141" s="18"/>
      <c r="C141" s="18"/>
      <c r="D141" s="18"/>
      <c r="E141" s="18"/>
    </row>
    <row r="142" spans="1:5" x14ac:dyDescent="0.3">
      <c r="B142" s="4">
        <v>2019</v>
      </c>
      <c r="C142" s="4">
        <v>2020</v>
      </c>
      <c r="D142" s="4">
        <v>2021</v>
      </c>
      <c r="E142" s="4">
        <v>2022</v>
      </c>
    </row>
    <row r="143" spans="1:5" x14ac:dyDescent="0.3">
      <c r="A143" s="17" t="s">
        <v>137</v>
      </c>
      <c r="B143" s="4"/>
      <c r="C143" s="4"/>
      <c r="D143" s="4"/>
      <c r="E143" s="4"/>
    </row>
    <row r="144" spans="1:5" x14ac:dyDescent="0.3">
      <c r="A144" s="26" t="s">
        <v>136</v>
      </c>
      <c r="B144" s="18">
        <f>B34/(B27+B34)*100</f>
        <v>4.4180462563974396</v>
      </c>
      <c r="C144" s="18">
        <f t="shared" ref="C144:E144" si="6">C34/(C27+C34)*100</f>
        <v>4.0237968059733582</v>
      </c>
      <c r="D144" s="18">
        <f t="shared" si="6"/>
        <v>3.4104985091914406</v>
      </c>
      <c r="E144" s="18">
        <f t="shared" si="6"/>
        <v>5.4058635152134116</v>
      </c>
    </row>
    <row r="145" spans="1:5" x14ac:dyDescent="0.3">
      <c r="A145" s="27"/>
      <c r="B145" s="18"/>
      <c r="C145" s="18"/>
      <c r="D145" s="18"/>
      <c r="E145" s="18"/>
    </row>
    <row r="146" spans="1:5" x14ac:dyDescent="0.3">
      <c r="A146" s="27"/>
      <c r="B146" s="18"/>
      <c r="C146" s="18"/>
      <c r="D146" s="18"/>
      <c r="E146" s="18"/>
    </row>
    <row r="147" spans="1:5" x14ac:dyDescent="0.3">
      <c r="B147" s="4"/>
      <c r="C147" s="4"/>
      <c r="D147" s="4"/>
      <c r="E147" s="4"/>
    </row>
    <row r="148" spans="1:5" x14ac:dyDescent="0.3">
      <c r="A148" s="17" t="s">
        <v>138</v>
      </c>
      <c r="B148" s="4"/>
      <c r="C148" s="4"/>
      <c r="D148" s="4"/>
      <c r="E148" s="4"/>
    </row>
    <row r="149" spans="1:5" x14ac:dyDescent="0.3">
      <c r="A149" s="26" t="s">
        <v>139</v>
      </c>
      <c r="B149" s="18">
        <f>B61/J9</f>
        <v>8536.7272727272721</v>
      </c>
      <c r="C149" s="18">
        <f>C61/M9</f>
        <v>2735.3807692307691</v>
      </c>
      <c r="D149" s="18">
        <f>D61/J21</f>
        <v>2955.2696078431372</v>
      </c>
      <c r="E149" s="18">
        <f>E61/M21</f>
        <v>6799.5857142857139</v>
      </c>
    </row>
    <row r="150" spans="1:5" x14ac:dyDescent="0.3">
      <c r="A150" s="27"/>
      <c r="B150" s="18"/>
      <c r="C150" s="18"/>
      <c r="D150" s="18"/>
      <c r="E150" s="18"/>
    </row>
    <row r="151" spans="1:5" x14ac:dyDescent="0.3">
      <c r="A151" s="27"/>
      <c r="B151" s="18"/>
      <c r="C151" s="18"/>
      <c r="D151" s="18"/>
      <c r="E151" s="18"/>
    </row>
    <row r="152" spans="1:5" x14ac:dyDescent="0.3">
      <c r="B152" s="4">
        <v>2019</v>
      </c>
      <c r="C152" s="4">
        <v>2020</v>
      </c>
      <c r="D152" s="4">
        <v>2021</v>
      </c>
      <c r="E152" s="4">
        <v>2022</v>
      </c>
    </row>
    <row r="153" spans="1:5" x14ac:dyDescent="0.3">
      <c r="A153" s="17" t="s">
        <v>153</v>
      </c>
      <c r="B153" s="4"/>
      <c r="C153" s="4"/>
      <c r="D153" s="4"/>
      <c r="E153" s="4"/>
    </row>
    <row r="154" spans="1:5" x14ac:dyDescent="0.3">
      <c r="A154" s="26" t="s">
        <v>142</v>
      </c>
      <c r="B154" s="18">
        <f>B68/J12</f>
        <v>26.560076449352305</v>
      </c>
      <c r="C154" s="18">
        <f>C68/M12</f>
        <v>32.033000637077933</v>
      </c>
      <c r="D154" s="20">
        <f>D68/J24</f>
        <v>27.926141431301762</v>
      </c>
      <c r="E154" s="18">
        <f>E68/M24</f>
        <v>23.435039286472712</v>
      </c>
    </row>
    <row r="155" spans="1:5" x14ac:dyDescent="0.3">
      <c r="A155" s="27"/>
      <c r="B155" s="18"/>
      <c r="C155" s="18"/>
      <c r="D155" s="18"/>
      <c r="E155" s="18"/>
    </row>
    <row r="156" spans="1:5" x14ac:dyDescent="0.3">
      <c r="A156" s="27"/>
      <c r="B156" s="18"/>
      <c r="C156" s="18"/>
      <c r="D156" s="18"/>
      <c r="E156" s="18"/>
    </row>
    <row r="157" spans="1:5" x14ac:dyDescent="0.3">
      <c r="B157" s="4"/>
      <c r="C157" s="4"/>
      <c r="D157" s="4"/>
      <c r="E157" s="4"/>
    </row>
    <row r="158" spans="1:5" x14ac:dyDescent="0.3">
      <c r="A158" s="17" t="s">
        <v>146</v>
      </c>
      <c r="B158" s="4"/>
      <c r="C158" s="4"/>
      <c r="D158" s="4"/>
      <c r="E158" s="4"/>
    </row>
    <row r="159" spans="1:5" x14ac:dyDescent="0.3">
      <c r="A159" s="26" t="s">
        <v>147</v>
      </c>
      <c r="B159" s="18">
        <f>J11/B154</f>
        <v>4.3900476048081334</v>
      </c>
      <c r="C159" s="18">
        <f>M11/C154</f>
        <v>5.3975586601733987</v>
      </c>
      <c r="D159" s="18">
        <f>J23/D154</f>
        <v>10.751574854643426</v>
      </c>
      <c r="E159" s="18">
        <f>M23/E154</f>
        <v>5.3232255544802438</v>
      </c>
    </row>
    <row r="160" spans="1:5" x14ac:dyDescent="0.3">
      <c r="A160" s="27"/>
      <c r="B160" s="18"/>
      <c r="C160" s="18"/>
      <c r="D160" s="18"/>
      <c r="E160" s="18"/>
    </row>
    <row r="161" spans="1:5" x14ac:dyDescent="0.3">
      <c r="A161" s="27"/>
      <c r="B161" s="18"/>
      <c r="C161" s="18"/>
      <c r="D161" s="18"/>
      <c r="E161" s="18"/>
    </row>
    <row r="162" spans="1:5" x14ac:dyDescent="0.3">
      <c r="B162" s="4"/>
      <c r="C162" s="4"/>
      <c r="D162" s="4"/>
      <c r="E162" s="4"/>
    </row>
    <row r="163" spans="1:5" x14ac:dyDescent="0.3">
      <c r="A163" s="17" t="s">
        <v>148</v>
      </c>
      <c r="B163" s="4"/>
      <c r="C163" s="4"/>
      <c r="D163" s="4"/>
      <c r="E163" s="4"/>
    </row>
    <row r="164" spans="1:5" x14ac:dyDescent="0.3">
      <c r="A164" s="26" t="s">
        <v>149</v>
      </c>
      <c r="B164" s="18">
        <f>J10/J12</f>
        <v>5.5000212359311957</v>
      </c>
      <c r="C164" s="18">
        <f>M10/M12</f>
        <v>22.00004247186239</v>
      </c>
      <c r="D164" s="18">
        <f>J22/J24</f>
        <v>10</v>
      </c>
      <c r="E164" s="18">
        <f>M22/M24</f>
        <v>0</v>
      </c>
    </row>
    <row r="165" spans="1:5" x14ac:dyDescent="0.3">
      <c r="A165" s="27"/>
      <c r="B165" s="18"/>
      <c r="C165" s="18"/>
      <c r="D165" s="18"/>
      <c r="E165" s="18"/>
    </row>
    <row r="166" spans="1:5" x14ac:dyDescent="0.3">
      <c r="A166" s="27"/>
      <c r="B166" s="18"/>
      <c r="C166" s="18"/>
      <c r="D166" s="18"/>
      <c r="E166" s="18"/>
    </row>
    <row r="167" spans="1:5" x14ac:dyDescent="0.3">
      <c r="B167" s="4"/>
      <c r="C167" s="4"/>
      <c r="D167" s="4"/>
      <c r="E167" s="4"/>
    </row>
    <row r="168" spans="1:5" x14ac:dyDescent="0.3">
      <c r="A168" s="17" t="s">
        <v>150</v>
      </c>
      <c r="B168" s="4"/>
      <c r="C168" s="4"/>
      <c r="D168" s="4"/>
      <c r="E168" s="4"/>
    </row>
    <row r="169" spans="1:5" x14ac:dyDescent="0.3">
      <c r="A169" s="26" t="s">
        <v>151</v>
      </c>
      <c r="B169" s="18">
        <f>B164/J11*100</f>
        <v>4.7169993447094303</v>
      </c>
      <c r="C169" s="18">
        <f>22/M11*100</f>
        <v>12.724117987275882</v>
      </c>
      <c r="D169" s="18">
        <f>D164/J23*100</f>
        <v>3.330557868442964</v>
      </c>
      <c r="E169" s="18">
        <f>E164/M23*100</f>
        <v>0</v>
      </c>
    </row>
    <row r="170" spans="1:5" x14ac:dyDescent="0.3">
      <c r="A170" s="27"/>
      <c r="B170" s="18"/>
      <c r="C170" s="18"/>
      <c r="D170" s="18"/>
      <c r="E170" s="18"/>
    </row>
    <row r="171" spans="1:5" x14ac:dyDescent="0.3">
      <c r="A171" s="27"/>
      <c r="B171" s="18"/>
      <c r="C171" s="18"/>
      <c r="D171" s="18"/>
      <c r="E171" s="18"/>
    </row>
  </sheetData>
  <mergeCells count="31">
    <mergeCell ref="A129:A131"/>
    <mergeCell ref="A99:A101"/>
    <mergeCell ref="A104:A106"/>
    <mergeCell ref="A109:A111"/>
    <mergeCell ref="I4:J4"/>
    <mergeCell ref="L4:M4"/>
    <mergeCell ref="I16:J16"/>
    <mergeCell ref="A52:E52"/>
    <mergeCell ref="A94:A96"/>
    <mergeCell ref="A91:E91"/>
    <mergeCell ref="Q25:R25"/>
    <mergeCell ref="Q31:R31"/>
    <mergeCell ref="Q36:R36"/>
    <mergeCell ref="Q41:R41"/>
    <mergeCell ref="L16:M16"/>
    <mergeCell ref="A1:E1"/>
    <mergeCell ref="A2:E2"/>
    <mergeCell ref="A50:E50"/>
    <mergeCell ref="A51:E51"/>
    <mergeCell ref="A169:A171"/>
    <mergeCell ref="A159:A161"/>
    <mergeCell ref="A164:A166"/>
    <mergeCell ref="A139:A141"/>
    <mergeCell ref="A144:A146"/>
    <mergeCell ref="A149:A151"/>
    <mergeCell ref="A154:A156"/>
    <mergeCell ref="A134:A136"/>
    <mergeCell ref="A3:E3"/>
    <mergeCell ref="A114:A116"/>
    <mergeCell ref="A119:A121"/>
    <mergeCell ref="A124:A126"/>
  </mergeCells>
  <pageMargins left="0.7" right="0.7" top="0.75" bottom="0.75" header="0.3" footer="0.3"/>
  <pageSetup orientation="portrait" r:id="rId1"/>
  <ignoredErrors>
    <ignoredError sqref="D65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46398-8227-42EC-8047-4C865CFFF457}">
  <dimension ref="A1"/>
  <sheetViews>
    <sheetView tabSelected="1" zoomScale="31" zoomScaleNormal="103" workbookViewId="0">
      <selection activeCell="AA74" sqref="AA7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BAIRAHA FARMS PLC</vt:lpstr>
      <vt:lpstr>THREE ACRE FARMS PLC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Heshan</dc:creator>
  <cp:lastModifiedBy>Heshan</cp:lastModifiedBy>
  <dcterms:created xsi:type="dcterms:W3CDTF">2023-07-18T03:58:56Z</dcterms:created>
  <dcterms:modified xsi:type="dcterms:W3CDTF">2023-08-03T11:00:03Z</dcterms:modified>
</cp:coreProperties>
</file>