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A\BDA - 2st Year - 2nd Sem\Business Analytics\CW\w1999712_Heshan_Peiris\"/>
    </mc:Choice>
  </mc:AlternateContent>
  <xr:revisionPtr revIDLastSave="0" documentId="13_ncr:1_{90857B30-F3DC-481A-8553-11620DBFD59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ource" sheetId="9" r:id="rId1"/>
    <sheet name="sales review" sheetId="4" r:id="rId2"/>
    <sheet name="Part A (1)" sheetId="10" r:id="rId3"/>
    <sheet name="Part A (2)" sheetId="11" r:id="rId4"/>
    <sheet name="Part A (4)" sheetId="17" r:id="rId5"/>
    <sheet name="Part A (5)" sheetId="12" r:id="rId6"/>
    <sheet name="Part B (1)" sheetId="15" r:id="rId7"/>
    <sheet name="Part B (2)" sheetId="19" r:id="rId8"/>
    <sheet name="Part B (3)" sheetId="20" r:id="rId9"/>
    <sheet name="Part B (4)" sheetId="18" r:id="rId10"/>
    <sheet name="Part B (5)" sheetId="2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0" l="1"/>
  <c r="G11" i="20"/>
  <c r="G10" i="20"/>
  <c r="G9" i="20"/>
  <c r="G8" i="20"/>
  <c r="G7" i="20"/>
  <c r="G6" i="20"/>
  <c r="G5" i="20"/>
  <c r="G4" i="20"/>
  <c r="G3" i="20"/>
  <c r="G2" i="20"/>
  <c r="N2" i="18"/>
  <c r="O2" i="18" s="1"/>
  <c r="N3" i="18"/>
  <c r="O3" i="18" s="1"/>
  <c r="N4" i="18"/>
  <c r="O4" i="18" s="1"/>
  <c r="N5" i="18"/>
  <c r="O5" i="18" s="1"/>
  <c r="N6" i="18"/>
  <c r="O6" i="18" s="1"/>
  <c r="N7" i="18"/>
  <c r="O7" i="18" s="1"/>
  <c r="N8" i="18"/>
  <c r="O8" i="18" s="1"/>
  <c r="N9" i="18"/>
  <c r="O9" i="18" s="1"/>
  <c r="N10" i="18"/>
  <c r="O10" i="18" s="1"/>
  <c r="N11" i="18"/>
  <c r="O11" i="18" s="1"/>
  <c r="N12" i="18"/>
  <c r="O12" i="18" s="1"/>
  <c r="N13" i="18"/>
  <c r="O13" i="18" s="1"/>
  <c r="N14" i="18"/>
  <c r="O14" i="18" s="1"/>
  <c r="N15" i="18"/>
  <c r="O15" i="18" s="1"/>
  <c r="N16" i="18"/>
  <c r="O16" i="18" s="1"/>
  <c r="N17" i="18"/>
  <c r="O17" i="18" s="1"/>
  <c r="N18" i="18"/>
  <c r="O18" i="18" s="1"/>
  <c r="N19" i="18"/>
  <c r="O19" i="18" s="1"/>
  <c r="N20" i="18"/>
  <c r="O20" i="18" s="1"/>
  <c r="N21" i="18"/>
  <c r="O21" i="18" s="1"/>
  <c r="N22" i="18"/>
  <c r="O22" i="18" s="1"/>
  <c r="N23" i="18"/>
  <c r="O23" i="18" s="1"/>
  <c r="N24" i="18"/>
  <c r="O24" i="18" s="1"/>
  <c r="N25" i="18"/>
  <c r="O25" i="18" s="1"/>
  <c r="N26" i="18"/>
  <c r="O26" i="18" s="1"/>
  <c r="N27" i="18"/>
  <c r="O27" i="18" s="1"/>
  <c r="N28" i="18"/>
  <c r="O28" i="18" s="1"/>
  <c r="N29" i="18"/>
  <c r="O29" i="18" s="1"/>
  <c r="N30" i="18"/>
  <c r="O30" i="18" s="1"/>
  <c r="N31" i="18"/>
  <c r="O31" i="18" s="1"/>
  <c r="N32" i="18"/>
  <c r="O32" i="18" s="1"/>
  <c r="N33" i="18"/>
  <c r="O33" i="18" s="1"/>
  <c r="N34" i="18"/>
  <c r="O34" i="18" s="1"/>
  <c r="N35" i="18"/>
  <c r="O35" i="18" s="1"/>
  <c r="N36" i="18"/>
  <c r="O36" i="18" s="1"/>
  <c r="N37" i="18"/>
  <c r="O37" i="18" s="1"/>
  <c r="N38" i="18"/>
  <c r="O38" i="18" s="1"/>
  <c r="N39" i="18"/>
  <c r="O39" i="18" s="1"/>
  <c r="N40" i="18"/>
  <c r="O40" i="18" s="1"/>
  <c r="N41" i="18"/>
  <c r="O41" i="18" s="1"/>
  <c r="N42" i="18"/>
  <c r="O42" i="18" s="1"/>
  <c r="N43" i="18"/>
  <c r="O43" i="18" s="1"/>
  <c r="N44" i="18"/>
  <c r="O44" i="18" s="1"/>
  <c r="N45" i="18"/>
  <c r="O45" i="18" s="1"/>
  <c r="N46" i="18"/>
  <c r="O46" i="18" s="1"/>
  <c r="N47" i="18"/>
  <c r="O47" i="18" s="1"/>
  <c r="N48" i="18"/>
  <c r="O48" i="18" s="1"/>
  <c r="N49" i="18"/>
  <c r="O49" i="18" s="1"/>
  <c r="N50" i="18"/>
  <c r="O50" i="18" s="1"/>
  <c r="N51" i="18"/>
  <c r="O51" i="18" s="1"/>
  <c r="N52" i="18"/>
  <c r="O52" i="18" s="1"/>
  <c r="N53" i="18"/>
  <c r="O53" i="18" s="1"/>
  <c r="N54" i="18"/>
  <c r="O54" i="18" s="1"/>
  <c r="N55" i="18"/>
  <c r="O55" i="18" s="1"/>
  <c r="N56" i="18"/>
  <c r="O56" i="18" s="1"/>
  <c r="N57" i="18"/>
  <c r="O57" i="18" s="1"/>
  <c r="N58" i="18"/>
  <c r="O58" i="18" s="1"/>
  <c r="N59" i="18"/>
  <c r="O59" i="18" s="1"/>
  <c r="N60" i="18"/>
  <c r="O60" i="18" s="1"/>
  <c r="N61" i="18"/>
  <c r="O61" i="18" s="1"/>
  <c r="N62" i="18"/>
  <c r="O62" i="18" s="1"/>
  <c r="N63" i="18"/>
  <c r="O63" i="18" s="1"/>
  <c r="N64" i="18"/>
  <c r="O64" i="18" s="1"/>
  <c r="N65" i="18"/>
  <c r="O65" i="18" s="1"/>
  <c r="N66" i="18"/>
  <c r="O66" i="18" s="1"/>
  <c r="N67" i="18"/>
  <c r="O67" i="18" s="1"/>
  <c r="N68" i="18"/>
  <c r="O68" i="18" s="1"/>
  <c r="N69" i="18"/>
  <c r="O69" i="18" s="1"/>
  <c r="N70" i="18"/>
  <c r="O70" i="18" s="1"/>
  <c r="N71" i="18"/>
  <c r="O71" i="18" s="1"/>
  <c r="N72" i="18"/>
  <c r="O72" i="18" s="1"/>
  <c r="N73" i="18"/>
  <c r="O73" i="18" s="1"/>
  <c r="N74" i="18"/>
  <c r="O74" i="18" s="1"/>
  <c r="N75" i="18"/>
  <c r="O75" i="18" s="1"/>
  <c r="N76" i="18"/>
  <c r="O76" i="18" s="1"/>
  <c r="N77" i="18"/>
  <c r="O77" i="18" s="1"/>
  <c r="N78" i="18"/>
  <c r="O78" i="18" s="1"/>
  <c r="N79" i="18"/>
  <c r="O79" i="18" s="1"/>
  <c r="N80" i="18"/>
  <c r="O80" i="18" s="1"/>
  <c r="N81" i="18"/>
  <c r="O81" i="18" s="1"/>
  <c r="N82" i="18"/>
  <c r="O82" i="18" s="1"/>
  <c r="N83" i="18"/>
  <c r="O83" i="18" s="1"/>
  <c r="N84" i="18"/>
  <c r="O84" i="18" s="1"/>
  <c r="N85" i="18"/>
  <c r="O85" i="18" s="1"/>
  <c r="N86" i="18"/>
  <c r="O86" i="18" s="1"/>
  <c r="N87" i="18"/>
  <c r="O87" i="18" s="1"/>
  <c r="N88" i="18"/>
  <c r="O88" i="18" s="1"/>
  <c r="N89" i="18"/>
  <c r="O89" i="18" s="1"/>
  <c r="N90" i="18"/>
  <c r="O90" i="18" s="1"/>
  <c r="N91" i="18"/>
  <c r="O91" i="18" s="1"/>
  <c r="N92" i="18"/>
  <c r="O92" i="18" s="1"/>
  <c r="N93" i="18"/>
  <c r="O93" i="18" s="1"/>
  <c r="N94" i="18"/>
  <c r="O94" i="18" s="1"/>
  <c r="N95" i="18"/>
  <c r="O95" i="18" s="1"/>
  <c r="N96" i="18"/>
  <c r="O96" i="18" s="1"/>
  <c r="N97" i="18"/>
  <c r="O97" i="18" s="1"/>
  <c r="N98" i="18"/>
  <c r="O98" i="18" s="1"/>
  <c r="N99" i="18"/>
  <c r="O99" i="18" s="1"/>
  <c r="N100" i="18"/>
  <c r="O100" i="18" s="1"/>
  <c r="N101" i="18"/>
  <c r="O101" i="18" s="1"/>
  <c r="J2" i="18"/>
  <c r="K2" i="18" s="1"/>
  <c r="L2" i="18" s="1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C8" i="17"/>
  <c r="C9" i="17"/>
  <c r="D9" i="17" s="1"/>
  <c r="C10" i="17"/>
  <c r="D10" i="17" s="1"/>
  <c r="C11" i="17"/>
  <c r="D11" i="17" s="1"/>
  <c r="C12" i="17"/>
  <c r="C13" i="17"/>
  <c r="D13" i="17" s="1"/>
  <c r="C14" i="17"/>
  <c r="D14" i="17" s="1"/>
  <c r="C15" i="17"/>
  <c r="D15" i="17" s="1"/>
  <c r="C16" i="17"/>
  <c r="D16" i="17" s="1"/>
  <c r="G16" i="17" s="1"/>
  <c r="C17" i="17"/>
  <c r="C18" i="17"/>
  <c r="I18" i="17" s="1"/>
  <c r="C19" i="17"/>
  <c r="C7" i="17"/>
  <c r="I7" i="17" s="1"/>
  <c r="D17" i="17"/>
  <c r="I16" i="17"/>
  <c r="I12" i="17"/>
  <c r="I8" i="17"/>
  <c r="C7" i="11"/>
  <c r="C8" i="11"/>
  <c r="I8" i="11" s="1"/>
  <c r="C9" i="11"/>
  <c r="C10" i="11"/>
  <c r="C11" i="11"/>
  <c r="C12" i="11"/>
  <c r="I12" i="11" s="1"/>
  <c r="C13" i="11"/>
  <c r="C14" i="11"/>
  <c r="C15" i="11"/>
  <c r="C16" i="11"/>
  <c r="I16" i="11" s="1"/>
  <c r="C17" i="11"/>
  <c r="C18" i="11"/>
  <c r="C19" i="11"/>
  <c r="C20" i="11"/>
  <c r="C46" i="11"/>
  <c r="C34" i="11"/>
  <c r="D34" i="11" s="1"/>
  <c r="C60" i="11"/>
  <c r="C62" i="11"/>
  <c r="C61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60" i="11"/>
  <c r="I35" i="11"/>
  <c r="I36" i="11"/>
  <c r="I37" i="11"/>
  <c r="I38" i="11"/>
  <c r="I39" i="11"/>
  <c r="I40" i="11"/>
  <c r="I41" i="11"/>
  <c r="I42" i="11"/>
  <c r="I43" i="11"/>
  <c r="I44" i="11"/>
  <c r="I45" i="11"/>
  <c r="I7" i="11"/>
  <c r="I9" i="11"/>
  <c r="I10" i="11"/>
  <c r="I11" i="11"/>
  <c r="I13" i="11"/>
  <c r="I14" i="11"/>
  <c r="I15" i="11"/>
  <c r="I17" i="11"/>
  <c r="I18" i="11"/>
  <c r="I19" i="11"/>
  <c r="I6" i="11"/>
  <c r="D6" i="11"/>
  <c r="C63" i="11"/>
  <c r="C64" i="11" s="1"/>
  <c r="C65" i="11" s="1"/>
  <c r="C66" i="11" s="1"/>
  <c r="C67" i="11" s="1"/>
  <c r="C68" i="11" s="1"/>
  <c r="C69" i="11" s="1"/>
  <c r="C70" i="11" s="1"/>
  <c r="C71" i="11" s="1"/>
  <c r="C72" i="11" s="1"/>
  <c r="D72" i="11" s="1"/>
  <c r="C45" i="11"/>
  <c r="D45" i="11" s="1"/>
  <c r="C44" i="11"/>
  <c r="D44" i="11" s="1"/>
  <c r="C43" i="11"/>
  <c r="D43" i="11" s="1"/>
  <c r="C42" i="11"/>
  <c r="D42" i="11" s="1"/>
  <c r="C41" i="11"/>
  <c r="D41" i="11" s="1"/>
  <c r="C40" i="11"/>
  <c r="D40" i="11" s="1"/>
  <c r="C39" i="11"/>
  <c r="D39" i="11" s="1"/>
  <c r="C38" i="11"/>
  <c r="D38" i="11" s="1"/>
  <c r="C37" i="11"/>
  <c r="D37" i="11" s="1"/>
  <c r="C36" i="11"/>
  <c r="D36" i="11" s="1"/>
  <c r="C35" i="11"/>
  <c r="D35" i="11" s="1"/>
  <c r="K3" i="18" l="1"/>
  <c r="P2" i="18"/>
  <c r="L3" i="18" s="1"/>
  <c r="D7" i="17"/>
  <c r="E7" i="17" s="1"/>
  <c r="D8" i="17"/>
  <c r="G8" i="17" s="1"/>
  <c r="D12" i="17"/>
  <c r="G12" i="17" s="1"/>
  <c r="G15" i="17"/>
  <c r="E15" i="17"/>
  <c r="G7" i="17"/>
  <c r="E10" i="17"/>
  <c r="G10" i="17"/>
  <c r="G13" i="17"/>
  <c r="E13" i="17"/>
  <c r="G9" i="17"/>
  <c r="E9" i="17"/>
  <c r="G11" i="17"/>
  <c r="E11" i="17"/>
  <c r="E14" i="17"/>
  <c r="G14" i="17"/>
  <c r="G17" i="17"/>
  <c r="E17" i="17"/>
  <c r="D18" i="17"/>
  <c r="I9" i="17"/>
  <c r="I13" i="17"/>
  <c r="I17" i="17"/>
  <c r="E8" i="17"/>
  <c r="I10" i="17"/>
  <c r="I14" i="17"/>
  <c r="E16" i="17"/>
  <c r="I11" i="17"/>
  <c r="I15" i="17"/>
  <c r="I20" i="11"/>
  <c r="I34" i="11"/>
  <c r="D60" i="11"/>
  <c r="E34" i="11"/>
  <c r="G34" i="11"/>
  <c r="E35" i="11"/>
  <c r="D70" i="11"/>
  <c r="E70" i="11" s="1"/>
  <c r="D66" i="11"/>
  <c r="G66" i="11" s="1"/>
  <c r="D62" i="11"/>
  <c r="E62" i="11" s="1"/>
  <c r="G60" i="11"/>
  <c r="D69" i="11"/>
  <c r="D65" i="11"/>
  <c r="D61" i="11"/>
  <c r="D68" i="11"/>
  <c r="E68" i="11" s="1"/>
  <c r="D64" i="11"/>
  <c r="E64" i="11" s="1"/>
  <c r="D71" i="11"/>
  <c r="D67" i="11"/>
  <c r="D63" i="11"/>
  <c r="C73" i="11"/>
  <c r="D73" i="11" s="1"/>
  <c r="E73" i="11" s="1"/>
  <c r="C74" i="11"/>
  <c r="E66" i="11"/>
  <c r="G72" i="11"/>
  <c r="E72" i="11"/>
  <c r="G37" i="11"/>
  <c r="E37" i="11"/>
  <c r="G41" i="11"/>
  <c r="E41" i="11"/>
  <c r="E36" i="11"/>
  <c r="G36" i="11"/>
  <c r="G38" i="11"/>
  <c r="E38" i="11"/>
  <c r="G45" i="11"/>
  <c r="E45" i="11"/>
  <c r="E40" i="11"/>
  <c r="G40" i="11"/>
  <c r="G42" i="11"/>
  <c r="E42" i="11"/>
  <c r="E44" i="11"/>
  <c r="G44" i="11"/>
  <c r="E39" i="11"/>
  <c r="G35" i="11"/>
  <c r="G39" i="11"/>
  <c r="G43" i="11"/>
  <c r="E43" i="11"/>
  <c r="Q2" i="18" l="1"/>
  <c r="M2" i="18"/>
  <c r="K4" i="18"/>
  <c r="E12" i="17"/>
  <c r="I19" i="17"/>
  <c r="E18" i="17"/>
  <c r="E19" i="17" s="1"/>
  <c r="G18" i="17"/>
  <c r="G19" i="17" s="1"/>
  <c r="E65" i="11"/>
  <c r="G70" i="11"/>
  <c r="E69" i="11"/>
  <c r="G68" i="11"/>
  <c r="E60" i="11"/>
  <c r="E71" i="11"/>
  <c r="G62" i="11"/>
  <c r="E61" i="11"/>
  <c r="G61" i="11"/>
  <c r="G65" i="11"/>
  <c r="G46" i="11"/>
  <c r="G67" i="11"/>
  <c r="G63" i="11"/>
  <c r="G64" i="11"/>
  <c r="E67" i="11"/>
  <c r="G73" i="11"/>
  <c r="G69" i="11"/>
  <c r="G71" i="11"/>
  <c r="E63" i="11"/>
  <c r="I46" i="11"/>
  <c r="E46" i="11"/>
  <c r="P3" i="18" l="1"/>
  <c r="Q3" i="18" s="1"/>
  <c r="M3" i="18"/>
  <c r="K5" i="18"/>
  <c r="I74" i="11"/>
  <c r="G74" i="11"/>
  <c r="E74" i="11"/>
  <c r="L4" i="18" l="1"/>
  <c r="M4" i="18" s="1"/>
  <c r="K6" i="18"/>
  <c r="P4" i="18" l="1"/>
  <c r="L5" i="18" s="1"/>
  <c r="M5" i="18" s="1"/>
  <c r="K7" i="18"/>
  <c r="E3" i="12" a="1"/>
  <c r="E3" i="12" s="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C6" i="11"/>
  <c r="Q4" i="18" l="1"/>
  <c r="P5" i="18"/>
  <c r="Q5" i="18" s="1"/>
  <c r="K8" i="18"/>
  <c r="E16" i="11"/>
  <c r="G16" i="11"/>
  <c r="E12" i="11"/>
  <c r="G12" i="11"/>
  <c r="E8" i="11"/>
  <c r="G8" i="11"/>
  <c r="E19" i="11"/>
  <c r="G19" i="11"/>
  <c r="E15" i="11"/>
  <c r="G15" i="11"/>
  <c r="E11" i="11"/>
  <c r="G11" i="11"/>
  <c r="E7" i="11"/>
  <c r="G7" i="11"/>
  <c r="E18" i="11"/>
  <c r="G18" i="11"/>
  <c r="E14" i="11"/>
  <c r="G14" i="11"/>
  <c r="E10" i="11"/>
  <c r="G10" i="11"/>
  <c r="E17" i="11"/>
  <c r="G17" i="11"/>
  <c r="E13" i="11"/>
  <c r="G13" i="11"/>
  <c r="E9" i="11"/>
  <c r="G9" i="11"/>
  <c r="L6" i="18" l="1"/>
  <c r="M6" i="18" s="1"/>
  <c r="K9" i="18"/>
  <c r="E6" i="11"/>
  <c r="E20" i="11" s="1"/>
  <c r="G6" i="11"/>
  <c r="G20" i="11" s="1"/>
  <c r="P6" i="18" l="1"/>
  <c r="L7" i="18" s="1"/>
  <c r="K10" i="18"/>
  <c r="Q6" i="18" l="1"/>
  <c r="M7" i="18"/>
  <c r="P7" i="18"/>
  <c r="K11" i="18"/>
  <c r="L8" i="18" l="1"/>
  <c r="Q7" i="18"/>
  <c r="K12" i="18"/>
  <c r="P8" i="18" l="1"/>
  <c r="M8" i="18"/>
  <c r="K13" i="18"/>
  <c r="L9" i="18" l="1"/>
  <c r="Q8" i="18"/>
  <c r="K14" i="18"/>
  <c r="P9" i="18" l="1"/>
  <c r="M9" i="18"/>
  <c r="K15" i="18"/>
  <c r="L10" i="18" l="1"/>
  <c r="Q9" i="18"/>
  <c r="K16" i="18"/>
  <c r="P10" i="18" l="1"/>
  <c r="M10" i="18"/>
  <c r="K17" i="18"/>
  <c r="L11" i="18" l="1"/>
  <c r="Q10" i="18"/>
  <c r="K18" i="18"/>
  <c r="P11" i="18" l="1"/>
  <c r="M11" i="18"/>
  <c r="K19" i="18"/>
  <c r="L12" i="18" l="1"/>
  <c r="Q11" i="18"/>
  <c r="K20" i="18"/>
  <c r="M12" i="18" l="1"/>
  <c r="P12" i="18"/>
  <c r="K21" i="18"/>
  <c r="L13" i="18" l="1"/>
  <c r="Q12" i="18"/>
  <c r="K22" i="18"/>
  <c r="M13" i="18" l="1"/>
  <c r="P13" i="18"/>
  <c r="K23" i="18"/>
  <c r="L14" i="18" l="1"/>
  <c r="Q13" i="18"/>
  <c r="K24" i="18"/>
  <c r="M14" i="18" l="1"/>
  <c r="P14" i="18"/>
  <c r="K25" i="18"/>
  <c r="L15" i="18" l="1"/>
  <c r="Q14" i="18"/>
  <c r="K26" i="18"/>
  <c r="M15" i="18" l="1"/>
  <c r="P15" i="18"/>
  <c r="K27" i="18"/>
  <c r="L16" i="18" l="1"/>
  <c r="Q15" i="18"/>
  <c r="K28" i="18"/>
  <c r="M16" i="18" l="1"/>
  <c r="P16" i="18"/>
  <c r="K29" i="18"/>
  <c r="L17" i="18" l="1"/>
  <c r="Q16" i="18"/>
  <c r="K30" i="18"/>
  <c r="P17" i="18" l="1"/>
  <c r="M17" i="18"/>
  <c r="K31" i="18"/>
  <c r="L18" i="18" l="1"/>
  <c r="Q17" i="18"/>
  <c r="K32" i="18"/>
  <c r="M18" i="18" l="1"/>
  <c r="P18" i="18"/>
  <c r="K33" i="18"/>
  <c r="L19" i="18" l="1"/>
  <c r="Q18" i="18"/>
  <c r="K34" i="18"/>
  <c r="M19" i="18" l="1"/>
  <c r="P19" i="18"/>
  <c r="K35" i="18"/>
  <c r="L20" i="18" l="1"/>
  <c r="Q19" i="18"/>
  <c r="K36" i="18"/>
  <c r="M20" i="18" l="1"/>
  <c r="P20" i="18"/>
  <c r="K37" i="18"/>
  <c r="L21" i="18" l="1"/>
  <c r="Q20" i="18"/>
  <c r="K38" i="18"/>
  <c r="M21" i="18" l="1"/>
  <c r="P21" i="18"/>
  <c r="K39" i="18"/>
  <c r="L22" i="18" l="1"/>
  <c r="Q21" i="18"/>
  <c r="K40" i="18"/>
  <c r="M22" i="18" l="1"/>
  <c r="P22" i="18"/>
  <c r="K41" i="18"/>
  <c r="L23" i="18" l="1"/>
  <c r="Q22" i="18"/>
  <c r="K42" i="18"/>
  <c r="P23" i="18" l="1"/>
  <c r="M23" i="18"/>
  <c r="K43" i="18"/>
  <c r="L24" i="18" l="1"/>
  <c r="Q23" i="18"/>
  <c r="K44" i="18"/>
  <c r="P24" i="18" l="1"/>
  <c r="M24" i="18"/>
  <c r="K45" i="18"/>
  <c r="L25" i="18" l="1"/>
  <c r="Q24" i="18"/>
  <c r="K46" i="18"/>
  <c r="P25" i="18" l="1"/>
  <c r="M25" i="18"/>
  <c r="K47" i="18"/>
  <c r="L26" i="18" l="1"/>
  <c r="Q25" i="18"/>
  <c r="K48" i="18"/>
  <c r="P26" i="18" l="1"/>
  <c r="M26" i="18"/>
  <c r="K49" i="18"/>
  <c r="L27" i="18" l="1"/>
  <c r="Q26" i="18"/>
  <c r="K50" i="18"/>
  <c r="M27" i="18" l="1"/>
  <c r="P27" i="18"/>
  <c r="K51" i="18"/>
  <c r="L28" i="18" l="1"/>
  <c r="Q27" i="18"/>
  <c r="K52" i="18"/>
  <c r="M28" i="18" l="1"/>
  <c r="P28" i="18"/>
  <c r="K53" i="18"/>
  <c r="L29" i="18" l="1"/>
  <c r="Q28" i="18"/>
  <c r="K54" i="18"/>
  <c r="M29" i="18" l="1"/>
  <c r="P29" i="18"/>
  <c r="K55" i="18"/>
  <c r="L30" i="18" l="1"/>
  <c r="Q29" i="18"/>
  <c r="K56" i="18"/>
  <c r="M30" i="18" l="1"/>
  <c r="P30" i="18"/>
  <c r="K57" i="18"/>
  <c r="L31" i="18" l="1"/>
  <c r="Q30" i="18"/>
  <c r="K58" i="18"/>
  <c r="P31" i="18" l="1"/>
  <c r="M31" i="18"/>
  <c r="K59" i="18"/>
  <c r="L32" i="18" l="1"/>
  <c r="Q31" i="18"/>
  <c r="K60" i="18"/>
  <c r="P32" i="18" l="1"/>
  <c r="M32" i="18"/>
  <c r="K61" i="18"/>
  <c r="L33" i="18" l="1"/>
  <c r="Q32" i="18"/>
  <c r="K62" i="18"/>
  <c r="M33" i="18" l="1"/>
  <c r="P33" i="18"/>
  <c r="K63" i="18"/>
  <c r="L34" i="18" l="1"/>
  <c r="Q33" i="18"/>
  <c r="K64" i="18"/>
  <c r="P34" i="18" l="1"/>
  <c r="M34" i="18"/>
  <c r="K65" i="18"/>
  <c r="L35" i="18" l="1"/>
  <c r="Q34" i="18"/>
  <c r="K66" i="18"/>
  <c r="P35" i="18" l="1"/>
  <c r="M35" i="18"/>
  <c r="K67" i="18"/>
  <c r="L36" i="18" l="1"/>
  <c r="Q35" i="18"/>
  <c r="K68" i="18"/>
  <c r="P36" i="18" l="1"/>
  <c r="M36" i="18"/>
  <c r="K69" i="18"/>
  <c r="L37" i="18" l="1"/>
  <c r="Q36" i="18"/>
  <c r="K70" i="18"/>
  <c r="P37" i="18" l="1"/>
  <c r="M37" i="18"/>
  <c r="K71" i="18"/>
  <c r="L38" i="18" l="1"/>
  <c r="Q37" i="18"/>
  <c r="K72" i="18"/>
  <c r="M38" i="18" l="1"/>
  <c r="P38" i="18"/>
  <c r="K73" i="18"/>
  <c r="L39" i="18" l="1"/>
  <c r="Q38" i="18"/>
  <c r="K74" i="18"/>
  <c r="P39" i="18" l="1"/>
  <c r="M39" i="18"/>
  <c r="K75" i="18"/>
  <c r="L40" i="18" l="1"/>
  <c r="Q39" i="18"/>
  <c r="K76" i="18"/>
  <c r="M40" i="18" l="1"/>
  <c r="P40" i="18"/>
  <c r="K77" i="18"/>
  <c r="L41" i="18" l="1"/>
  <c r="Q40" i="18"/>
  <c r="K78" i="18"/>
  <c r="M41" i="18" l="1"/>
  <c r="P41" i="18"/>
  <c r="K79" i="18"/>
  <c r="L42" i="18" l="1"/>
  <c r="Q41" i="18"/>
  <c r="K80" i="18"/>
  <c r="M42" i="18" l="1"/>
  <c r="P42" i="18"/>
  <c r="K81" i="18"/>
  <c r="L43" i="18" l="1"/>
  <c r="Q42" i="18"/>
  <c r="K82" i="18"/>
  <c r="M43" i="18" l="1"/>
  <c r="P43" i="18"/>
  <c r="K83" i="18"/>
  <c r="L44" i="18" l="1"/>
  <c r="Q43" i="18"/>
  <c r="K84" i="18"/>
  <c r="M44" i="18" l="1"/>
  <c r="P44" i="18"/>
  <c r="K85" i="18"/>
  <c r="L45" i="18" l="1"/>
  <c r="Q44" i="18"/>
  <c r="K86" i="18"/>
  <c r="P45" i="18" l="1"/>
  <c r="M45" i="18"/>
  <c r="K87" i="18"/>
  <c r="L46" i="18" l="1"/>
  <c r="Q45" i="18"/>
  <c r="K88" i="18"/>
  <c r="M46" i="18" l="1"/>
  <c r="P46" i="18"/>
  <c r="K89" i="18"/>
  <c r="L47" i="18" l="1"/>
  <c r="Q46" i="18"/>
  <c r="K90" i="18"/>
  <c r="P47" i="18" l="1"/>
  <c r="M47" i="18"/>
  <c r="K91" i="18"/>
  <c r="L48" i="18" l="1"/>
  <c r="Q47" i="18"/>
  <c r="K92" i="18"/>
  <c r="M48" i="18" l="1"/>
  <c r="P48" i="18"/>
  <c r="K93" i="18"/>
  <c r="L49" i="18" l="1"/>
  <c r="Q48" i="18"/>
  <c r="K94" i="18"/>
  <c r="P49" i="18" l="1"/>
  <c r="M49" i="18"/>
  <c r="K95" i="18"/>
  <c r="L50" i="18" l="1"/>
  <c r="Q49" i="18"/>
  <c r="K96" i="18"/>
  <c r="M50" i="18" l="1"/>
  <c r="P50" i="18"/>
  <c r="K97" i="18"/>
  <c r="L51" i="18" l="1"/>
  <c r="Q50" i="18"/>
  <c r="K98" i="18"/>
  <c r="M51" i="18" l="1"/>
  <c r="P51" i="18"/>
  <c r="K99" i="18"/>
  <c r="L52" i="18" l="1"/>
  <c r="Q51" i="18"/>
  <c r="K100" i="18"/>
  <c r="P52" i="18" l="1"/>
  <c r="M52" i="18"/>
  <c r="K101" i="18"/>
  <c r="L53" i="18" l="1"/>
  <c r="M53" i="18" s="1"/>
  <c r="Q52" i="18"/>
  <c r="P53" i="18" l="1"/>
  <c r="L54" i="18" s="1"/>
  <c r="P54" i="18" s="1"/>
  <c r="Q53" i="18" l="1"/>
  <c r="M54" i="18"/>
  <c r="L55" i="18"/>
  <c r="P55" i="18" s="1"/>
  <c r="Q54" i="18"/>
  <c r="M55" i="18" l="1"/>
  <c r="L56" i="18"/>
  <c r="M56" i="18" s="1"/>
  <c r="Q55" i="18"/>
  <c r="P56" i="18" l="1"/>
  <c r="L57" i="18" s="1"/>
  <c r="P57" i="18" l="1"/>
  <c r="L58" i="18" s="1"/>
  <c r="M57" i="18"/>
  <c r="Q56" i="18"/>
  <c r="Q57" i="18" l="1"/>
  <c r="M58" i="18"/>
  <c r="P58" i="18"/>
  <c r="L59" i="18" s="1"/>
  <c r="M59" i="18" s="1"/>
  <c r="Q58" i="18" l="1"/>
  <c r="P59" i="18"/>
  <c r="L60" i="18" s="1"/>
  <c r="P60" i="18" s="1"/>
  <c r="Q59" i="18" l="1"/>
  <c r="M60" i="18"/>
  <c r="L61" i="18"/>
  <c r="M61" i="18" s="1"/>
  <c r="Q60" i="18"/>
  <c r="P61" i="18" l="1"/>
  <c r="L62" i="18" l="1"/>
  <c r="Q61" i="18"/>
  <c r="M62" i="18" l="1"/>
  <c r="P62" i="18"/>
  <c r="L63" i="18" l="1"/>
  <c r="Q62" i="18"/>
  <c r="M63" i="18" l="1"/>
  <c r="P63" i="18"/>
  <c r="L64" i="18" l="1"/>
  <c r="Q63" i="18"/>
  <c r="M64" i="18" l="1"/>
  <c r="P64" i="18"/>
  <c r="L65" i="18" l="1"/>
  <c r="Q64" i="18"/>
  <c r="M65" i="18" l="1"/>
  <c r="P65" i="18"/>
  <c r="L66" i="18" l="1"/>
  <c r="Q65" i="18"/>
  <c r="P66" i="18" l="1"/>
  <c r="M66" i="18"/>
  <c r="L67" i="18" l="1"/>
  <c r="Q66" i="18"/>
  <c r="M67" i="18" l="1"/>
  <c r="P67" i="18"/>
  <c r="L68" i="18" l="1"/>
  <c r="Q67" i="18"/>
  <c r="M68" i="18" l="1"/>
  <c r="P68" i="18"/>
  <c r="L69" i="18" l="1"/>
  <c r="Q68" i="18"/>
  <c r="P69" i="18" l="1"/>
  <c r="M69" i="18"/>
  <c r="L70" i="18" l="1"/>
  <c r="Q69" i="18"/>
  <c r="M70" i="18" l="1"/>
  <c r="P70" i="18"/>
  <c r="L71" i="18" l="1"/>
  <c r="Q70" i="18"/>
  <c r="M71" i="18" l="1"/>
  <c r="P71" i="18"/>
  <c r="L72" i="18" l="1"/>
  <c r="Q71" i="18"/>
  <c r="M72" i="18" l="1"/>
  <c r="P72" i="18"/>
  <c r="L73" i="18" l="1"/>
  <c r="Q72" i="18"/>
  <c r="M73" i="18" l="1"/>
  <c r="P73" i="18"/>
  <c r="L74" i="18" l="1"/>
  <c r="Q73" i="18"/>
  <c r="M74" i="18" l="1"/>
  <c r="P74" i="18"/>
  <c r="L75" i="18" l="1"/>
  <c r="Q74" i="18"/>
  <c r="M75" i="18" l="1"/>
  <c r="P75" i="18"/>
  <c r="L76" i="18" l="1"/>
  <c r="Q75" i="18"/>
  <c r="M76" i="18" l="1"/>
  <c r="P76" i="18"/>
  <c r="L77" i="18" l="1"/>
  <c r="Q76" i="18"/>
  <c r="M77" i="18" l="1"/>
  <c r="P77" i="18"/>
  <c r="L78" i="18" l="1"/>
  <c r="Q77" i="18"/>
  <c r="P78" i="18" l="1"/>
  <c r="M78" i="18"/>
  <c r="L79" i="18" l="1"/>
  <c r="Q78" i="18"/>
  <c r="P79" i="18" l="1"/>
  <c r="M79" i="18"/>
  <c r="L80" i="18" l="1"/>
  <c r="Q79" i="18"/>
  <c r="M80" i="18" l="1"/>
  <c r="P80" i="18"/>
  <c r="L81" i="18" l="1"/>
  <c r="Q80" i="18"/>
  <c r="M81" i="18" l="1"/>
  <c r="P81" i="18"/>
  <c r="L82" i="18" l="1"/>
  <c r="Q81" i="18"/>
  <c r="P82" i="18" l="1"/>
  <c r="M82" i="18"/>
  <c r="L83" i="18" l="1"/>
  <c r="Q82" i="18"/>
  <c r="P83" i="18" l="1"/>
  <c r="M83" i="18"/>
  <c r="L84" i="18" l="1"/>
  <c r="Q83" i="18"/>
  <c r="P84" i="18" l="1"/>
  <c r="M84" i="18"/>
  <c r="L85" i="18" l="1"/>
  <c r="Q84" i="18"/>
  <c r="M85" i="18" l="1"/>
  <c r="P85" i="18"/>
  <c r="L86" i="18" l="1"/>
  <c r="Q85" i="18"/>
  <c r="M86" i="18" l="1"/>
  <c r="P86" i="18"/>
  <c r="L87" i="18" l="1"/>
  <c r="Q86" i="18"/>
  <c r="P87" i="18" l="1"/>
  <c r="M87" i="18"/>
  <c r="L88" i="18" l="1"/>
  <c r="Q87" i="18"/>
  <c r="P88" i="18" l="1"/>
  <c r="M88" i="18"/>
  <c r="L89" i="18" l="1"/>
  <c r="Q88" i="18"/>
  <c r="P89" i="18" l="1"/>
  <c r="M89" i="18"/>
  <c r="L90" i="18" l="1"/>
  <c r="Q89" i="18"/>
  <c r="M90" i="18" l="1"/>
  <c r="P90" i="18"/>
  <c r="L91" i="18" l="1"/>
  <c r="Q90" i="18"/>
  <c r="M91" i="18" l="1"/>
  <c r="P91" i="18"/>
  <c r="L92" i="18" l="1"/>
  <c r="Q91" i="18"/>
  <c r="M92" i="18" l="1"/>
  <c r="P92" i="18"/>
  <c r="L93" i="18" l="1"/>
  <c r="Q92" i="18"/>
  <c r="P93" i="18" l="1"/>
  <c r="M93" i="18"/>
  <c r="L94" i="18" l="1"/>
  <c r="Q93" i="18"/>
  <c r="P94" i="18" l="1"/>
  <c r="M94" i="18"/>
  <c r="L95" i="18" l="1"/>
  <c r="Q94" i="18"/>
  <c r="M95" i="18" l="1"/>
  <c r="P95" i="18"/>
  <c r="L96" i="18" l="1"/>
  <c r="Q95" i="18"/>
  <c r="M96" i="18" l="1"/>
  <c r="P96" i="18"/>
  <c r="L97" i="18" l="1"/>
  <c r="Q96" i="18"/>
  <c r="M97" i="18" l="1"/>
  <c r="P97" i="18"/>
  <c r="L98" i="18" l="1"/>
  <c r="Q97" i="18"/>
  <c r="M98" i="18" l="1"/>
  <c r="P98" i="18"/>
  <c r="L99" i="18" l="1"/>
  <c r="Q98" i="18"/>
  <c r="P99" i="18" l="1"/>
  <c r="M99" i="18"/>
  <c r="L100" i="18" l="1"/>
  <c r="Q99" i="18"/>
  <c r="P100" i="18" l="1"/>
  <c r="M100" i="18"/>
  <c r="L101" i="18" l="1"/>
  <c r="Q100" i="18"/>
  <c r="M101" i="18" l="1"/>
  <c r="B2" i="21" s="1"/>
  <c r="P101" i="18"/>
  <c r="Q101" i="18" s="1"/>
  <c r="B7" i="21" l="1"/>
  <c r="B8" i="21"/>
  <c r="B9" i="21"/>
  <c r="B6" i="21"/>
  <c r="B5" i="21"/>
  <c r="B4" i="21"/>
  <c r="B3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<sst xmlns="http://schemas.openxmlformats.org/spreadsheetml/2006/main" count="125" uniqueCount="60">
  <si>
    <t>Year</t>
  </si>
  <si>
    <t>Shooter</t>
  </si>
  <si>
    <t>Action</t>
  </si>
  <si>
    <t>Adventure</t>
  </si>
  <si>
    <t>Average of Review</t>
  </si>
  <si>
    <t>units sold (in millions)</t>
  </si>
  <si>
    <t>https://www.kaggle.com/datasets/thedevastator/global-video-game-sales-and-reviews</t>
  </si>
  <si>
    <t>Global Video Game Performance: Sales, Reviews, and Rankings</t>
  </si>
  <si>
    <t>By Andy Bramwell</t>
  </si>
  <si>
    <t>Naïve Method</t>
  </si>
  <si>
    <t>Smoothing  Method</t>
  </si>
  <si>
    <t>Units sold (in millions)</t>
  </si>
  <si>
    <t>Moving Average(3)</t>
  </si>
  <si>
    <t>Iteration</t>
  </si>
  <si>
    <t>Random Number</t>
  </si>
  <si>
    <t>Time between Calls(Min)</t>
  </si>
  <si>
    <t>Time between Calls</t>
  </si>
  <si>
    <t>Arrival Time</t>
  </si>
  <si>
    <t>Service Time</t>
  </si>
  <si>
    <t>Waiting Time</t>
  </si>
  <si>
    <t>System Time</t>
  </si>
  <si>
    <t>Probability</t>
  </si>
  <si>
    <t xml:space="preserve"> </t>
  </si>
  <si>
    <t>Forecast error</t>
  </si>
  <si>
    <t>squared forecast error</t>
  </si>
  <si>
    <t>absolute forecast error</t>
  </si>
  <si>
    <t>|Forecast error/Actual|</t>
  </si>
  <si>
    <t>MSE</t>
  </si>
  <si>
    <t>MAD</t>
  </si>
  <si>
    <t>MAPE</t>
  </si>
  <si>
    <t>Absolute forecast error</t>
  </si>
  <si>
    <t>Squared forecast error</t>
  </si>
  <si>
    <t>Alpha(α)</t>
  </si>
  <si>
    <t xml:space="preserve"> W.Moving Average(3)</t>
  </si>
  <si>
    <t>W1</t>
  </si>
  <si>
    <t>W2</t>
  </si>
  <si>
    <t>W3</t>
  </si>
  <si>
    <t>SUM</t>
  </si>
  <si>
    <t>Weighted Moving Average</t>
  </si>
  <si>
    <t>Smothing Method</t>
  </si>
  <si>
    <t>Lower Limit</t>
  </si>
  <si>
    <t>Upper Limit</t>
  </si>
  <si>
    <t>Service Time (min)</t>
  </si>
  <si>
    <t>Customer</t>
  </si>
  <si>
    <t>Call Arrival Time</t>
  </si>
  <si>
    <t>Service start Time</t>
  </si>
  <si>
    <t>Random Numbers</t>
  </si>
  <si>
    <t>Completion Time</t>
  </si>
  <si>
    <t>Time in System</t>
  </si>
  <si>
    <t>Number Waiting</t>
  </si>
  <si>
    <t>Probability of Waitting</t>
  </si>
  <si>
    <t>Sammry Statics</t>
  </si>
  <si>
    <t>Average waiting time</t>
  </si>
  <si>
    <t>Avarage time in system</t>
  </si>
  <si>
    <t>Standard deviation(Time in system)</t>
  </si>
  <si>
    <t>Maximum waiting time</t>
  </si>
  <si>
    <t>Maximum  time in system</t>
  </si>
  <si>
    <t>Minimum time in system</t>
  </si>
  <si>
    <t>Time between Calls(Min)2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</si>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</sst>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02124"/>
      <name val="Calibri"/>
      <family val="2"/>
      <scheme val="minor"/>
    </font>
    <font>
      <sz val="11"/>
      <color rgb="FF3C4043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4" tint="-0.249977111117893"/>
      <name val="Times New Roman"/>
      <family val="1"/>
    </font>
    <font>
      <b/>
      <sz val="9"/>
      <color theme="1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theme="8" tint="0.79998168889431442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8" tint="0.39997558519241921"/>
      </right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77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/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0" borderId="14" xfId="0" applyFont="1" applyBorder="1" applyAlignment="1">
      <alignment horizontal="center"/>
    </xf>
    <xf numFmtId="165" fontId="21" fillId="0" borderId="0" xfId="0" applyNumberFormat="1" applyFont="1"/>
    <xf numFmtId="0" fontId="0" fillId="34" borderId="0" xfId="0" applyFill="1"/>
    <xf numFmtId="0" fontId="21" fillId="0" borderId="11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vertical="top" wrapText="1"/>
    </xf>
    <xf numFmtId="2" fontId="21" fillId="0" borderId="10" xfId="0" applyNumberFormat="1" applyFont="1" applyBorder="1"/>
    <xf numFmtId="0" fontId="22" fillId="0" borderId="0" xfId="0" applyFont="1" applyAlignment="1">
      <alignment horizontal="center"/>
    </xf>
    <xf numFmtId="164" fontId="21" fillId="36" borderId="0" xfId="0" applyNumberFormat="1" applyFont="1" applyFill="1"/>
    <xf numFmtId="0" fontId="22" fillId="34" borderId="0" xfId="0" applyFont="1" applyFill="1"/>
    <xf numFmtId="0" fontId="0" fillId="0" borderId="0" xfId="0" applyAlignment="1">
      <alignment horizontal="center" vertical="center"/>
    </xf>
    <xf numFmtId="164" fontId="26" fillId="36" borderId="10" xfId="0" applyNumberFormat="1" applyFont="1" applyFill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36" borderId="10" xfId="0" applyNumberFormat="1" applyFont="1" applyFill="1" applyBorder="1" applyAlignment="1">
      <alignment horizontal="center"/>
    </xf>
    <xf numFmtId="164" fontId="21" fillId="36" borderId="10" xfId="0" applyNumberFormat="1" applyFont="1" applyFill="1" applyBorder="1" applyAlignment="1">
      <alignment horizontal="center" vertical="center"/>
    </xf>
    <xf numFmtId="164" fontId="21" fillId="36" borderId="11" xfId="0" applyNumberFormat="1" applyFont="1" applyFill="1" applyBorder="1" applyAlignment="1">
      <alignment horizontal="center"/>
    </xf>
    <xf numFmtId="2" fontId="21" fillId="0" borderId="10" xfId="0" applyNumberFormat="1" applyFont="1" applyBorder="1" applyAlignment="1">
      <alignment horizontal="center" vertical="center"/>
    </xf>
    <xf numFmtId="2" fontId="21" fillId="0" borderId="11" xfId="0" applyNumberFormat="1" applyFont="1" applyBorder="1" applyAlignment="1">
      <alignment horizontal="center"/>
    </xf>
    <xf numFmtId="165" fontId="21" fillId="0" borderId="11" xfId="0" applyNumberFormat="1" applyFont="1" applyBorder="1" applyAlignment="1">
      <alignment horizontal="center"/>
    </xf>
    <xf numFmtId="0" fontId="21" fillId="33" borderId="10" xfId="0" applyFont="1" applyFill="1" applyBorder="1" applyAlignment="1">
      <alignment horizontal="center" vertical="top"/>
    </xf>
    <xf numFmtId="0" fontId="21" fillId="33" borderId="10" xfId="0" applyFont="1" applyFill="1" applyBorder="1" applyAlignment="1">
      <alignment horizontal="center" vertical="top" wrapText="1"/>
    </xf>
    <xf numFmtId="0" fontId="23" fillId="0" borderId="10" xfId="0" applyFont="1" applyBorder="1" applyAlignment="1">
      <alignment horizontal="center" wrapText="1"/>
    </xf>
    <xf numFmtId="165" fontId="21" fillId="0" borderId="10" xfId="0" applyNumberFormat="1" applyFont="1" applyBorder="1" applyAlignment="1">
      <alignment horizontal="center"/>
    </xf>
    <xf numFmtId="164" fontId="21" fillId="34" borderId="10" xfId="0" applyNumberFormat="1" applyFont="1" applyFill="1" applyBorder="1" applyAlignment="1">
      <alignment horizontal="center" vertical="center"/>
    </xf>
    <xf numFmtId="165" fontId="21" fillId="34" borderId="10" xfId="0" applyNumberFormat="1" applyFont="1" applyFill="1" applyBorder="1" applyAlignment="1">
      <alignment horizontal="center"/>
    </xf>
    <xf numFmtId="164" fontId="21" fillId="33" borderId="10" xfId="0" applyNumberFormat="1" applyFont="1" applyFill="1" applyBorder="1" applyAlignment="1">
      <alignment horizontal="center"/>
    </xf>
    <xf numFmtId="164" fontId="21" fillId="33" borderId="10" xfId="0" applyNumberFormat="1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/>
    </xf>
    <xf numFmtId="164" fontId="21" fillId="37" borderId="10" xfId="0" applyNumberFormat="1" applyFont="1" applyFill="1" applyBorder="1" applyAlignment="1">
      <alignment horizontal="center"/>
    </xf>
    <xf numFmtId="0" fontId="22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vertical="center" wrapText="1"/>
    </xf>
    <xf numFmtId="164" fontId="21" fillId="39" borderId="10" xfId="0" applyNumberFormat="1" applyFont="1" applyFill="1" applyBorder="1"/>
    <xf numFmtId="0" fontId="22" fillId="35" borderId="11" xfId="0" applyFont="1" applyFill="1" applyBorder="1" applyAlignment="1">
      <alignment horizontal="center" wrapText="1"/>
    </xf>
    <xf numFmtId="164" fontId="21" fillId="39" borderId="11" xfId="0" applyNumberFormat="1" applyFont="1" applyFill="1" applyBorder="1" applyAlignment="1">
      <alignment horizontal="center"/>
    </xf>
    <xf numFmtId="0" fontId="25" fillId="40" borderId="0" xfId="0" applyFont="1" applyFill="1"/>
    <xf numFmtId="0" fontId="22" fillId="35" borderId="12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/>
    </xf>
    <xf numFmtId="0" fontId="0" fillId="42" borderId="10" xfId="0" applyFill="1" applyBorder="1"/>
    <xf numFmtId="0" fontId="0" fillId="0" borderId="10" xfId="0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wrapText="1"/>
    </xf>
    <xf numFmtId="2" fontId="21" fillId="0" borderId="15" xfId="0" applyNumberFormat="1" applyFon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  <xf numFmtId="2" fontId="21" fillId="0" borderId="14" xfId="0" applyNumberFormat="1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38" borderId="0" xfId="0" applyFont="1" applyFill="1" applyAlignment="1">
      <alignment horizontal="center" vertical="center" wrapText="1"/>
    </xf>
    <xf numFmtId="0" fontId="22" fillId="38" borderId="17" xfId="0" applyFont="1" applyFill="1" applyBorder="1" applyAlignment="1">
      <alignment horizontal="center" vertical="center" wrapText="1"/>
    </xf>
    <xf numFmtId="0" fontId="21" fillId="35" borderId="10" xfId="0" applyFont="1" applyFill="1" applyBorder="1"/>
    <xf numFmtId="165" fontId="0" fillId="35" borderId="10" xfId="0" applyNumberFormat="1" applyFill="1" applyBorder="1"/>
    <xf numFmtId="0" fontId="0" fillId="35" borderId="10" xfId="0" applyFill="1" applyBorder="1"/>
    <xf numFmtId="0" fontId="22" fillId="38" borderId="21" xfId="0" applyFont="1" applyFill="1" applyBorder="1" applyAlignment="1">
      <alignment horizontal="center" vertical="center" wrapText="1"/>
    </xf>
    <xf numFmtId="0" fontId="22" fillId="38" borderId="22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21" fillId="43" borderId="16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5" fillId="40" borderId="10" xfId="0" applyFont="1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24" fillId="41" borderId="10" xfId="0" applyFont="1" applyFill="1" applyBorder="1" applyAlignment="1">
      <alignment horizontal="center"/>
    </xf>
    <xf numFmtId="0" fontId="22" fillId="41" borderId="10" xfId="0" applyFont="1" applyFill="1" applyBorder="1" applyAlignment="1">
      <alignment horizontal="center"/>
    </xf>
    <xf numFmtId="0" fontId="25" fillId="40" borderId="15" xfId="0" applyFont="1" applyFill="1" applyBorder="1" applyAlignment="1">
      <alignment horizontal="center"/>
    </xf>
    <xf numFmtId="0" fontId="25" fillId="40" borderId="20" xfId="0" applyFont="1" applyFill="1" applyBorder="1" applyAlignment="1">
      <alignment horizontal="center"/>
    </xf>
    <xf numFmtId="0" fontId="25" fillId="40" borderId="18" xfId="0" applyFont="1" applyFill="1" applyBorder="1" applyAlignment="1">
      <alignment horizontal="center"/>
    </xf>
    <xf numFmtId="0" fontId="25" fillId="40" borderId="13" xfId="0" applyFont="1" applyFill="1" applyBorder="1" applyAlignment="1">
      <alignment horizontal="center"/>
    </xf>
    <xf numFmtId="0" fontId="22" fillId="36" borderId="10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9B3BC8-121D-48D6-B262-5615E47FCD9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5"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165" formatCode="0.00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numFmt numFmtId="165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60" b="1" i="0" u="none" strike="noStrike" kern="1200" spc="0" baseline="0">
                <a:solidFill>
                  <a:sysClr val="windowText" lastClr="000000">
                    <a:lumMod val="95000"/>
                    <a:lumOff val="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Yearly Gobal Sales of Video Games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60" b="1" i="0" u="none" strike="noStrike" kern="1200" spc="0" baseline="0">
              <a:solidFill>
                <a:sysClr val="windowText" lastClr="000000">
                  <a:lumMod val="95000"/>
                  <a:lumOff val="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A (1)'!$B$1:$B$2</c:f>
              <c:strCache>
                <c:ptCount val="2"/>
                <c:pt idx="0">
                  <c:v>Action</c:v>
                </c:pt>
                <c:pt idx="1">
                  <c:v>units sold (in millions)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A (1)'!$A$3:$A$17</c:f>
              <c:numCache>
                <c:formatCode>General</c:formatCode>
                <c:ptCount val="1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</c:numCache>
            </c:numRef>
          </c:cat>
          <c:val>
            <c:numRef>
              <c:f>'Part A (1)'!$B$3:$B$17</c:f>
              <c:numCache>
                <c:formatCode>General</c:formatCode>
                <c:ptCount val="15"/>
                <c:pt idx="0">
                  <c:v>11.51</c:v>
                </c:pt>
                <c:pt idx="1">
                  <c:v>21.03</c:v>
                </c:pt>
                <c:pt idx="2">
                  <c:v>15.66</c:v>
                </c:pt>
                <c:pt idx="3">
                  <c:v>21.68</c:v>
                </c:pt>
                <c:pt idx="4">
                  <c:v>45.559999999999995</c:v>
                </c:pt>
                <c:pt idx="5">
                  <c:v>49.019999999999996</c:v>
                </c:pt>
                <c:pt idx="6">
                  <c:v>40.299999999999997</c:v>
                </c:pt>
                <c:pt idx="7">
                  <c:v>49.140000000000008</c:v>
                </c:pt>
                <c:pt idx="8">
                  <c:v>39.99</c:v>
                </c:pt>
                <c:pt idx="9">
                  <c:v>27.409999999999997</c:v>
                </c:pt>
                <c:pt idx="10">
                  <c:v>37.47</c:v>
                </c:pt>
                <c:pt idx="11">
                  <c:v>57.569999999999993</c:v>
                </c:pt>
                <c:pt idx="12">
                  <c:v>48.05</c:v>
                </c:pt>
                <c:pt idx="13">
                  <c:v>51.499999999999993</c:v>
                </c:pt>
                <c:pt idx="14">
                  <c:v>40.319999999999993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62D-9094-2188B728359B}"/>
            </c:ext>
          </c:extLst>
        </c:ser>
        <c:ser>
          <c:idx val="1"/>
          <c:order val="1"/>
          <c:tx>
            <c:strRef>
              <c:f>'Part A (1)'!$C$1:$C$2</c:f>
              <c:strCache>
                <c:ptCount val="2"/>
                <c:pt idx="0">
                  <c:v>Action</c:v>
                </c:pt>
                <c:pt idx="1">
                  <c:v>units sold (in millions)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'Part A (1)'!$A$3:$A$17</c:f>
              <c:numCache>
                <c:formatCode>General</c:formatCode>
                <c:ptCount val="1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</c:numCache>
            </c:numRef>
          </c:cat>
          <c:val>
            <c:numRef>
              <c:f>'Part A (1)'!$C$3:$C$17</c:f>
            </c:numRef>
          </c:val>
          <c:smooth val="0"/>
          <c:extLst>
            <c:ext xmlns:c16="http://schemas.microsoft.com/office/drawing/2014/chart" uri="{C3380CC4-5D6E-409C-BE32-E72D297353CC}">
              <c16:uniqueId val="{00000001-29E2-462D-9094-2188B728359B}"/>
            </c:ext>
          </c:extLst>
        </c:ser>
        <c:ser>
          <c:idx val="2"/>
          <c:order val="2"/>
          <c:tx>
            <c:strRef>
              <c:f>'Part A (1)'!$D$1:$D$2</c:f>
              <c:strCache>
                <c:ptCount val="2"/>
                <c:pt idx="0">
                  <c:v>Adventure</c:v>
                </c:pt>
                <c:pt idx="1">
                  <c:v>units sold (in millions)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cat>
            <c:numRef>
              <c:f>'Part A (1)'!$A$3:$A$17</c:f>
              <c:numCache>
                <c:formatCode>General</c:formatCode>
                <c:ptCount val="1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</c:numCache>
            </c:numRef>
          </c:cat>
          <c:val>
            <c:numRef>
              <c:f>'Part A (1)'!$D$3:$D$17</c:f>
              <c:numCache>
                <c:formatCode>General</c:formatCode>
                <c:ptCount val="15"/>
                <c:pt idx="0">
                  <c:v>13.5</c:v>
                </c:pt>
                <c:pt idx="1">
                  <c:v>16.579999999999998</c:v>
                </c:pt>
                <c:pt idx="2">
                  <c:v>7.01</c:v>
                </c:pt>
                <c:pt idx="3">
                  <c:v>3.36</c:v>
                </c:pt>
                <c:pt idx="4">
                  <c:v>7.39</c:v>
                </c:pt>
                <c:pt idx="5">
                  <c:v>19.68</c:v>
                </c:pt>
                <c:pt idx="6">
                  <c:v>3.16</c:v>
                </c:pt>
                <c:pt idx="7">
                  <c:v>5.81</c:v>
                </c:pt>
                <c:pt idx="8">
                  <c:v>5.2799999999999994</c:v>
                </c:pt>
                <c:pt idx="9">
                  <c:v>11.569999999999999</c:v>
                </c:pt>
                <c:pt idx="10">
                  <c:v>29.729999999999997</c:v>
                </c:pt>
                <c:pt idx="11">
                  <c:v>28.529999999999998</c:v>
                </c:pt>
                <c:pt idx="12">
                  <c:v>18.34</c:v>
                </c:pt>
                <c:pt idx="13">
                  <c:v>10.280000000000001</c:v>
                </c:pt>
                <c:pt idx="14">
                  <c:v>13.76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E2-462D-9094-2188B728359B}"/>
            </c:ext>
          </c:extLst>
        </c:ser>
        <c:ser>
          <c:idx val="4"/>
          <c:order val="4"/>
          <c:tx>
            <c:strRef>
              <c:f>'Part A (1)'!$F$1:$F$2</c:f>
              <c:strCache>
                <c:ptCount val="2"/>
                <c:pt idx="0">
                  <c:v>Shooter</c:v>
                </c:pt>
                <c:pt idx="1">
                  <c:v>units sold (in millions)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cat>
            <c:numRef>
              <c:f>'Part A (1)'!$A$3:$A$17</c:f>
              <c:numCache>
                <c:formatCode>General</c:formatCode>
                <c:ptCount val="1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</c:numCache>
            </c:numRef>
          </c:cat>
          <c:val>
            <c:numRef>
              <c:f>'Part A (1)'!$F$3:$F$17</c:f>
              <c:numCache>
                <c:formatCode>General</c:formatCode>
                <c:ptCount val="15"/>
                <c:pt idx="0">
                  <c:v>17.920000000000002</c:v>
                </c:pt>
                <c:pt idx="1">
                  <c:v>6.339999999999999</c:v>
                </c:pt>
                <c:pt idx="2">
                  <c:v>8.8899999999999988</c:v>
                </c:pt>
                <c:pt idx="3">
                  <c:v>3.12</c:v>
                </c:pt>
                <c:pt idx="4">
                  <c:v>17.28</c:v>
                </c:pt>
                <c:pt idx="5">
                  <c:v>32.489999999999995</c:v>
                </c:pt>
                <c:pt idx="6">
                  <c:v>14.11</c:v>
                </c:pt>
                <c:pt idx="7">
                  <c:v>34.589999999999989</c:v>
                </c:pt>
                <c:pt idx="8">
                  <c:v>21.509999999999998</c:v>
                </c:pt>
                <c:pt idx="9">
                  <c:v>27.19</c:v>
                </c:pt>
                <c:pt idx="10">
                  <c:v>54.159999999999989</c:v>
                </c:pt>
                <c:pt idx="11">
                  <c:v>47.129999999999988</c:v>
                </c:pt>
                <c:pt idx="12">
                  <c:v>45.879999999999995</c:v>
                </c:pt>
                <c:pt idx="13">
                  <c:v>57.96</c:v>
                </c:pt>
                <c:pt idx="14">
                  <c:v>70.66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E2-462D-9094-2188B7283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41952"/>
        <c:axId val="10992707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'Part A (1)'!$E$1:$E$2</c15:sqref>
                        </c15:formulaRef>
                      </c:ext>
                    </c:extLst>
                    <c:strCache>
                      <c:ptCount val="2"/>
                      <c:pt idx="0">
                        <c:v>Adventure</c:v>
                      </c:pt>
                      <c:pt idx="1">
                        <c:v>units sold (in millions)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'Part A (1)'!$A$3:$A$17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1999</c:v>
                      </c:pt>
                      <c:pt idx="3">
                        <c:v>2000</c:v>
                      </c:pt>
                      <c:pt idx="4">
                        <c:v>2001</c:v>
                      </c:pt>
                      <c:pt idx="5">
                        <c:v>2002</c:v>
                      </c:pt>
                      <c:pt idx="6">
                        <c:v>2003</c:v>
                      </c:pt>
                      <c:pt idx="7">
                        <c:v>2004</c:v>
                      </c:pt>
                      <c:pt idx="8">
                        <c:v>2005</c:v>
                      </c:pt>
                      <c:pt idx="9">
                        <c:v>2006</c:v>
                      </c:pt>
                      <c:pt idx="10">
                        <c:v>2007</c:v>
                      </c:pt>
                      <c:pt idx="11">
                        <c:v>2008</c:v>
                      </c:pt>
                      <c:pt idx="12">
                        <c:v>2009</c:v>
                      </c:pt>
                      <c:pt idx="13">
                        <c:v>2010</c:v>
                      </c:pt>
                      <c:pt idx="14">
                        <c:v>2011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'Part A (1)'!$E$3:$E$17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9E2-462D-9094-2188B728359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A (1)'!$G$1:$G$2</c15:sqref>
                        </c15:formulaRef>
                      </c:ext>
                    </c:extLst>
                    <c:strCache>
                      <c:ptCount val="2"/>
                      <c:pt idx="0">
                        <c:v>Shooter</c:v>
                      </c:pt>
                      <c:pt idx="1">
                        <c:v>units sold (in millions)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A (1)'!$A$3:$A$17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1997</c:v>
                      </c:pt>
                      <c:pt idx="1">
                        <c:v>1998</c:v>
                      </c:pt>
                      <c:pt idx="2">
                        <c:v>1999</c:v>
                      </c:pt>
                      <c:pt idx="3">
                        <c:v>2000</c:v>
                      </c:pt>
                      <c:pt idx="4">
                        <c:v>2001</c:v>
                      </c:pt>
                      <c:pt idx="5">
                        <c:v>2002</c:v>
                      </c:pt>
                      <c:pt idx="6">
                        <c:v>2003</c:v>
                      </c:pt>
                      <c:pt idx="7">
                        <c:v>2004</c:v>
                      </c:pt>
                      <c:pt idx="8">
                        <c:v>2005</c:v>
                      </c:pt>
                      <c:pt idx="9">
                        <c:v>2006</c:v>
                      </c:pt>
                      <c:pt idx="10">
                        <c:v>2007</c:v>
                      </c:pt>
                      <c:pt idx="11">
                        <c:v>2008</c:v>
                      </c:pt>
                      <c:pt idx="12">
                        <c:v>2009</c:v>
                      </c:pt>
                      <c:pt idx="13">
                        <c:v>2010</c:v>
                      </c:pt>
                      <c:pt idx="14">
                        <c:v>2011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A (1)'!$G$3:$G$17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9E2-462D-9094-2188B728359B}"/>
                  </c:ext>
                </c:extLst>
              </c15:ser>
            </c15:filteredLineSeries>
          </c:ext>
        </c:extLst>
      </c:lineChart>
      <c:catAx>
        <c:axId val="10994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50" b="1" i="0" u="none" strike="noStrike" kern="1200" baseline="0">
                    <a:solidFill>
                      <a:srgbClr val="00B0F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5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50" b="1" i="0" u="none" strike="noStrike" kern="1200" baseline="0">
                  <a:solidFill>
                    <a:srgbClr val="00B0F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ysClr val="windowText" lastClr="000000">
                    <a:lumMod val="95000"/>
                    <a:lumOff val="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927072"/>
        <c:crosses val="autoZero"/>
        <c:auto val="1"/>
        <c:lblAlgn val="ctr"/>
        <c:lblOffset val="100"/>
        <c:noMultiLvlLbl val="0"/>
      </c:catAx>
      <c:valAx>
        <c:axId val="10992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5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5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Global Sales 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5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ysClr val="windowText" lastClr="000000">
                    <a:lumMod val="95000"/>
                    <a:lumOff val="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94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09549045032853"/>
          <c:y val="0.86667538831789326"/>
          <c:w val="0.65879086136960152"/>
          <c:h val="0.109857359275518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50" b="1" i="0" u="none" strike="noStrike" kern="1200" baseline="0">
              <a:solidFill>
                <a:sysClr val="windowText" lastClr="000000">
                  <a:lumMod val="95000"/>
                  <a:lumOff val="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50" b="1" i="0" u="none" strike="noStrike" kern="1200" baseline="0">
          <a:solidFill>
            <a:sysClr val="windowText" lastClr="000000">
              <a:lumMod val="95000"/>
              <a:lumOff val="5000"/>
            </a:sys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7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Average of Review using LSM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62356543667334"/>
          <c:y val="0.1576671035386632"/>
          <c:w val="0.81600170689448137"/>
          <c:h val="0.643978562312738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'Part A (5)'!$C$2</c:f>
              <c:strCache>
                <c:ptCount val="1"/>
                <c:pt idx="0">
                  <c:v>Average of Review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A (5)'!$B$3:$B$17</c:f>
              <c:numCache>
                <c:formatCode>General</c:formatCode>
                <c:ptCount val="15"/>
                <c:pt idx="0">
                  <c:v>11.51</c:v>
                </c:pt>
                <c:pt idx="1">
                  <c:v>21.03</c:v>
                </c:pt>
                <c:pt idx="2">
                  <c:v>15.66</c:v>
                </c:pt>
                <c:pt idx="3">
                  <c:v>21.68</c:v>
                </c:pt>
                <c:pt idx="4">
                  <c:v>45.559999999999995</c:v>
                </c:pt>
                <c:pt idx="5">
                  <c:v>49.019999999999996</c:v>
                </c:pt>
                <c:pt idx="6">
                  <c:v>40.299999999999997</c:v>
                </c:pt>
                <c:pt idx="7">
                  <c:v>49.140000000000008</c:v>
                </c:pt>
                <c:pt idx="8">
                  <c:v>39.99</c:v>
                </c:pt>
                <c:pt idx="9">
                  <c:v>27.409999999999997</c:v>
                </c:pt>
                <c:pt idx="10">
                  <c:v>37.47</c:v>
                </c:pt>
                <c:pt idx="11">
                  <c:v>57.569999999999993</c:v>
                </c:pt>
                <c:pt idx="12">
                  <c:v>48.05</c:v>
                </c:pt>
                <c:pt idx="13">
                  <c:v>51.499999999999993</c:v>
                </c:pt>
                <c:pt idx="14">
                  <c:v>40.319999999999993</c:v>
                </c:pt>
              </c:numCache>
            </c:numRef>
          </c:xVal>
          <c:yVal>
            <c:numRef>
              <c:f>'Part A (5)'!$C$3:$C$17</c:f>
              <c:numCache>
                <c:formatCode>0.0</c:formatCode>
                <c:ptCount val="15"/>
                <c:pt idx="0">
                  <c:v>71.655000000000001</c:v>
                </c:pt>
                <c:pt idx="1">
                  <c:v>79.661428571428573</c:v>
                </c:pt>
                <c:pt idx="2">
                  <c:v>71.928571428571431</c:v>
                </c:pt>
                <c:pt idx="3">
                  <c:v>76.349090909090904</c:v>
                </c:pt>
                <c:pt idx="4">
                  <c:v>77.13000000000001</c:v>
                </c:pt>
                <c:pt idx="5">
                  <c:v>79.338124999999991</c:v>
                </c:pt>
                <c:pt idx="6">
                  <c:v>75.370454545454535</c:v>
                </c:pt>
                <c:pt idx="7">
                  <c:v>78.844999999999999</c:v>
                </c:pt>
                <c:pt idx="8">
                  <c:v>83.647058823529406</c:v>
                </c:pt>
                <c:pt idx="9">
                  <c:v>81.649999999999991</c:v>
                </c:pt>
                <c:pt idx="10">
                  <c:v>72.794444444444437</c:v>
                </c:pt>
                <c:pt idx="11">
                  <c:v>81.332499999999996</c:v>
                </c:pt>
                <c:pt idx="12">
                  <c:v>83.391052631578944</c:v>
                </c:pt>
                <c:pt idx="13">
                  <c:v>82.308846153846147</c:v>
                </c:pt>
                <c:pt idx="14">
                  <c:v>80.502352941176454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AB-4778-8BCF-684AECAE8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18320"/>
        <c:axId val="1137211120"/>
      </c:scatterChart>
      <c:valAx>
        <c:axId val="11372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accent1">
                        <a:lumMod val="7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Units sold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1120"/>
        <c:crosses val="autoZero"/>
        <c:crossBetween val="midCat"/>
      </c:valAx>
      <c:valAx>
        <c:axId val="113721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accent1">
                        <a:lumMod val="7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of Review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8320"/>
        <c:crosses val="autoZero"/>
        <c:crossBetween val="midCat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5</xdr:row>
      <xdr:rowOff>171450</xdr:rowOff>
    </xdr:from>
    <xdr:to>
      <xdr:col>22</xdr:col>
      <xdr:colOff>7620</xdr:colOff>
      <xdr:row>27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46847B-1622-0C1A-0F5F-E9B0BD08E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601980</xdr:colOff>
      <xdr:row>7</xdr:row>
      <xdr:rowOff>3810</xdr:rowOff>
    </xdr:from>
    <xdr:to>
      <xdr:col>19</xdr:col>
      <xdr:colOff>601980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94A6C-2B40-AEF1-186E-02C67EB30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13BB2A-FA1D-40E7-B312-F18AB8E04F2D}" name="Table5" displayName="Table5" ref="A4:K20" headerRowCount="0" totalsRowShown="0" headerRowDxfId="134" headerRowBorderDxfId="133" tableBorderDxfId="132">
  <tableColumns count="11">
    <tableColumn id="1" xr3:uid="{B5AE0711-EEA4-4358-BEAA-5412F2070A71}" name="Column1" headerRowDxfId="131" dataDxfId="130"/>
    <tableColumn id="2" xr3:uid="{C5B864B6-0432-4259-A7B8-816802C250A4}" name="Column2" headerRowDxfId="129" dataDxfId="128"/>
    <tableColumn id="3" xr3:uid="{F00FDE0A-6B5D-4486-A829-19033DEB2A10}" name="Column3" headerRowDxfId="127" dataDxfId="126">
      <calculatedColumnFormula>B2</calculatedColumnFormula>
    </tableColumn>
    <tableColumn id="7" xr3:uid="{7BB4AC95-D41E-4E1A-ACFC-76FBFEBF2950}" name="Column6" headerRowDxfId="125" dataDxfId="124"/>
    <tableColumn id="8" xr3:uid="{FB9617D9-0AC9-47FC-A5DE-EF1C6FB29E68}" name="Column7" headerRowDxfId="123" dataDxfId="122"/>
    <tableColumn id="11" xr3:uid="{9687A86D-81AE-4B63-8DDA-DA82DF5658F8}" name="Column10" headerRowDxfId="121" dataDxfId="120"/>
    <tableColumn id="9" xr3:uid="{FE363B59-7F64-4F7A-9564-26F52E6910C4}" name="Column8" headerRowDxfId="119" dataDxfId="118"/>
    <tableColumn id="12" xr3:uid="{1B55E4F7-BB78-49F5-B127-B71BBA9A5CE7}" name="Column11" headerRowDxfId="117" dataDxfId="116"/>
    <tableColumn id="10" xr3:uid="{2C010280-773F-46DB-A580-ADC739628432}" name="Column9" headerRowDxfId="115" dataDxfId="114"/>
    <tableColumn id="4" xr3:uid="{F4D46B05-2EE2-4DA4-B25C-27043186793D}" name="Column4" headerRowDxfId="113" dataDxfId="112"/>
    <tableColumn id="5" xr3:uid="{154E96D7-638E-4FDB-AA7B-D32F39A2009F}" name="Column5" headerRowDxfId="111" dataDxfId="110"/>
  </tableColumns>
  <tableStyleInfo name="TableStyleMedium2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CA2D14-3629-4920-BDB4-E2D2205A65CF}" name="Table512" displayName="Table512" ref="A30:K46" headerRowCount="0" totalsRowShown="0" headerRowDxfId="109" headerRowBorderDxfId="108" tableBorderDxfId="107">
  <tableColumns count="11">
    <tableColumn id="1" xr3:uid="{E29EB463-0846-474B-B759-D8C33BF4A403}" name="Column1" headerRowDxfId="106" dataDxfId="105"/>
    <tableColumn id="2" xr3:uid="{6F7BB114-CB7E-413B-8E9C-5B59A3DC21A3}" name="Column2" headerRowDxfId="104" dataDxfId="103"/>
    <tableColumn id="3" xr3:uid="{0568F4A5-6238-4814-8FE8-A2981643E4F2}" name="Column3" headerRowDxfId="102" dataDxfId="101"/>
    <tableColumn id="7" xr3:uid="{8A48B870-0175-4C21-868F-6D44FE8F75D4}" name="Column6" headerRowDxfId="100" dataDxfId="99"/>
    <tableColumn id="8" xr3:uid="{25BBEBB0-7B77-4B22-8E25-E981AC2C7A5D}" name="Column7" headerRowDxfId="98" dataDxfId="97"/>
    <tableColumn id="11" xr3:uid="{4088AAE0-CE5A-434E-B50D-C7D7680BDD93}" name="Column10" headerRowDxfId="96" dataDxfId="95"/>
    <tableColumn id="9" xr3:uid="{98BEA06B-8B59-4814-BE3E-2B937DC941C2}" name="Column8" headerRowDxfId="94" dataDxfId="93"/>
    <tableColumn id="12" xr3:uid="{19E43150-67CB-4489-AD4F-6958C4DA4CD3}" name="Column11" headerRowDxfId="92" dataDxfId="91"/>
    <tableColumn id="10" xr3:uid="{4D29FC34-0AA5-462F-BCAD-432195CDCC1F}" name="Column9" headerRowDxfId="90" dataDxfId="89"/>
    <tableColumn id="4" xr3:uid="{3A81B6A8-745A-4C70-8E9F-A298BAA33831}" name="Column4" headerRowDxfId="88" dataDxfId="87"/>
    <tableColumn id="5" xr3:uid="{3F6EC2C6-0037-4666-9BFA-7A83690D3A7B}" name="Column5" headerRowDxfId="86" dataDxfId="85"/>
  </tableColumns>
  <tableStyleInfo name="TableStyleMedium2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1491E4-C75F-4D51-B954-3506E241C397}" name="Table514" displayName="Table514" ref="A58:K74" headerRowCount="0" totalsRowShown="0" headerRowDxfId="84" headerRowBorderDxfId="83" tableBorderDxfId="82">
  <tableColumns count="11">
    <tableColumn id="1" xr3:uid="{E0871EC9-A3C4-41A4-8606-8D73E013B1DA}" name="Column1" headerRowDxfId="81" dataDxfId="80"/>
    <tableColumn id="2" xr3:uid="{9F708286-ED91-4ED7-9C18-E8480CBF7268}" name="Column2" headerRowDxfId="79" dataDxfId="78"/>
    <tableColumn id="3" xr3:uid="{28D37C31-130F-457F-AEFB-A024B42F3B9B}" name="Column3" headerRowDxfId="77" dataDxfId="76"/>
    <tableColumn id="7" xr3:uid="{96B529A5-D756-4E46-9AD8-5C7F9ECD0F1B}" name="Column6" headerRowDxfId="75" dataDxfId="74"/>
    <tableColumn id="8" xr3:uid="{2D369F7C-0414-4845-8E84-BA7F819C38E4}" name="Column7" headerRowDxfId="73" dataDxfId="72"/>
    <tableColumn id="11" xr3:uid="{D24EE710-BDCE-41B8-877C-139771998B9C}" name="Column10" headerRowDxfId="71" dataDxfId="70"/>
    <tableColumn id="9" xr3:uid="{64BEFD6C-1D11-4E90-957A-1D36192CFD08}" name="Column8" headerRowDxfId="69" dataDxfId="68"/>
    <tableColumn id="12" xr3:uid="{60D087F9-9D18-4E8E-A2A8-976135E418A4}" name="Column11" headerRowDxfId="67" dataDxfId="66"/>
    <tableColumn id="10" xr3:uid="{14BB1A8E-D3F6-41CE-819B-1DE8BEEEE81D}" name="Column9" headerRowDxfId="65" dataDxfId="64"/>
    <tableColumn id="4" xr3:uid="{CF30199B-C527-4171-99F0-10EA06ED6E2B}" name="Column4" headerRowDxfId="63" dataDxfId="62"/>
    <tableColumn id="5" xr3:uid="{1EB8CCD1-13B6-4745-A19D-1BE3CC95A134}" name="Column5" headerRowDxfId="61" dataDxfId="60"/>
  </tableColumns>
  <tableStyleInfo name="TableStyleMedium2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555CC4-F7A9-46A9-B72E-9B4C0CE38C6D}" name="Table51215" displayName="Table51215" ref="A3:I19" headerRowCount="0" totalsRowShown="0" headerRowDxfId="59" headerRowBorderDxfId="58" tableBorderDxfId="57">
  <tableColumns count="9">
    <tableColumn id="1" xr3:uid="{E4B2C902-E30D-4DC9-85F2-0A28ADC3E103}" name="Column1" headerRowDxfId="56" dataDxfId="55"/>
    <tableColumn id="2" xr3:uid="{001B833B-65F0-4D78-8D43-89B2D0D6E8F9}" name="Column2" headerRowDxfId="54" dataDxfId="53"/>
    <tableColumn id="3" xr3:uid="{2A5E59F2-9DDB-4002-9FA0-D469422D666B}" name="Column3" headerRowDxfId="52" dataDxfId="51"/>
    <tableColumn id="7" xr3:uid="{8D1E1C98-4128-442D-9043-E2D3F2F0CDE6}" name="Column6" headerRowDxfId="50" dataDxfId="49"/>
    <tableColumn id="8" xr3:uid="{29E31270-7B94-4C32-8176-82A3DD2D79CA}" name="Column7" headerRowDxfId="48" dataDxfId="47"/>
    <tableColumn id="11" xr3:uid="{26AB3216-8DA3-4771-8EB7-5CEBFE2EE405}" name="Column10" headerRowDxfId="46" dataDxfId="45"/>
    <tableColumn id="9" xr3:uid="{97FB42B8-DBD3-42E5-B480-724B2571BC9B}" name="Column8" headerRowDxfId="44" dataDxfId="43"/>
    <tableColumn id="12" xr3:uid="{D7C54FA8-C277-436C-90DE-C9381F78A799}" name="Column11" headerRowDxfId="42" dataDxfId="41"/>
    <tableColumn id="10" xr3:uid="{A4EC0C15-C995-4445-9E6E-2E77FC404019}" name="Column9" headerRowDxfId="40" dataDxfId="39"/>
  </tableColumns>
  <tableStyleInfo name="TableStyleMedium2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73BAE2-8C99-400E-9D60-8845B322303A}" name="Table9" displayName="Table9" ref="A1:D5" totalsRowShown="0" headerRowDxfId="38" dataDxfId="36" headerRowBorderDxfId="37" tableBorderDxfId="35" totalsRowBorderDxfId="34">
  <autoFilter ref="A1:D5" xr:uid="{7173BAE2-8C99-400E-9D60-8845B322303A}">
    <filterColumn colId="0" hiddenButton="1"/>
    <filterColumn colId="1" hiddenButton="1"/>
    <filterColumn colId="2" hiddenButton="1"/>
    <filterColumn colId="3" hiddenButton="1"/>
  </autoFilter>
  <tableColumns count="4">
    <tableColumn id="1" xr3:uid="{5F5ECF8E-BC75-4889-A436-B7B30730F6C6}" name="Time between Calls(Min)" dataDxfId="33"/>
    <tableColumn id="2" xr3:uid="{9C9F4969-5E83-4961-B5BD-CCCFDCFA6575}" name="Probability" dataDxfId="32"/>
    <tableColumn id="3" xr3:uid="{B3C51AA4-9928-4EDF-9452-B50ADB64E3EB}" name="Lower Limit" dataDxfId="31"/>
    <tableColumn id="4" xr3:uid="{A2D2517C-2EFA-4496-961A-1D41698B3F9B}" name="Upper Limit" dataDxfId="30"/>
  </tableColumns>
  <tableStyleInfo name="TableStyleMedium27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49E8B33-3AEB-486B-8B88-BFCD1657CB2A}" name="Table919" displayName="Table919" ref="A1:E5" totalsRowShown="0" headerRowDxfId="29" headerRowBorderDxfId="28" tableBorderDxfId="27" totalsRowBorderDxfId="26">
  <autoFilter ref="A1:E5" xr:uid="{049E8B33-3AEB-486B-8B88-BFCD1657CB2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BC0AEAB-BEF6-44FF-A3D4-CC79A67C1217}" name="Time between Calls(Min)" dataDxfId="25"/>
    <tableColumn id="2" xr3:uid="{047F7AF9-A726-4303-BC8B-EF337A6AC44D}" name="Probability" dataDxfId="24"/>
    <tableColumn id="3" xr3:uid="{6236BF91-79A6-4799-9D95-5789B6EBD08C}" name="Lower Limit" dataDxfId="23"/>
    <tableColumn id="4" xr3:uid="{B953F064-13A9-4725-B595-9887CB75546E}" name="Upper Limit" dataDxfId="22"/>
    <tableColumn id="5" xr3:uid="{2836F9A2-6036-4BC0-AC72-1A5DCC302BBE}" name="Time between Calls(Min)2" dataDxfId="21"/>
  </tableColumns>
  <tableStyleInfo name="TableStyleMedium27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27225C3-C8EE-46F6-A377-89957F813E12}" name="Table917" displayName="Table917" ref="A1:E9" totalsRowShown="0" headerRowDxfId="20" dataDxfId="18" headerRowBorderDxfId="19" tableBorderDxfId="17" totalsRowBorderDxfId="16">
  <autoFilter ref="A1:E9" xr:uid="{727225C3-C8EE-46F6-A377-89957F813E1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AC65A07-1444-4AD5-A7D0-2B39BACBC539}" name="Time between Calls(Min)" dataDxfId="15"/>
    <tableColumn id="2" xr3:uid="{13E2725E-92E9-467F-B263-16C97D30A80A}" name="Probability" dataDxfId="14"/>
    <tableColumn id="3" xr3:uid="{55BA3FDA-0991-46F3-8AFF-2F1D68F1E5F5}" name="Lower Limit" dataDxfId="13"/>
    <tableColumn id="4" xr3:uid="{26FC1C53-044E-4553-BEE9-8F0BE241D1DE}" name="Upper Limit" dataDxfId="12"/>
    <tableColumn id="5" xr3:uid="{6320F2EC-9A2B-4668-B0A5-E30519A0D4A7}" name="Service Time (min)" dataDxfId="11"/>
  </tableColumns>
  <tableStyleInfo name="TableStyleMedium27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A93B364-AFEB-4642-ADBD-224BDC48583B}" name="Table17" displayName="Table17" ref="I1:Q101" totalsRowShown="0" headerRowDxfId="10" dataDxfId="9">
  <autoFilter ref="I1:Q101" xr:uid="{4A93B364-AFEB-4642-ADBD-224BDC4858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B484E9D-D4CB-44EE-9504-2490546356E3}" name="Customer" dataDxfId="8"/>
    <tableColumn id="2" xr3:uid="{7E254AE5-6D7E-43D2-BAD9-C680C6692D4E}" name="Time between Calls" dataDxfId="7">
      <calculatedColumnFormula>-9*LN(RAND())</calculatedColumnFormula>
    </tableColumn>
    <tableColumn id="3" xr3:uid="{9630F82C-B461-40EB-B9B7-BE8EFA35ABA2}" name="Call Arrival Time" dataDxfId="6">
      <calculatedColumnFormula>J2</calculatedColumnFormula>
    </tableColumn>
    <tableColumn id="4" xr3:uid="{167B710F-174A-43B8-8991-163EF92997CC}" name="Service start Time" dataDxfId="5">
      <calculatedColumnFormula>K2</calculatedColumnFormula>
    </tableColumn>
    <tableColumn id="5" xr3:uid="{27CCEB91-C402-471C-9A06-D037A7EFFC72}" name="Waiting Time" dataDxfId="4">
      <calculatedColumnFormula>L2-K2</calculatedColumnFormula>
    </tableColumn>
    <tableColumn id="6" xr3:uid="{5B160905-D956-4513-B02C-64A340E5DAE3}" name="Random Numbers" dataDxfId="3">
      <calculatedColumnFormula>RAND()</calculatedColumnFormula>
    </tableColumn>
    <tableColumn id="7" xr3:uid="{173E1A62-4B07-4634-9DFC-BB2CF029367A}" name="Service Time" dataDxfId="2">
      <calculatedColumnFormula>VLOOKUP(N2,$C$2:$E$9,3)</calculatedColumnFormula>
    </tableColumn>
    <tableColumn id="8" xr3:uid="{79350A60-2D52-42FC-A1B6-03FE6B1CE938}" name="Completion Time" dataDxfId="1">
      <calculatedColumnFormula>L2+O2</calculatedColumnFormula>
    </tableColumn>
    <tableColumn id="9" xr3:uid="{DBD47F6C-7007-463A-8F3C-80183544FD4F}" name="Time in System" dataDxfId="0">
      <calculatedColumnFormula>Table17[[#This Row],[Completion Time]]-Table17[[#This Row],[Call Arrival Time]]</calculatedColumnFormula>
    </tableColumn>
  </tableColumns>
  <tableStyleInfo name="TableStyleMedium27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E19" sqref="E19"/>
    </sheetView>
  </sheetViews>
  <sheetFormatPr defaultRowHeight="14.4" x14ac:dyDescent="0.3"/>
  <sheetData>
    <row r="1" spans="1:1" ht="15.6" x14ac:dyDescent="0.3">
      <c r="A1" s="3" t="s">
        <v>7</v>
      </c>
    </row>
    <row r="2" spans="1:1" x14ac:dyDescent="0.3">
      <c r="A2" s="4" t="s">
        <v>8</v>
      </c>
    </row>
    <row r="3" spans="1:1" x14ac:dyDescent="0.3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sqref="A1:C17"/>
    </sheetView>
  </sheetViews>
  <sheetFormatPr defaultRowHeight="14.4" x14ac:dyDescent="0.3"/>
  <cols>
    <col min="2" max="2" width="20" bestFit="1" customWidth="1"/>
    <col min="3" max="3" width="17" bestFit="1" customWidth="1"/>
    <col min="4" max="4" width="20" bestFit="1" customWidth="1"/>
    <col min="5" max="5" width="17" bestFit="1" customWidth="1"/>
    <col min="6" max="6" width="20" bestFit="1" customWidth="1"/>
    <col min="7" max="7" width="17" bestFit="1" customWidth="1"/>
  </cols>
  <sheetData>
    <row r="1" spans="1:7" x14ac:dyDescent="0.3">
      <c r="A1" s="1"/>
      <c r="B1" s="65" t="s">
        <v>2</v>
      </c>
      <c r="C1" s="66"/>
      <c r="D1" s="65" t="s">
        <v>3</v>
      </c>
      <c r="E1" s="66"/>
      <c r="F1" s="65" t="s">
        <v>1</v>
      </c>
      <c r="G1" s="66"/>
    </row>
    <row r="2" spans="1:7" x14ac:dyDescent="0.3">
      <c r="A2" s="1" t="s">
        <v>0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</row>
    <row r="3" spans="1:7" x14ac:dyDescent="0.3">
      <c r="A3" s="1">
        <v>1997</v>
      </c>
      <c r="B3" s="1">
        <v>11.51</v>
      </c>
      <c r="C3" s="2">
        <v>71.655000000000001</v>
      </c>
      <c r="D3" s="1">
        <v>13.5</v>
      </c>
      <c r="E3" s="2">
        <v>82.73</v>
      </c>
      <c r="F3" s="1">
        <v>17.920000000000002</v>
      </c>
      <c r="G3" s="2">
        <v>90.777500000000003</v>
      </c>
    </row>
    <row r="4" spans="1:7" x14ac:dyDescent="0.3">
      <c r="A4" s="1">
        <v>1998</v>
      </c>
      <c r="B4" s="1">
        <v>21.03</v>
      </c>
      <c r="C4" s="2">
        <v>79.661428571428573</v>
      </c>
      <c r="D4" s="1">
        <v>16.579999999999998</v>
      </c>
      <c r="E4" s="2">
        <v>83</v>
      </c>
      <c r="F4" s="1">
        <v>6.339999999999999</v>
      </c>
      <c r="G4" s="2">
        <v>74.424999999999997</v>
      </c>
    </row>
    <row r="5" spans="1:7" x14ac:dyDescent="0.3">
      <c r="A5" s="1">
        <v>1999</v>
      </c>
      <c r="B5" s="1">
        <v>15.66</v>
      </c>
      <c r="C5" s="2">
        <v>71.928571428571431</v>
      </c>
      <c r="D5" s="1">
        <v>7.01</v>
      </c>
      <c r="E5" s="2">
        <v>79.668000000000006</v>
      </c>
      <c r="F5" s="1">
        <v>8.8899999999999988</v>
      </c>
      <c r="G5" s="2">
        <v>71.242500000000007</v>
      </c>
    </row>
    <row r="6" spans="1:7" x14ac:dyDescent="0.3">
      <c r="A6" s="1">
        <v>2000</v>
      </c>
      <c r="B6" s="1">
        <v>21.68</v>
      </c>
      <c r="C6" s="2">
        <v>76.349090909090904</v>
      </c>
      <c r="D6" s="1">
        <v>3.36</v>
      </c>
      <c r="E6" s="2">
        <v>90</v>
      </c>
      <c r="F6" s="1">
        <v>3.12</v>
      </c>
      <c r="G6" s="2">
        <v>82.5</v>
      </c>
    </row>
    <row r="7" spans="1:7" x14ac:dyDescent="0.3">
      <c r="A7" s="1">
        <v>2001</v>
      </c>
      <c r="B7" s="1">
        <v>45.559999999999995</v>
      </c>
      <c r="C7" s="2">
        <v>77.13000000000001</v>
      </c>
      <c r="D7" s="1">
        <v>7.39</v>
      </c>
      <c r="E7" s="2">
        <v>73.25</v>
      </c>
      <c r="F7" s="1">
        <v>17.28</v>
      </c>
      <c r="G7" s="2">
        <v>79.40666666666668</v>
      </c>
    </row>
    <row r="8" spans="1:7" x14ac:dyDescent="0.3">
      <c r="A8" s="1">
        <v>2002</v>
      </c>
      <c r="B8" s="1">
        <v>49.019999999999996</v>
      </c>
      <c r="C8" s="2">
        <v>79.338124999999991</v>
      </c>
      <c r="D8" s="1">
        <v>19.68</v>
      </c>
      <c r="E8" s="2">
        <v>82.483750000000015</v>
      </c>
      <c r="F8" s="1">
        <v>32.489999999999995</v>
      </c>
      <c r="G8" s="2">
        <v>76.782666666666671</v>
      </c>
    </row>
    <row r="9" spans="1:7" x14ac:dyDescent="0.3">
      <c r="A9" s="1">
        <v>2003</v>
      </c>
      <c r="B9" s="1">
        <v>40.299999999999997</v>
      </c>
      <c r="C9" s="2">
        <v>75.370454545454535</v>
      </c>
      <c r="D9" s="1">
        <v>3.16</v>
      </c>
      <c r="E9" s="2">
        <v>89.5</v>
      </c>
      <c r="F9" s="1">
        <v>14.11</v>
      </c>
      <c r="G9" s="2">
        <v>80.025714285714301</v>
      </c>
    </row>
    <row r="10" spans="1:7" x14ac:dyDescent="0.3">
      <c r="A10" s="1">
        <v>2004</v>
      </c>
      <c r="B10" s="1">
        <v>49.140000000000008</v>
      </c>
      <c r="C10" s="2">
        <v>78.844999999999999</v>
      </c>
      <c r="D10" s="1">
        <v>5.81</v>
      </c>
      <c r="E10" s="2">
        <v>85.054000000000002</v>
      </c>
      <c r="F10" s="1">
        <v>34.589999999999989</v>
      </c>
      <c r="G10" s="2">
        <v>79.780588235294118</v>
      </c>
    </row>
    <row r="11" spans="1:7" x14ac:dyDescent="0.3">
      <c r="A11" s="1">
        <v>2005</v>
      </c>
      <c r="B11" s="1">
        <v>39.99</v>
      </c>
      <c r="C11" s="2">
        <v>83.647058823529406</v>
      </c>
      <c r="D11" s="1">
        <v>5.2799999999999994</v>
      </c>
      <c r="E11" s="2">
        <v>88.167999999999978</v>
      </c>
      <c r="F11" s="1">
        <v>21.509999999999998</v>
      </c>
      <c r="G11" s="2">
        <v>83.593846153846158</v>
      </c>
    </row>
    <row r="12" spans="1:7" x14ac:dyDescent="0.3">
      <c r="A12" s="1">
        <v>2006</v>
      </c>
      <c r="B12" s="1">
        <v>27.409999999999997</v>
      </c>
      <c r="C12" s="2">
        <v>81.649999999999991</v>
      </c>
      <c r="D12" s="1">
        <v>11.569999999999999</v>
      </c>
      <c r="E12" s="2">
        <v>81.845999999999975</v>
      </c>
      <c r="F12" s="1">
        <v>27.19</v>
      </c>
      <c r="G12" s="2">
        <v>80.235833333333346</v>
      </c>
    </row>
    <row r="13" spans="1:7" x14ac:dyDescent="0.3">
      <c r="A13" s="1">
        <v>2007</v>
      </c>
      <c r="B13" s="1">
        <v>37.47</v>
      </c>
      <c r="C13" s="2">
        <v>72.794444444444437</v>
      </c>
      <c r="D13" s="1">
        <v>29.729999999999997</v>
      </c>
      <c r="E13" s="2">
        <v>77.247</v>
      </c>
      <c r="F13" s="1">
        <v>54.159999999999989</v>
      </c>
      <c r="G13" s="2">
        <v>84.94</v>
      </c>
    </row>
    <row r="14" spans="1:7" x14ac:dyDescent="0.3">
      <c r="A14" s="1">
        <v>2008</v>
      </c>
      <c r="B14" s="1">
        <v>57.569999999999993</v>
      </c>
      <c r="C14" s="2">
        <v>81.332499999999996</v>
      </c>
      <c r="D14" s="1">
        <v>28.529999999999998</v>
      </c>
      <c r="E14" s="2">
        <v>79.387058823529401</v>
      </c>
      <c r="F14" s="1">
        <v>47.129999999999988</v>
      </c>
      <c r="G14" s="2">
        <v>80.512727272727261</v>
      </c>
    </row>
    <row r="15" spans="1:7" x14ac:dyDescent="0.3">
      <c r="A15" s="1">
        <v>2009</v>
      </c>
      <c r="B15" s="1">
        <v>48.05</v>
      </c>
      <c r="C15" s="2">
        <v>83.391052631578944</v>
      </c>
      <c r="D15" s="1">
        <v>18.34</v>
      </c>
      <c r="E15" s="2">
        <v>77.700769230769225</v>
      </c>
      <c r="F15" s="1">
        <v>45.879999999999995</v>
      </c>
      <c r="G15" s="2">
        <v>84.72</v>
      </c>
    </row>
    <row r="16" spans="1:7" x14ac:dyDescent="0.3">
      <c r="A16" s="1">
        <v>2010</v>
      </c>
      <c r="B16" s="1">
        <v>51.499999999999993</v>
      </c>
      <c r="C16" s="2">
        <v>82.308846153846147</v>
      </c>
      <c r="D16" s="1">
        <v>10.280000000000001</v>
      </c>
      <c r="E16" s="2">
        <v>84.064999999999998</v>
      </c>
      <c r="F16" s="1">
        <v>57.96</v>
      </c>
      <c r="G16" s="2">
        <v>79.31941176470589</v>
      </c>
    </row>
    <row r="17" spans="1:7" x14ac:dyDescent="0.3">
      <c r="A17" s="1">
        <v>2011</v>
      </c>
      <c r="B17" s="1">
        <v>40.319999999999993</v>
      </c>
      <c r="C17" s="2">
        <v>80.502352941176454</v>
      </c>
      <c r="D17" s="1">
        <v>13.76</v>
      </c>
      <c r="E17" s="2">
        <v>89.041666666666671</v>
      </c>
      <c r="F17" s="1">
        <v>70.66</v>
      </c>
      <c r="G17" s="2">
        <v>85.285909090909072</v>
      </c>
    </row>
  </sheetData>
  <mergeCells count="3">
    <mergeCell ref="F1:G1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911C-E46B-48C7-8418-620EB9AC7247}">
  <dimension ref="A1:G17"/>
  <sheetViews>
    <sheetView workbookViewId="0">
      <selection activeCell="K8" sqref="K8"/>
    </sheetView>
  </sheetViews>
  <sheetFormatPr defaultRowHeight="14.4" x14ac:dyDescent="0.3"/>
  <cols>
    <col min="2" max="2" width="19.77734375" customWidth="1"/>
    <col min="3" max="3" width="0.109375" hidden="1" customWidth="1"/>
    <col min="4" max="4" width="19.77734375" customWidth="1"/>
    <col min="5" max="5" width="0.109375" customWidth="1"/>
    <col min="6" max="6" width="19.77734375" customWidth="1"/>
    <col min="7" max="7" width="0.109375" customWidth="1"/>
  </cols>
  <sheetData>
    <row r="1" spans="1:7" x14ac:dyDescent="0.3">
      <c r="A1" s="40" t="s">
        <v>0</v>
      </c>
      <c r="B1" s="40" t="s">
        <v>2</v>
      </c>
      <c r="C1" s="40"/>
      <c r="D1" s="40" t="s">
        <v>3</v>
      </c>
      <c r="E1" s="40"/>
      <c r="F1" s="40" t="s">
        <v>1</v>
      </c>
      <c r="G1" s="15"/>
    </row>
    <row r="2" spans="1:7" ht="27.6" x14ac:dyDescent="0.3">
      <c r="A2" s="40"/>
      <c r="B2" s="40" t="s">
        <v>5</v>
      </c>
      <c r="C2" s="40"/>
      <c r="D2" s="40" t="s">
        <v>5</v>
      </c>
      <c r="E2" s="40"/>
      <c r="F2" s="40" t="s">
        <v>5</v>
      </c>
      <c r="G2" s="14"/>
    </row>
    <row r="3" spans="1:7" x14ac:dyDescent="0.3">
      <c r="A3" s="14">
        <v>1997</v>
      </c>
      <c r="B3" s="14">
        <v>11.51</v>
      </c>
      <c r="C3" s="14"/>
      <c r="D3" s="14">
        <v>13.5</v>
      </c>
      <c r="E3" s="14"/>
      <c r="F3" s="14">
        <v>17.920000000000002</v>
      </c>
      <c r="G3" s="14"/>
    </row>
    <row r="4" spans="1:7" x14ac:dyDescent="0.3">
      <c r="A4" s="14">
        <v>1998</v>
      </c>
      <c r="B4" s="14">
        <v>21.03</v>
      </c>
      <c r="C4" s="14"/>
      <c r="D4" s="14">
        <v>16.579999999999998</v>
      </c>
      <c r="E4" s="14"/>
      <c r="F4" s="14">
        <v>6.339999999999999</v>
      </c>
      <c r="G4" s="14"/>
    </row>
    <row r="5" spans="1:7" x14ac:dyDescent="0.3">
      <c r="A5" s="14">
        <v>1999</v>
      </c>
      <c r="B5" s="14">
        <v>15.66</v>
      </c>
      <c r="C5" s="14"/>
      <c r="D5" s="14">
        <v>7.01</v>
      </c>
      <c r="E5" s="14"/>
      <c r="F5" s="14">
        <v>8.8899999999999988</v>
      </c>
      <c r="G5" s="14"/>
    </row>
    <row r="6" spans="1:7" x14ac:dyDescent="0.3">
      <c r="A6" s="14">
        <v>2000</v>
      </c>
      <c r="B6" s="14">
        <v>21.68</v>
      </c>
      <c r="C6" s="14"/>
      <c r="D6" s="14">
        <v>3.36</v>
      </c>
      <c r="E6" s="14"/>
      <c r="F6" s="14">
        <v>3.12</v>
      </c>
      <c r="G6" s="14"/>
    </row>
    <row r="7" spans="1:7" x14ac:dyDescent="0.3">
      <c r="A7" s="14">
        <v>2001</v>
      </c>
      <c r="B7" s="14">
        <v>45.559999999999995</v>
      </c>
      <c r="C7" s="14"/>
      <c r="D7" s="14">
        <v>7.39</v>
      </c>
      <c r="E7" s="14"/>
      <c r="F7" s="14">
        <v>17.28</v>
      </c>
      <c r="G7" s="14"/>
    </row>
    <row r="8" spans="1:7" x14ac:dyDescent="0.3">
      <c r="A8" s="14">
        <v>2002</v>
      </c>
      <c r="B8" s="14">
        <v>49.019999999999996</v>
      </c>
      <c r="C8" s="14"/>
      <c r="D8" s="14">
        <v>19.68</v>
      </c>
      <c r="E8" s="14"/>
      <c r="F8" s="14">
        <v>32.489999999999995</v>
      </c>
      <c r="G8" s="14"/>
    </row>
    <row r="9" spans="1:7" x14ac:dyDescent="0.3">
      <c r="A9" s="14">
        <v>2003</v>
      </c>
      <c r="B9" s="14">
        <v>40.299999999999997</v>
      </c>
      <c r="C9" s="14"/>
      <c r="D9" s="14">
        <v>3.16</v>
      </c>
      <c r="E9" s="14"/>
      <c r="F9" s="14">
        <v>14.11</v>
      </c>
      <c r="G9" s="14"/>
    </row>
    <row r="10" spans="1:7" x14ac:dyDescent="0.3">
      <c r="A10" s="14">
        <v>2004</v>
      </c>
      <c r="B10" s="14">
        <v>49.140000000000008</v>
      </c>
      <c r="C10" s="14"/>
      <c r="D10" s="14">
        <v>5.81</v>
      </c>
      <c r="E10" s="14"/>
      <c r="F10" s="14">
        <v>34.589999999999989</v>
      </c>
      <c r="G10" s="14"/>
    </row>
    <row r="11" spans="1:7" x14ac:dyDescent="0.3">
      <c r="A11" s="14">
        <v>2005</v>
      </c>
      <c r="B11" s="14">
        <v>39.99</v>
      </c>
      <c r="C11" s="14"/>
      <c r="D11" s="14">
        <v>5.2799999999999994</v>
      </c>
      <c r="E11" s="14"/>
      <c r="F11" s="14">
        <v>21.509999999999998</v>
      </c>
      <c r="G11" s="14"/>
    </row>
    <row r="12" spans="1:7" x14ac:dyDescent="0.3">
      <c r="A12" s="29">
        <v>2006</v>
      </c>
      <c r="B12" s="30">
        <v>27.409999999999997</v>
      </c>
      <c r="C12" s="30"/>
      <c r="D12" s="30">
        <v>11.569999999999999</v>
      </c>
      <c r="E12" s="30"/>
      <c r="F12" s="30">
        <v>27.19</v>
      </c>
      <c r="G12" s="15"/>
    </row>
    <row r="13" spans="1:7" x14ac:dyDescent="0.3">
      <c r="A13" s="14">
        <v>2007</v>
      </c>
      <c r="B13" s="14">
        <v>37.47</v>
      </c>
      <c r="C13" s="14"/>
      <c r="D13" s="14">
        <v>29.729999999999997</v>
      </c>
      <c r="E13" s="14"/>
      <c r="F13" s="14">
        <v>54.159999999999989</v>
      </c>
      <c r="G13" s="14"/>
    </row>
    <row r="14" spans="1:7" x14ac:dyDescent="0.3">
      <c r="A14" s="14">
        <v>2008</v>
      </c>
      <c r="B14" s="14">
        <v>57.569999999999993</v>
      </c>
      <c r="C14" s="14"/>
      <c r="D14" s="14">
        <v>28.529999999999998</v>
      </c>
      <c r="E14" s="14"/>
      <c r="F14" s="14">
        <v>47.129999999999988</v>
      </c>
      <c r="G14" s="14"/>
    </row>
    <row r="15" spans="1:7" x14ac:dyDescent="0.3">
      <c r="A15" s="14">
        <v>2009</v>
      </c>
      <c r="B15" s="14">
        <v>48.05</v>
      </c>
      <c r="C15" s="14"/>
      <c r="D15" s="14">
        <v>18.34</v>
      </c>
      <c r="E15" s="14"/>
      <c r="F15" s="14">
        <v>45.879999999999995</v>
      </c>
      <c r="G15" s="14"/>
    </row>
    <row r="16" spans="1:7" x14ac:dyDescent="0.3">
      <c r="A16" s="14">
        <v>2010</v>
      </c>
      <c r="B16" s="14">
        <v>51.499999999999993</v>
      </c>
      <c r="C16" s="14"/>
      <c r="D16" s="14">
        <v>10.280000000000001</v>
      </c>
      <c r="E16" s="14"/>
      <c r="F16" s="14">
        <v>57.96</v>
      </c>
      <c r="G16" s="14"/>
    </row>
    <row r="17" spans="1:7" x14ac:dyDescent="0.3">
      <c r="A17" s="14">
        <v>2011</v>
      </c>
      <c r="B17" s="14">
        <v>40.319999999999993</v>
      </c>
      <c r="C17" s="14"/>
      <c r="D17" s="14">
        <v>13.76</v>
      </c>
      <c r="E17" s="14"/>
      <c r="F17" s="14">
        <v>70.66</v>
      </c>
      <c r="G17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7537-9009-465D-973A-2B44B776ECE4}">
  <dimension ref="A1:R74"/>
  <sheetViews>
    <sheetView topLeftCell="A120" zoomScale="76" zoomScaleNormal="76" workbookViewId="0">
      <selection activeCell="V61" sqref="V61"/>
    </sheetView>
  </sheetViews>
  <sheetFormatPr defaultRowHeight="14.4" x14ac:dyDescent="0.3"/>
  <cols>
    <col min="1" max="1" width="12.109375" customWidth="1"/>
    <col min="2" max="2" width="13.33203125" style="8" customWidth="1"/>
    <col min="3" max="4" width="13.33203125" style="20" customWidth="1"/>
    <col min="5" max="5" width="13.33203125" style="8" customWidth="1"/>
    <col min="6" max="6" width="6.88671875" customWidth="1"/>
    <col min="7" max="7" width="13.33203125" style="8" customWidth="1"/>
    <col min="8" max="8" width="6.6640625" customWidth="1"/>
    <col min="9" max="9" width="18.77734375" style="8" customWidth="1"/>
    <col min="10" max="10" width="0.109375" customWidth="1"/>
    <col min="11" max="11" width="10" hidden="1" customWidth="1"/>
    <col min="13" max="13" width="11.21875" customWidth="1"/>
    <col min="21" max="21" width="20.88671875" customWidth="1"/>
    <col min="22" max="22" width="20.77734375" customWidth="1"/>
  </cols>
  <sheetData>
    <row r="1" spans="1:18" ht="20.399999999999999" customHeight="1" x14ac:dyDescent="0.35">
      <c r="A1" s="69" t="s">
        <v>9</v>
      </c>
      <c r="B1" s="69"/>
      <c r="C1" s="69"/>
      <c r="D1" s="69"/>
      <c r="E1" s="69"/>
      <c r="F1" s="69"/>
      <c r="G1" s="69"/>
      <c r="H1" s="69"/>
      <c r="I1" s="69"/>
    </row>
    <row r="2" spans="1:18" ht="14.4" customHeight="1" x14ac:dyDescent="0.4">
      <c r="A2" s="71" t="s">
        <v>2</v>
      </c>
      <c r="B2" s="72"/>
      <c r="C2" s="72"/>
      <c r="D2" s="72"/>
      <c r="E2" s="72"/>
      <c r="F2" s="72"/>
      <c r="G2" s="72"/>
      <c r="H2" s="72"/>
      <c r="I2" s="72"/>
      <c r="J2" s="44"/>
      <c r="K2" s="44"/>
    </row>
    <row r="3" spans="1:18" ht="14.4" customHeight="1" x14ac:dyDescent="0.4">
      <c r="A3" s="73"/>
      <c r="B3" s="74"/>
      <c r="C3" s="74"/>
      <c r="D3" s="74"/>
      <c r="E3" s="74"/>
      <c r="F3" s="74"/>
      <c r="G3" s="74"/>
      <c r="H3" s="74"/>
      <c r="I3" s="74"/>
      <c r="J3" s="44"/>
      <c r="K3" s="44"/>
    </row>
    <row r="4" spans="1:18" ht="28.2" x14ac:dyDescent="0.3">
      <c r="A4" s="40" t="s">
        <v>0</v>
      </c>
      <c r="B4" s="39" t="s">
        <v>11</v>
      </c>
      <c r="C4" s="40" t="s">
        <v>9</v>
      </c>
      <c r="D4" s="40" t="s">
        <v>23</v>
      </c>
      <c r="E4" s="40" t="s">
        <v>31</v>
      </c>
      <c r="F4" s="1"/>
      <c r="G4" s="39" t="s">
        <v>30</v>
      </c>
      <c r="H4" s="31"/>
      <c r="I4" s="42" t="s">
        <v>26</v>
      </c>
    </row>
    <row r="5" spans="1:18" x14ac:dyDescent="0.3">
      <c r="A5" s="6">
        <v>1997</v>
      </c>
      <c r="B5" s="6">
        <v>11.51</v>
      </c>
      <c r="C5" s="21"/>
      <c r="D5" s="24"/>
      <c r="E5" s="23"/>
      <c r="G5" s="23"/>
      <c r="I5" s="25"/>
      <c r="Q5" s="19" t="s">
        <v>32</v>
      </c>
      <c r="R5" s="11">
        <v>0.4</v>
      </c>
    </row>
    <row r="6" spans="1:18" x14ac:dyDescent="0.3">
      <c r="A6" s="6">
        <v>1998</v>
      </c>
      <c r="B6" s="6">
        <v>21.03</v>
      </c>
      <c r="C6" s="26">
        <f>B5</f>
        <v>11.51</v>
      </c>
      <c r="D6" s="26">
        <f>B6-C6</f>
        <v>9.5200000000000014</v>
      </c>
      <c r="E6" s="32">
        <f>POWER(D6,2)</f>
        <v>90.630400000000023</v>
      </c>
      <c r="G6" s="32">
        <f>ABS(D6)</f>
        <v>9.5200000000000014</v>
      </c>
      <c r="I6" s="28">
        <f>ABS((B6-C6)/B6)</f>
        <v>0.45268663813599624</v>
      </c>
    </row>
    <row r="7" spans="1:18" x14ac:dyDescent="0.3">
      <c r="A7" s="6">
        <v>1999</v>
      </c>
      <c r="B7" s="6">
        <v>15.66</v>
      </c>
      <c r="C7" s="26">
        <f t="shared" ref="C7:C20" si="0">B6</f>
        <v>21.03</v>
      </c>
      <c r="D7" s="26">
        <f t="shared" ref="D7:D19" si="1">B7-C7</f>
        <v>-5.370000000000001</v>
      </c>
      <c r="E7" s="32">
        <f t="shared" ref="E7:E19" si="2">POWER(D7,2)</f>
        <v>28.836900000000011</v>
      </c>
      <c r="G7" s="32">
        <f t="shared" ref="G7:G19" si="3">ABS(D7)</f>
        <v>5.370000000000001</v>
      </c>
      <c r="I7" s="28">
        <f t="shared" ref="I7:I19" si="4">ABS((B7-C7)/B7)</f>
        <v>0.34291187739463608</v>
      </c>
    </row>
    <row r="8" spans="1:18" x14ac:dyDescent="0.3">
      <c r="A8" s="6">
        <v>2000</v>
      </c>
      <c r="B8" s="6">
        <v>21.68</v>
      </c>
      <c r="C8" s="26">
        <f t="shared" si="0"/>
        <v>15.66</v>
      </c>
      <c r="D8" s="26">
        <f t="shared" si="1"/>
        <v>6.02</v>
      </c>
      <c r="E8" s="32">
        <f t="shared" si="2"/>
        <v>36.240399999999994</v>
      </c>
      <c r="G8" s="32">
        <f t="shared" si="3"/>
        <v>6.02</v>
      </c>
      <c r="I8" s="28">
        <f t="shared" si="4"/>
        <v>0.27767527675276749</v>
      </c>
    </row>
    <row r="9" spans="1:18" x14ac:dyDescent="0.3">
      <c r="A9" s="6">
        <v>2001</v>
      </c>
      <c r="B9" s="6">
        <v>45.559999999999995</v>
      </c>
      <c r="C9" s="26">
        <f t="shared" si="0"/>
        <v>21.68</v>
      </c>
      <c r="D9" s="26">
        <f t="shared" si="1"/>
        <v>23.879999999999995</v>
      </c>
      <c r="E9" s="32">
        <f t="shared" si="2"/>
        <v>570.25439999999981</v>
      </c>
      <c r="G9" s="32">
        <f t="shared" si="3"/>
        <v>23.879999999999995</v>
      </c>
      <c r="I9" s="28">
        <f t="shared" si="4"/>
        <v>0.52414398595258993</v>
      </c>
    </row>
    <row r="10" spans="1:18" x14ac:dyDescent="0.3">
      <c r="A10" s="6">
        <v>2002</v>
      </c>
      <c r="B10" s="6">
        <v>49.019999999999996</v>
      </c>
      <c r="C10" s="26">
        <f t="shared" si="0"/>
        <v>45.559999999999995</v>
      </c>
      <c r="D10" s="26">
        <f t="shared" si="1"/>
        <v>3.4600000000000009</v>
      </c>
      <c r="E10" s="32">
        <f t="shared" si="2"/>
        <v>11.971600000000006</v>
      </c>
      <c r="G10" s="32">
        <f t="shared" si="3"/>
        <v>3.4600000000000009</v>
      </c>
      <c r="I10" s="28">
        <f t="shared" si="4"/>
        <v>7.0583435332517361E-2</v>
      </c>
    </row>
    <row r="11" spans="1:18" x14ac:dyDescent="0.3">
      <c r="A11" s="6">
        <v>2003</v>
      </c>
      <c r="B11" s="6">
        <v>40.299999999999997</v>
      </c>
      <c r="C11" s="26">
        <f t="shared" si="0"/>
        <v>49.019999999999996</v>
      </c>
      <c r="D11" s="26">
        <f t="shared" si="1"/>
        <v>-8.7199999999999989</v>
      </c>
      <c r="E11" s="32">
        <f t="shared" si="2"/>
        <v>76.038399999999982</v>
      </c>
      <c r="G11" s="32">
        <f t="shared" si="3"/>
        <v>8.7199999999999989</v>
      </c>
      <c r="I11" s="28">
        <f t="shared" si="4"/>
        <v>0.21637717121588088</v>
      </c>
    </row>
    <row r="12" spans="1:18" x14ac:dyDescent="0.3">
      <c r="A12" s="6">
        <v>2004</v>
      </c>
      <c r="B12" s="6">
        <v>49.140000000000008</v>
      </c>
      <c r="C12" s="26">
        <f t="shared" si="0"/>
        <v>40.299999999999997</v>
      </c>
      <c r="D12" s="26">
        <f t="shared" si="1"/>
        <v>8.8400000000000105</v>
      </c>
      <c r="E12" s="32">
        <f t="shared" si="2"/>
        <v>78.145600000000186</v>
      </c>
      <c r="G12" s="32">
        <f t="shared" si="3"/>
        <v>8.8400000000000105</v>
      </c>
      <c r="I12" s="28">
        <f t="shared" si="4"/>
        <v>0.17989417989418008</v>
      </c>
    </row>
    <row r="13" spans="1:18" x14ac:dyDescent="0.3">
      <c r="A13" s="6">
        <v>2005</v>
      </c>
      <c r="B13" s="6">
        <v>39.99</v>
      </c>
      <c r="C13" s="26">
        <f t="shared" si="0"/>
        <v>49.140000000000008</v>
      </c>
      <c r="D13" s="26">
        <f t="shared" si="1"/>
        <v>-9.1500000000000057</v>
      </c>
      <c r="E13" s="32">
        <f t="shared" si="2"/>
        <v>83.72250000000011</v>
      </c>
      <c r="G13" s="32">
        <f t="shared" si="3"/>
        <v>9.1500000000000057</v>
      </c>
      <c r="I13" s="28">
        <f t="shared" si="4"/>
        <v>0.22880720180045025</v>
      </c>
    </row>
    <row r="14" spans="1:18" x14ac:dyDescent="0.3">
      <c r="A14" s="6">
        <v>2006</v>
      </c>
      <c r="B14" s="6">
        <v>27.409999999999997</v>
      </c>
      <c r="C14" s="26">
        <f t="shared" si="0"/>
        <v>39.99</v>
      </c>
      <c r="D14" s="26">
        <f t="shared" si="1"/>
        <v>-12.580000000000005</v>
      </c>
      <c r="E14" s="32">
        <f t="shared" si="2"/>
        <v>158.25640000000013</v>
      </c>
      <c r="G14" s="32">
        <f t="shared" si="3"/>
        <v>12.580000000000005</v>
      </c>
      <c r="I14" s="28">
        <f t="shared" si="4"/>
        <v>0.4589565851878879</v>
      </c>
    </row>
    <row r="15" spans="1:18" x14ac:dyDescent="0.3">
      <c r="A15" s="6">
        <v>2007</v>
      </c>
      <c r="B15" s="6">
        <v>37.47</v>
      </c>
      <c r="C15" s="26">
        <f t="shared" si="0"/>
        <v>27.409999999999997</v>
      </c>
      <c r="D15" s="26">
        <f t="shared" si="1"/>
        <v>10.060000000000002</v>
      </c>
      <c r="E15" s="32">
        <f t="shared" si="2"/>
        <v>101.20360000000005</v>
      </c>
      <c r="G15" s="32">
        <f t="shared" si="3"/>
        <v>10.060000000000002</v>
      </c>
      <c r="I15" s="28">
        <f t="shared" si="4"/>
        <v>0.26848145182812921</v>
      </c>
    </row>
    <row r="16" spans="1:18" x14ac:dyDescent="0.3">
      <c r="A16" s="6">
        <v>2008</v>
      </c>
      <c r="B16" s="6">
        <v>57.569999999999993</v>
      </c>
      <c r="C16" s="26">
        <f t="shared" si="0"/>
        <v>37.47</v>
      </c>
      <c r="D16" s="26">
        <f t="shared" si="1"/>
        <v>20.099999999999994</v>
      </c>
      <c r="E16" s="32">
        <f t="shared" si="2"/>
        <v>404.00999999999976</v>
      </c>
      <c r="G16" s="32">
        <f t="shared" si="3"/>
        <v>20.099999999999994</v>
      </c>
      <c r="I16" s="28">
        <f t="shared" si="4"/>
        <v>0.34914017717561224</v>
      </c>
    </row>
    <row r="17" spans="1:11" x14ac:dyDescent="0.3">
      <c r="A17" s="6">
        <v>2009</v>
      </c>
      <c r="B17" s="6">
        <v>48.05</v>
      </c>
      <c r="C17" s="26">
        <f t="shared" si="0"/>
        <v>57.569999999999993</v>
      </c>
      <c r="D17" s="26">
        <f t="shared" si="1"/>
        <v>-9.519999999999996</v>
      </c>
      <c r="E17" s="32">
        <f t="shared" si="2"/>
        <v>90.630399999999923</v>
      </c>
      <c r="G17" s="32">
        <f t="shared" si="3"/>
        <v>9.519999999999996</v>
      </c>
      <c r="I17" s="28">
        <f t="shared" si="4"/>
        <v>0.1981269510926118</v>
      </c>
    </row>
    <row r="18" spans="1:11" x14ac:dyDescent="0.3">
      <c r="A18" s="6">
        <v>2010</v>
      </c>
      <c r="B18" s="6">
        <v>51.499999999999993</v>
      </c>
      <c r="C18" s="26">
        <f t="shared" si="0"/>
        <v>48.05</v>
      </c>
      <c r="D18" s="26">
        <f t="shared" si="1"/>
        <v>3.4499999999999957</v>
      </c>
      <c r="E18" s="32">
        <f t="shared" si="2"/>
        <v>11.902499999999971</v>
      </c>
      <c r="G18" s="32">
        <f t="shared" si="3"/>
        <v>3.4499999999999957</v>
      </c>
      <c r="I18" s="28">
        <f t="shared" si="4"/>
        <v>6.6990291262135848E-2</v>
      </c>
    </row>
    <row r="19" spans="1:11" x14ac:dyDescent="0.3">
      <c r="A19" s="6">
        <v>2011</v>
      </c>
      <c r="B19" s="6">
        <v>40.319999999999993</v>
      </c>
      <c r="C19" s="26">
        <f t="shared" si="0"/>
        <v>51.499999999999993</v>
      </c>
      <c r="D19" s="26">
        <f t="shared" si="1"/>
        <v>-11.18</v>
      </c>
      <c r="E19" s="32">
        <f t="shared" si="2"/>
        <v>124.99239999999999</v>
      </c>
      <c r="G19" s="32">
        <f t="shared" si="3"/>
        <v>11.18</v>
      </c>
      <c r="I19" s="28">
        <f t="shared" si="4"/>
        <v>0.27728174603174605</v>
      </c>
    </row>
    <row r="20" spans="1:11" x14ac:dyDescent="0.3">
      <c r="A20" s="37">
        <v>2012</v>
      </c>
      <c r="B20" s="6"/>
      <c r="C20" s="26">
        <f t="shared" si="0"/>
        <v>40.319999999999993</v>
      </c>
      <c r="D20" s="33" t="s">
        <v>27</v>
      </c>
      <c r="E20" s="34">
        <f>AVERAGE(E6:E19)</f>
        <v>133.34539285714285</v>
      </c>
      <c r="F20" s="38" t="s">
        <v>28</v>
      </c>
      <c r="G20" s="38">
        <f>AVERAGE(G6:G19)</f>
        <v>10.132142857142858</v>
      </c>
      <c r="H20" s="41" t="s">
        <v>29</v>
      </c>
      <c r="I20" s="43">
        <f>AVERAGE(I6:I19)*100</f>
        <v>27.943264064693864</v>
      </c>
    </row>
    <row r="27" spans="1:11" ht="20.399999999999999" x14ac:dyDescent="0.35">
      <c r="A27" s="69" t="s">
        <v>12</v>
      </c>
      <c r="B27" s="70"/>
      <c r="C27" s="70"/>
      <c r="D27" s="70"/>
      <c r="E27" s="70"/>
      <c r="F27" s="70"/>
      <c r="G27" s="70"/>
      <c r="H27" s="70"/>
      <c r="I27" s="70"/>
    </row>
    <row r="28" spans="1:11" ht="14.4" customHeight="1" x14ac:dyDescent="0.3">
      <c r="A28" s="67" t="s">
        <v>2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spans="1:11" ht="14.4" customHeight="1" x14ac:dyDescent="0.3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spans="1:11" ht="28.2" x14ac:dyDescent="0.3">
      <c r="A30" s="40" t="s">
        <v>0</v>
      </c>
      <c r="B30" s="39" t="s">
        <v>11</v>
      </c>
      <c r="C30" s="40" t="s">
        <v>12</v>
      </c>
      <c r="D30" s="40" t="s">
        <v>23</v>
      </c>
      <c r="E30" s="40" t="s">
        <v>24</v>
      </c>
      <c r="F30" s="8"/>
      <c r="G30" s="39" t="s">
        <v>25</v>
      </c>
      <c r="H30" s="8"/>
      <c r="I30" s="42" t="s">
        <v>26</v>
      </c>
      <c r="J30" s="17"/>
      <c r="K30" s="17"/>
    </row>
    <row r="31" spans="1:11" x14ac:dyDescent="0.3">
      <c r="A31" s="6">
        <v>1997</v>
      </c>
      <c r="B31" s="6">
        <v>11.51</v>
      </c>
      <c r="C31" s="21"/>
      <c r="D31" s="21"/>
      <c r="E31" s="21"/>
      <c r="F31" s="8"/>
      <c r="G31" s="23"/>
      <c r="H31" s="8"/>
      <c r="I31" s="25"/>
      <c r="J31" s="18"/>
      <c r="K31" s="18"/>
    </row>
    <row r="32" spans="1:11" x14ac:dyDescent="0.3">
      <c r="A32" s="6">
        <v>1998</v>
      </c>
      <c r="B32" s="6">
        <v>21.03</v>
      </c>
      <c r="C32" s="21"/>
      <c r="D32" s="21"/>
      <c r="E32" s="21"/>
      <c r="F32" s="8"/>
      <c r="G32" s="23"/>
      <c r="H32" s="8"/>
      <c r="I32" s="25"/>
      <c r="J32" s="5"/>
      <c r="K32" s="5"/>
    </row>
    <row r="33" spans="1:11" x14ac:dyDescent="0.3">
      <c r="A33" s="6">
        <v>1999</v>
      </c>
      <c r="B33" s="6">
        <v>15.66</v>
      </c>
      <c r="C33" s="21"/>
      <c r="D33" s="21"/>
      <c r="E33" s="21"/>
      <c r="F33" s="8"/>
      <c r="G33" s="23"/>
      <c r="H33" s="8"/>
      <c r="I33" s="25"/>
      <c r="J33" s="5"/>
      <c r="K33" s="5"/>
    </row>
    <row r="34" spans="1:11" x14ac:dyDescent="0.3">
      <c r="A34" s="6">
        <v>2000</v>
      </c>
      <c r="B34" s="6">
        <v>21.68</v>
      </c>
      <c r="C34" s="26">
        <f t="shared" ref="C34:C46" si="5">AVERAGE(B31:B33)</f>
        <v>16.066666666666666</v>
      </c>
      <c r="D34" s="22">
        <f>B34-C34</f>
        <v>5.6133333333333333</v>
      </c>
      <c r="E34" s="32">
        <f>POWER(D34,2)</f>
        <v>31.509511111111109</v>
      </c>
      <c r="F34" s="8"/>
      <c r="G34" s="32">
        <f>ABS(D34)</f>
        <v>5.6133333333333333</v>
      </c>
      <c r="H34" s="8"/>
      <c r="I34" s="28">
        <f>ABS((B34-C34)/B34)</f>
        <v>0.25891758917589175</v>
      </c>
      <c r="J34" s="10"/>
      <c r="K34" s="10"/>
    </row>
    <row r="35" spans="1:11" x14ac:dyDescent="0.3">
      <c r="A35" s="6">
        <v>2001</v>
      </c>
      <c r="B35" s="6">
        <v>45.559999999999995</v>
      </c>
      <c r="C35" s="26">
        <f t="shared" si="5"/>
        <v>19.456666666666667</v>
      </c>
      <c r="D35" s="22">
        <f t="shared" ref="D35:D45" si="6">B35-C35</f>
        <v>26.103333333333328</v>
      </c>
      <c r="E35" s="32">
        <f>POWER(D35,2)</f>
        <v>681.38401111111079</v>
      </c>
      <c r="F35" s="8"/>
      <c r="G35" s="32">
        <f t="shared" ref="G35:G45" si="7">ABS(D35)</f>
        <v>26.103333333333328</v>
      </c>
      <c r="H35" s="8"/>
      <c r="I35" s="28">
        <f t="shared" ref="I35:I45" si="8">ABS((B35-C35)/B35)</f>
        <v>0.57294410301434007</v>
      </c>
      <c r="J35" s="10"/>
      <c r="K35" s="10"/>
    </row>
    <row r="36" spans="1:11" x14ac:dyDescent="0.3">
      <c r="A36" s="6">
        <v>2002</v>
      </c>
      <c r="B36" s="6">
        <v>49.019999999999996</v>
      </c>
      <c r="C36" s="26">
        <f t="shared" si="5"/>
        <v>27.633333333333336</v>
      </c>
      <c r="D36" s="22">
        <f t="shared" si="6"/>
        <v>21.38666666666666</v>
      </c>
      <c r="E36" s="32">
        <f t="shared" ref="E36:E45" si="9">POWER(D36,2)</f>
        <v>457.38951111111083</v>
      </c>
      <c r="F36" s="8"/>
      <c r="G36" s="32">
        <f t="shared" si="7"/>
        <v>21.38666666666666</v>
      </c>
      <c r="H36" s="8"/>
      <c r="I36" s="28">
        <f t="shared" si="8"/>
        <v>0.43628450972392208</v>
      </c>
      <c r="J36" s="10"/>
      <c r="K36" s="10"/>
    </row>
    <row r="37" spans="1:11" x14ac:dyDescent="0.3">
      <c r="A37" s="6">
        <v>2003</v>
      </c>
      <c r="B37" s="6">
        <v>40.299999999999997</v>
      </c>
      <c r="C37" s="26">
        <f t="shared" si="5"/>
        <v>38.75333333333333</v>
      </c>
      <c r="D37" s="22">
        <f t="shared" si="6"/>
        <v>1.5466666666666669</v>
      </c>
      <c r="E37" s="32">
        <f t="shared" si="9"/>
        <v>2.3921777777777784</v>
      </c>
      <c r="F37" s="8"/>
      <c r="G37" s="32">
        <f t="shared" si="7"/>
        <v>1.5466666666666669</v>
      </c>
      <c r="H37" s="8"/>
      <c r="I37" s="28">
        <f t="shared" si="8"/>
        <v>3.8378825475599676E-2</v>
      </c>
      <c r="J37" s="10"/>
      <c r="K37" s="10"/>
    </row>
    <row r="38" spans="1:11" x14ac:dyDescent="0.3">
      <c r="A38" s="6">
        <v>2004</v>
      </c>
      <c r="B38" s="6">
        <v>49.140000000000008</v>
      </c>
      <c r="C38" s="26">
        <f t="shared" si="5"/>
        <v>44.96</v>
      </c>
      <c r="D38" s="22">
        <f t="shared" si="6"/>
        <v>4.1800000000000068</v>
      </c>
      <c r="E38" s="32">
        <f t="shared" si="9"/>
        <v>17.472400000000057</v>
      </c>
      <c r="F38" s="8"/>
      <c r="G38" s="32">
        <f t="shared" si="7"/>
        <v>4.1800000000000068</v>
      </c>
      <c r="H38" s="8"/>
      <c r="I38" s="28">
        <f t="shared" si="8"/>
        <v>8.5063085063085186E-2</v>
      </c>
      <c r="J38" s="5"/>
      <c r="K38" s="10"/>
    </row>
    <row r="39" spans="1:11" x14ac:dyDescent="0.3">
      <c r="A39" s="6">
        <v>2005</v>
      </c>
      <c r="B39" s="6">
        <v>39.99</v>
      </c>
      <c r="C39" s="26">
        <f t="shared" si="5"/>
        <v>46.153333333333336</v>
      </c>
      <c r="D39" s="22">
        <f t="shared" si="6"/>
        <v>-6.163333333333334</v>
      </c>
      <c r="E39" s="32">
        <f t="shared" si="9"/>
        <v>37.986677777777786</v>
      </c>
      <c r="F39" s="8"/>
      <c r="G39" s="32">
        <f t="shared" si="7"/>
        <v>6.163333333333334</v>
      </c>
      <c r="H39" s="8"/>
      <c r="I39" s="28">
        <f t="shared" si="8"/>
        <v>0.15412186379928317</v>
      </c>
      <c r="J39" s="10"/>
      <c r="K39" s="10"/>
    </row>
    <row r="40" spans="1:11" x14ac:dyDescent="0.3">
      <c r="A40" s="6">
        <v>2006</v>
      </c>
      <c r="B40" s="6">
        <v>27.409999999999997</v>
      </c>
      <c r="C40" s="26">
        <f t="shared" si="5"/>
        <v>43.143333333333338</v>
      </c>
      <c r="D40" s="22">
        <f t="shared" si="6"/>
        <v>-15.733333333333341</v>
      </c>
      <c r="E40" s="32">
        <f t="shared" si="9"/>
        <v>247.53777777777802</v>
      </c>
      <c r="F40" s="8"/>
      <c r="G40" s="32">
        <f t="shared" si="7"/>
        <v>15.733333333333341</v>
      </c>
      <c r="H40" s="8"/>
      <c r="I40" s="28">
        <f t="shared" si="8"/>
        <v>0.57399975677976445</v>
      </c>
      <c r="J40" s="10"/>
      <c r="K40" s="10"/>
    </row>
    <row r="41" spans="1:11" x14ac:dyDescent="0.3">
      <c r="A41" s="6">
        <v>2007</v>
      </c>
      <c r="B41" s="6">
        <v>37.47</v>
      </c>
      <c r="C41" s="26">
        <f t="shared" si="5"/>
        <v>38.846666666666671</v>
      </c>
      <c r="D41" s="22">
        <f t="shared" si="6"/>
        <v>-1.3766666666666723</v>
      </c>
      <c r="E41" s="32">
        <f t="shared" si="9"/>
        <v>1.8952111111111265</v>
      </c>
      <c r="F41" s="8"/>
      <c r="G41" s="32">
        <f t="shared" si="7"/>
        <v>1.3766666666666723</v>
      </c>
      <c r="H41" s="8"/>
      <c r="I41" s="28">
        <f t="shared" si="8"/>
        <v>3.6740503513922398E-2</v>
      </c>
      <c r="J41" s="10"/>
      <c r="K41" s="10"/>
    </row>
    <row r="42" spans="1:11" x14ac:dyDescent="0.3">
      <c r="A42" s="6">
        <v>2008</v>
      </c>
      <c r="B42" s="6">
        <v>57.569999999999993</v>
      </c>
      <c r="C42" s="26">
        <f t="shared" si="5"/>
        <v>34.956666666666671</v>
      </c>
      <c r="D42" s="22">
        <f t="shared" si="6"/>
        <v>22.613333333333323</v>
      </c>
      <c r="E42" s="32">
        <f t="shared" si="9"/>
        <v>511.36284444444397</v>
      </c>
      <c r="F42" s="8"/>
      <c r="G42" s="32">
        <f t="shared" si="7"/>
        <v>22.613333333333323</v>
      </c>
      <c r="H42" s="8"/>
      <c r="I42" s="28">
        <f t="shared" si="8"/>
        <v>0.39279717445428741</v>
      </c>
      <c r="J42" s="10"/>
      <c r="K42" s="10"/>
    </row>
    <row r="43" spans="1:11" x14ac:dyDescent="0.3">
      <c r="A43" s="6">
        <v>2009</v>
      </c>
      <c r="B43" s="6">
        <v>48.05</v>
      </c>
      <c r="C43" s="26">
        <f t="shared" si="5"/>
        <v>40.816666666666663</v>
      </c>
      <c r="D43" s="22">
        <f t="shared" si="6"/>
        <v>7.2333333333333343</v>
      </c>
      <c r="E43" s="32">
        <f t="shared" si="9"/>
        <v>52.321111111111122</v>
      </c>
      <c r="F43" s="8"/>
      <c r="G43" s="32">
        <f t="shared" si="7"/>
        <v>7.2333333333333343</v>
      </c>
      <c r="H43" s="8"/>
      <c r="I43" s="28">
        <f t="shared" si="8"/>
        <v>0.15053763440860218</v>
      </c>
      <c r="J43" s="10"/>
      <c r="K43" s="10"/>
    </row>
    <row r="44" spans="1:11" x14ac:dyDescent="0.3">
      <c r="A44" s="6">
        <v>2010</v>
      </c>
      <c r="B44" s="6">
        <v>51.499999999999993</v>
      </c>
      <c r="C44" s="26">
        <f t="shared" si="5"/>
        <v>47.696666666666658</v>
      </c>
      <c r="D44" s="22">
        <f t="shared" si="6"/>
        <v>3.8033333333333346</v>
      </c>
      <c r="E44" s="32">
        <f t="shared" si="9"/>
        <v>14.465344444444455</v>
      </c>
      <c r="F44" s="8"/>
      <c r="G44" s="32">
        <f t="shared" si="7"/>
        <v>3.8033333333333346</v>
      </c>
      <c r="H44" s="8"/>
      <c r="I44" s="28">
        <f t="shared" si="8"/>
        <v>7.3851132686084175E-2</v>
      </c>
      <c r="J44" s="10"/>
      <c r="K44" s="10"/>
    </row>
    <row r="45" spans="1:11" x14ac:dyDescent="0.3">
      <c r="A45" s="6">
        <v>2011</v>
      </c>
      <c r="B45" s="6">
        <v>40.319999999999993</v>
      </c>
      <c r="C45" s="26">
        <f t="shared" si="5"/>
        <v>52.373333333333328</v>
      </c>
      <c r="D45" s="22">
        <f t="shared" si="6"/>
        <v>-12.053333333333335</v>
      </c>
      <c r="E45" s="32">
        <f t="shared" si="9"/>
        <v>145.28284444444446</v>
      </c>
      <c r="F45" s="8"/>
      <c r="G45" s="32">
        <f t="shared" si="7"/>
        <v>12.053333333333335</v>
      </c>
      <c r="H45" s="8"/>
      <c r="I45" s="28">
        <f t="shared" si="8"/>
        <v>0.29894179894179901</v>
      </c>
      <c r="J45" s="10"/>
      <c r="K45" s="10"/>
    </row>
    <row r="46" spans="1:11" x14ac:dyDescent="0.3">
      <c r="A46" s="37">
        <v>2012</v>
      </c>
      <c r="B46" s="6"/>
      <c r="C46" s="26">
        <f t="shared" si="5"/>
        <v>46.623333333333328</v>
      </c>
      <c r="D46" s="33" t="s">
        <v>27</v>
      </c>
      <c r="E46" s="34">
        <f>AVERAGE(E32:E45)</f>
        <v>183.41661851851845</v>
      </c>
      <c r="F46" s="38" t="s">
        <v>28</v>
      </c>
      <c r="G46" s="38">
        <f>AVERAGE(G34:G45)</f>
        <v>10.650555555555556</v>
      </c>
      <c r="H46" s="41" t="s">
        <v>29</v>
      </c>
      <c r="I46" s="43">
        <f>AVERAGE(I32:I45)*100</f>
        <v>25.604816475304844</v>
      </c>
      <c r="J46" s="10"/>
      <c r="K46" s="10"/>
    </row>
    <row r="55" spans="1:11" ht="20.399999999999999" x14ac:dyDescent="0.35">
      <c r="A55" s="69" t="s">
        <v>10</v>
      </c>
      <c r="B55" s="70"/>
      <c r="C55" s="70"/>
      <c r="D55" s="70"/>
      <c r="E55" s="70"/>
      <c r="F55" s="70"/>
      <c r="G55" s="70"/>
      <c r="H55" s="70"/>
      <c r="I55" s="70"/>
    </row>
    <row r="56" spans="1:11" ht="14.4" customHeight="1" x14ac:dyDescent="0.3">
      <c r="A56" s="67" t="s">
        <v>2</v>
      </c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spans="1:11" ht="14.4" customHeight="1" x14ac:dyDescent="0.3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spans="1:11" ht="28.2" x14ac:dyDescent="0.3">
      <c r="A58" s="40" t="s">
        <v>0</v>
      </c>
      <c r="B58" s="39" t="s">
        <v>11</v>
      </c>
      <c r="C58" s="40" t="s">
        <v>10</v>
      </c>
      <c r="D58" s="40" t="s">
        <v>23</v>
      </c>
      <c r="E58" s="40" t="s">
        <v>24</v>
      </c>
      <c r="F58" s="1"/>
      <c r="G58" s="39" t="s">
        <v>25</v>
      </c>
      <c r="H58" s="31"/>
      <c r="I58" s="42" t="s">
        <v>26</v>
      </c>
      <c r="J58" s="17"/>
      <c r="K58" s="17"/>
    </row>
    <row r="59" spans="1:11" x14ac:dyDescent="0.3">
      <c r="A59" s="6">
        <v>1997</v>
      </c>
      <c r="B59" s="6">
        <v>11.51</v>
      </c>
      <c r="C59" s="21"/>
      <c r="D59" s="24"/>
      <c r="E59" s="23"/>
      <c r="F59" s="8"/>
      <c r="G59" s="23"/>
      <c r="I59" s="25"/>
      <c r="J59" s="18"/>
      <c r="K59" s="18"/>
    </row>
    <row r="60" spans="1:11" x14ac:dyDescent="0.3">
      <c r="A60" s="6">
        <v>1998</v>
      </c>
      <c r="B60" s="6">
        <v>21.03</v>
      </c>
      <c r="C60" s="26">
        <f>(R59*B59)+(1-R59)*B59</f>
        <v>11.51</v>
      </c>
      <c r="D60" s="22">
        <f>B60-C60</f>
        <v>9.5200000000000014</v>
      </c>
      <c r="E60" s="32">
        <f>POWER(D60,2)</f>
        <v>90.630400000000023</v>
      </c>
      <c r="F60" s="8"/>
      <c r="G60" s="32">
        <f>ABS(D60)</f>
        <v>9.5200000000000014</v>
      </c>
      <c r="I60" s="28">
        <f>ABS((B60-C60)/B60)</f>
        <v>0.45268663813599624</v>
      </c>
      <c r="J60" s="5"/>
      <c r="K60" s="5"/>
    </row>
    <row r="61" spans="1:11" x14ac:dyDescent="0.3">
      <c r="A61" s="6">
        <v>1999</v>
      </c>
      <c r="B61" s="6">
        <v>15.66</v>
      </c>
      <c r="C61" s="26">
        <f t="shared" ref="C61:C73" si="10">($R$5*B60)+(1-$R$5)*C60</f>
        <v>15.318000000000001</v>
      </c>
      <c r="D61" s="22">
        <f t="shared" ref="D61:D73" si="11">B61-C61</f>
        <v>0.34199999999999875</v>
      </c>
      <c r="E61" s="32">
        <f t="shared" ref="E61:E73" si="12">POWER(D61,2)</f>
        <v>0.11696399999999914</v>
      </c>
      <c r="F61" s="8"/>
      <c r="G61" s="32">
        <f t="shared" ref="G61:G73" si="13">ABS(D61)</f>
        <v>0.34199999999999875</v>
      </c>
      <c r="I61" s="28">
        <f t="shared" ref="I61:I73" si="14">ABS((B61-C61)/B61)</f>
        <v>2.1839080459770035E-2</v>
      </c>
      <c r="J61" s="5"/>
      <c r="K61" s="5"/>
    </row>
    <row r="62" spans="1:11" x14ac:dyDescent="0.3">
      <c r="A62" s="6">
        <v>2000</v>
      </c>
      <c r="B62" s="6">
        <v>21.68</v>
      </c>
      <c r="C62" s="26">
        <f t="shared" si="10"/>
        <v>15.454800000000002</v>
      </c>
      <c r="D62" s="22">
        <f t="shared" si="11"/>
        <v>6.2251999999999974</v>
      </c>
      <c r="E62" s="32">
        <f t="shared" si="12"/>
        <v>38.753115039999969</v>
      </c>
      <c r="F62" s="8"/>
      <c r="G62" s="32">
        <f t="shared" si="13"/>
        <v>6.2251999999999974</v>
      </c>
      <c r="I62" s="28">
        <f t="shared" si="14"/>
        <v>0.2871402214022139</v>
      </c>
      <c r="J62" s="10"/>
      <c r="K62" s="10"/>
    </row>
    <row r="63" spans="1:11" x14ac:dyDescent="0.3">
      <c r="A63" s="6">
        <v>2001</v>
      </c>
      <c r="B63" s="6">
        <v>45.559999999999995</v>
      </c>
      <c r="C63" s="26">
        <f t="shared" si="10"/>
        <v>17.944880000000001</v>
      </c>
      <c r="D63" s="22">
        <f t="shared" si="11"/>
        <v>27.615119999999994</v>
      </c>
      <c r="E63" s="32">
        <f t="shared" si="12"/>
        <v>762.59485261439966</v>
      </c>
      <c r="F63" s="8"/>
      <c r="G63" s="32">
        <f t="shared" si="13"/>
        <v>27.615119999999994</v>
      </c>
      <c r="I63" s="28">
        <f t="shared" si="14"/>
        <v>0.60612642669007899</v>
      </c>
      <c r="J63" s="10"/>
      <c r="K63" s="10"/>
    </row>
    <row r="64" spans="1:11" x14ac:dyDescent="0.3">
      <c r="A64" s="6">
        <v>2002</v>
      </c>
      <c r="B64" s="6">
        <v>49.019999999999996</v>
      </c>
      <c r="C64" s="26">
        <f t="shared" si="10"/>
        <v>28.990928</v>
      </c>
      <c r="D64" s="22">
        <f t="shared" si="11"/>
        <v>20.029071999999996</v>
      </c>
      <c r="E64" s="32">
        <f t="shared" si="12"/>
        <v>401.16372518118385</v>
      </c>
      <c r="F64" s="8"/>
      <c r="G64" s="32">
        <f t="shared" si="13"/>
        <v>20.029071999999996</v>
      </c>
      <c r="I64" s="28">
        <f t="shared" si="14"/>
        <v>0.40858980008159929</v>
      </c>
      <c r="J64" s="10"/>
      <c r="K64" s="10"/>
    </row>
    <row r="65" spans="1:11" x14ac:dyDescent="0.3">
      <c r="A65" s="6">
        <v>2003</v>
      </c>
      <c r="B65" s="6">
        <v>40.299999999999997</v>
      </c>
      <c r="C65" s="26">
        <f t="shared" si="10"/>
        <v>37.002556800000001</v>
      </c>
      <c r="D65" s="22">
        <f t="shared" si="11"/>
        <v>3.2974431999999965</v>
      </c>
      <c r="E65" s="32">
        <f t="shared" si="12"/>
        <v>10.873131657226217</v>
      </c>
      <c r="F65" s="8"/>
      <c r="G65" s="32">
        <f t="shared" si="13"/>
        <v>3.2974431999999965</v>
      </c>
      <c r="I65" s="28">
        <f t="shared" si="14"/>
        <v>8.1822411910669898E-2</v>
      </c>
      <c r="J65" s="10"/>
      <c r="K65" s="10"/>
    </row>
    <row r="66" spans="1:11" ht="14.4" customHeight="1" x14ac:dyDescent="0.3">
      <c r="A66" s="6">
        <v>2004</v>
      </c>
      <c r="B66" s="6">
        <v>49.140000000000008</v>
      </c>
      <c r="C66" s="26">
        <f t="shared" si="10"/>
        <v>38.321534079999999</v>
      </c>
      <c r="D66" s="22">
        <f t="shared" si="11"/>
        <v>10.818465920000008</v>
      </c>
      <c r="E66" s="32">
        <f t="shared" si="12"/>
        <v>117.03920486220163</v>
      </c>
      <c r="F66" s="8"/>
      <c r="G66" s="32">
        <f t="shared" si="13"/>
        <v>10.818465920000008</v>
      </c>
      <c r="I66" s="28">
        <f t="shared" si="14"/>
        <v>0.22015600162800175</v>
      </c>
      <c r="J66" s="5"/>
      <c r="K66" s="10"/>
    </row>
    <row r="67" spans="1:11" x14ac:dyDescent="0.3">
      <c r="A67" s="6">
        <v>2005</v>
      </c>
      <c r="B67" s="6">
        <v>39.99</v>
      </c>
      <c r="C67" s="26">
        <f t="shared" si="10"/>
        <v>42.648920448000005</v>
      </c>
      <c r="D67" s="22">
        <f t="shared" si="11"/>
        <v>-2.6589204480000035</v>
      </c>
      <c r="E67" s="32">
        <f t="shared" si="12"/>
        <v>7.0698579487925395</v>
      </c>
      <c r="F67" s="8"/>
      <c r="G67" s="32">
        <f t="shared" si="13"/>
        <v>2.6589204480000035</v>
      </c>
      <c r="I67" s="28">
        <f t="shared" si="14"/>
        <v>6.6489633608402182E-2</v>
      </c>
      <c r="J67" s="10"/>
      <c r="K67" s="10"/>
    </row>
    <row r="68" spans="1:11" x14ac:dyDescent="0.3">
      <c r="A68" s="6">
        <v>2006</v>
      </c>
      <c r="B68" s="6">
        <v>27.409999999999997</v>
      </c>
      <c r="C68" s="26">
        <f t="shared" si="10"/>
        <v>41.585352268800008</v>
      </c>
      <c r="D68" s="22">
        <f t="shared" si="11"/>
        <v>-14.175352268800012</v>
      </c>
      <c r="E68" s="32">
        <f t="shared" si="12"/>
        <v>200.94061194457365</v>
      </c>
      <c r="F68" s="8"/>
      <c r="G68" s="32">
        <f t="shared" si="13"/>
        <v>14.175352268800012</v>
      </c>
      <c r="I68" s="28">
        <f t="shared" si="14"/>
        <v>0.51715987846771305</v>
      </c>
      <c r="J68" s="10"/>
      <c r="K68" s="10"/>
    </row>
    <row r="69" spans="1:11" x14ac:dyDescent="0.3">
      <c r="A69" s="6">
        <v>2007</v>
      </c>
      <c r="B69" s="6">
        <v>37.47</v>
      </c>
      <c r="C69" s="26">
        <f t="shared" si="10"/>
        <v>35.915211361280001</v>
      </c>
      <c r="D69" s="22">
        <f t="shared" si="11"/>
        <v>1.5547886387199981</v>
      </c>
      <c r="E69" s="32">
        <f t="shared" si="12"/>
        <v>2.4173677110927847</v>
      </c>
      <c r="F69" s="8"/>
      <c r="G69" s="32">
        <f t="shared" si="13"/>
        <v>1.5547886387199981</v>
      </c>
      <c r="I69" s="28">
        <f t="shared" si="14"/>
        <v>4.1494225746463789E-2</v>
      </c>
      <c r="J69" s="10"/>
      <c r="K69" s="10"/>
    </row>
    <row r="70" spans="1:11" x14ac:dyDescent="0.3">
      <c r="A70" s="6">
        <v>2008</v>
      </c>
      <c r="B70" s="6">
        <v>57.569999999999993</v>
      </c>
      <c r="C70" s="26">
        <f t="shared" si="10"/>
        <v>36.537126816767994</v>
      </c>
      <c r="D70" s="22">
        <f t="shared" si="11"/>
        <v>21.032873183231999</v>
      </c>
      <c r="E70" s="32">
        <f t="shared" si="12"/>
        <v>442.38175434191976</v>
      </c>
      <c r="F70" s="8"/>
      <c r="G70" s="32">
        <f t="shared" si="13"/>
        <v>21.032873183231999</v>
      </c>
      <c r="I70" s="28">
        <f t="shared" si="14"/>
        <v>0.3653443318261595</v>
      </c>
      <c r="J70" s="10"/>
      <c r="K70" s="10"/>
    </row>
    <row r="71" spans="1:11" x14ac:dyDescent="0.3">
      <c r="A71" s="6">
        <v>2009</v>
      </c>
      <c r="B71" s="6">
        <v>48.05</v>
      </c>
      <c r="C71" s="26">
        <f t="shared" si="10"/>
        <v>44.950276090060797</v>
      </c>
      <c r="D71" s="22">
        <f t="shared" si="11"/>
        <v>3.0997239099392004</v>
      </c>
      <c r="E71" s="32">
        <f t="shared" si="12"/>
        <v>9.6082883178487641</v>
      </c>
      <c r="F71" s="8"/>
      <c r="G71" s="32">
        <f t="shared" si="13"/>
        <v>3.0997239099392004</v>
      </c>
      <c r="I71" s="28">
        <f t="shared" si="14"/>
        <v>6.4510383141294494E-2</v>
      </c>
      <c r="J71" s="10"/>
      <c r="K71" s="10"/>
    </row>
    <row r="72" spans="1:11" x14ac:dyDescent="0.3">
      <c r="A72" s="6">
        <v>2010</v>
      </c>
      <c r="B72" s="6">
        <v>51.499999999999993</v>
      </c>
      <c r="C72" s="26">
        <f t="shared" si="10"/>
        <v>46.190165654036477</v>
      </c>
      <c r="D72" s="22">
        <f t="shared" si="11"/>
        <v>5.309834345963516</v>
      </c>
      <c r="E72" s="32">
        <f t="shared" si="12"/>
        <v>28.1943407815738</v>
      </c>
      <c r="F72" s="8"/>
      <c r="G72" s="32">
        <f t="shared" si="13"/>
        <v>5.309834345963516</v>
      </c>
      <c r="I72" s="28">
        <f t="shared" si="14"/>
        <v>0.10310357953327216</v>
      </c>
      <c r="J72" s="10"/>
      <c r="K72" s="10"/>
    </row>
    <row r="73" spans="1:11" x14ac:dyDescent="0.3">
      <c r="A73" s="6">
        <v>2011</v>
      </c>
      <c r="B73" s="6">
        <v>40.319999999999993</v>
      </c>
      <c r="C73" s="26">
        <f t="shared" si="10"/>
        <v>48.31409939242188</v>
      </c>
      <c r="D73" s="22">
        <f t="shared" si="11"/>
        <v>-7.9940993924218873</v>
      </c>
      <c r="E73" s="32">
        <f t="shared" si="12"/>
        <v>63.905625095919987</v>
      </c>
      <c r="F73" s="8"/>
      <c r="G73" s="32">
        <f t="shared" si="13"/>
        <v>7.9940993924218873</v>
      </c>
      <c r="I73" s="28">
        <f t="shared" si="14"/>
        <v>0.19826635397871747</v>
      </c>
      <c r="J73" s="10"/>
      <c r="K73" s="10"/>
    </row>
    <row r="74" spans="1:11" x14ac:dyDescent="0.3">
      <c r="A74" s="37">
        <v>2012</v>
      </c>
      <c r="B74" s="6"/>
      <c r="C74" s="26">
        <f>($R$6*B72)+(1-$R$6)*C72</f>
        <v>46.190165654036477</v>
      </c>
      <c r="D74" s="33" t="s">
        <v>27</v>
      </c>
      <c r="E74" s="34">
        <f>AVERAGE(E60:E73)</f>
        <v>155.40637424976666</v>
      </c>
      <c r="F74" s="38" t="s">
        <v>28</v>
      </c>
      <c r="G74" s="38">
        <f>AVERAGE(G60:G73)</f>
        <v>9.5480638076483295</v>
      </c>
      <c r="H74" s="41" t="s">
        <v>29</v>
      </c>
      <c r="I74" s="43">
        <f>AVERAGE(I60:I73)*100</f>
        <v>24.533778332931089</v>
      </c>
      <c r="J74" s="10"/>
      <c r="K74" s="10"/>
    </row>
  </sheetData>
  <mergeCells count="6">
    <mergeCell ref="A28:K29"/>
    <mergeCell ref="A56:K57"/>
    <mergeCell ref="A27:I27"/>
    <mergeCell ref="A55:I55"/>
    <mergeCell ref="A1:I1"/>
    <mergeCell ref="A2:I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D427-365F-441F-8FB0-EFCAB7501135}">
  <dimension ref="A1:L29"/>
  <sheetViews>
    <sheetView workbookViewId="0">
      <selection activeCell="H27" sqref="H27"/>
    </sheetView>
  </sheetViews>
  <sheetFormatPr defaultRowHeight="14.4" x14ac:dyDescent="0.3"/>
  <cols>
    <col min="2" max="5" width="13.33203125" customWidth="1"/>
    <col min="7" max="7" width="13.33203125" customWidth="1"/>
    <col min="9" max="9" width="13.33203125" customWidth="1"/>
  </cols>
  <sheetData>
    <row r="1" spans="1:12" ht="14.4" customHeight="1" x14ac:dyDescent="0.3">
      <c r="A1" s="71" t="s">
        <v>2</v>
      </c>
      <c r="B1" s="72"/>
      <c r="C1" s="72"/>
      <c r="D1" s="72"/>
      <c r="E1" s="72"/>
      <c r="F1" s="72"/>
      <c r="G1" s="72"/>
      <c r="H1" s="72"/>
      <c r="I1" s="72"/>
      <c r="J1" s="10"/>
      <c r="K1" s="10"/>
    </row>
    <row r="2" spans="1:12" x14ac:dyDescent="0.3">
      <c r="A2" s="73"/>
      <c r="B2" s="74"/>
      <c r="C2" s="74"/>
      <c r="D2" s="74"/>
      <c r="E2" s="74"/>
      <c r="F2" s="74"/>
      <c r="G2" s="74"/>
      <c r="H2" s="74"/>
      <c r="I2" s="74"/>
      <c r="J2" s="10"/>
      <c r="K2" s="10"/>
    </row>
    <row r="3" spans="1:12" ht="28.2" x14ac:dyDescent="0.3">
      <c r="A3" s="45" t="s">
        <v>0</v>
      </c>
      <c r="B3" s="40" t="s">
        <v>11</v>
      </c>
      <c r="C3" s="40" t="s">
        <v>33</v>
      </c>
      <c r="D3" s="40" t="s">
        <v>23</v>
      </c>
      <c r="E3" s="40" t="s">
        <v>24</v>
      </c>
      <c r="F3" s="8"/>
      <c r="G3" s="39" t="s">
        <v>25</v>
      </c>
      <c r="H3" s="8"/>
      <c r="I3" s="42" t="s">
        <v>26</v>
      </c>
      <c r="J3" s="10"/>
      <c r="K3" s="10"/>
    </row>
    <row r="4" spans="1:12" x14ac:dyDescent="0.3">
      <c r="A4" s="7">
        <v>1997</v>
      </c>
      <c r="B4" s="6">
        <v>11.51</v>
      </c>
      <c r="C4" s="21"/>
      <c r="D4" s="21"/>
      <c r="E4" s="21"/>
      <c r="F4" s="8"/>
      <c r="G4" s="23"/>
      <c r="H4" s="8"/>
      <c r="I4" s="25"/>
      <c r="J4" s="10"/>
      <c r="K4" s="47" t="s">
        <v>34</v>
      </c>
      <c r="L4" s="47">
        <v>0.5</v>
      </c>
    </row>
    <row r="5" spans="1:12" x14ac:dyDescent="0.3">
      <c r="A5" s="7">
        <v>1998</v>
      </c>
      <c r="B5" s="6">
        <v>21.03</v>
      </c>
      <c r="C5" s="21"/>
      <c r="D5" s="21"/>
      <c r="E5" s="21"/>
      <c r="F5" s="8"/>
      <c r="G5" s="23"/>
      <c r="H5" s="8"/>
      <c r="I5" s="25"/>
      <c r="J5" s="10"/>
      <c r="K5" s="47" t="s">
        <v>35</v>
      </c>
      <c r="L5" s="47">
        <v>0.2</v>
      </c>
    </row>
    <row r="6" spans="1:12" x14ac:dyDescent="0.3">
      <c r="A6" s="7">
        <v>1999</v>
      </c>
      <c r="B6" s="6">
        <v>15.66</v>
      </c>
      <c r="C6" s="21"/>
      <c r="D6" s="21"/>
      <c r="E6" s="21"/>
      <c r="F6" s="8"/>
      <c r="G6" s="23"/>
      <c r="H6" s="8"/>
      <c r="I6" s="25"/>
      <c r="J6" s="10"/>
      <c r="K6" s="47" t="s">
        <v>36</v>
      </c>
      <c r="L6" s="47">
        <v>0.3</v>
      </c>
    </row>
    <row r="7" spans="1:12" x14ac:dyDescent="0.3">
      <c r="A7" s="7">
        <v>2000</v>
      </c>
      <c r="B7" s="6">
        <v>21.68</v>
      </c>
      <c r="C7" s="26">
        <f t="shared" ref="C7:C19" si="0">($L$4*B6+$L$5*B5+$L$6*B4)</f>
        <v>15.489000000000001</v>
      </c>
      <c r="D7" s="22">
        <f>B7-C7</f>
        <v>6.1909999999999989</v>
      </c>
      <c r="E7" s="32">
        <f>POWER(D7,2)</f>
        <v>38.328480999999989</v>
      </c>
      <c r="F7" s="8"/>
      <c r="G7" s="32">
        <f>ABS(D7)</f>
        <v>6.1909999999999989</v>
      </c>
      <c r="H7" s="8"/>
      <c r="I7" s="28">
        <f>ABS((B7-C7)/B7)</f>
        <v>0.28556273062730625</v>
      </c>
      <c r="J7" s="10"/>
      <c r="K7" s="47" t="s">
        <v>37</v>
      </c>
      <c r="L7" s="47">
        <v>1</v>
      </c>
    </row>
    <row r="8" spans="1:12" x14ac:dyDescent="0.3">
      <c r="A8" s="7">
        <v>2001</v>
      </c>
      <c r="B8" s="6">
        <v>45.559999999999995</v>
      </c>
      <c r="C8" s="26">
        <f t="shared" si="0"/>
        <v>20.280999999999999</v>
      </c>
      <c r="D8" s="22">
        <f t="shared" ref="D8:D18" si="1">B8-C8</f>
        <v>25.278999999999996</v>
      </c>
      <c r="E8" s="32">
        <f>POWER(D8,2)</f>
        <v>639.02784099999985</v>
      </c>
      <c r="F8" s="8"/>
      <c r="G8" s="32">
        <f t="shared" ref="G8:G18" si="2">ABS(D8)</f>
        <v>25.278999999999996</v>
      </c>
      <c r="H8" s="8"/>
      <c r="I8" s="28">
        <f t="shared" ref="I8:I18" si="3">ABS((B8-C8)/B8)</f>
        <v>0.55485074626865671</v>
      </c>
      <c r="J8" s="10"/>
      <c r="K8" s="10"/>
    </row>
    <row r="9" spans="1:12" x14ac:dyDescent="0.3">
      <c r="A9" s="7">
        <v>2002</v>
      </c>
      <c r="B9" s="6">
        <v>49.019999999999996</v>
      </c>
      <c r="C9" s="26">
        <f t="shared" si="0"/>
        <v>31.814</v>
      </c>
      <c r="D9" s="22">
        <f t="shared" si="1"/>
        <v>17.205999999999996</v>
      </c>
      <c r="E9" s="32">
        <f t="shared" ref="E9:E18" si="4">POWER(D9,2)</f>
        <v>296.04643599999986</v>
      </c>
      <c r="F9" s="8"/>
      <c r="G9" s="32">
        <f t="shared" si="2"/>
        <v>17.205999999999996</v>
      </c>
      <c r="H9" s="8"/>
      <c r="I9" s="28">
        <f t="shared" si="3"/>
        <v>0.35099959200326392</v>
      </c>
      <c r="J9" s="10"/>
      <c r="K9" s="10"/>
    </row>
    <row r="10" spans="1:12" x14ac:dyDescent="0.3">
      <c r="A10" s="7">
        <v>2003</v>
      </c>
      <c r="B10" s="6">
        <v>40.299999999999997</v>
      </c>
      <c r="C10" s="26">
        <f t="shared" si="0"/>
        <v>40.125999999999998</v>
      </c>
      <c r="D10" s="22">
        <f t="shared" si="1"/>
        <v>0.17399999999999949</v>
      </c>
      <c r="E10" s="32">
        <f t="shared" si="4"/>
        <v>3.027599999999982E-2</v>
      </c>
      <c r="F10" s="8"/>
      <c r="G10" s="32">
        <f t="shared" si="2"/>
        <v>0.17399999999999949</v>
      </c>
      <c r="H10" s="8"/>
      <c r="I10" s="28">
        <f t="shared" si="3"/>
        <v>4.3176178660049502E-3</v>
      </c>
      <c r="J10" s="10"/>
      <c r="K10" s="10"/>
    </row>
    <row r="11" spans="1:12" x14ac:dyDescent="0.3">
      <c r="A11" s="7">
        <v>2004</v>
      </c>
      <c r="B11" s="6">
        <v>49.140000000000008</v>
      </c>
      <c r="C11" s="26">
        <f t="shared" si="0"/>
        <v>43.622</v>
      </c>
      <c r="D11" s="22">
        <f t="shared" si="1"/>
        <v>5.5180000000000078</v>
      </c>
      <c r="E11" s="32">
        <f t="shared" si="4"/>
        <v>30.448324000000085</v>
      </c>
      <c r="F11" s="8"/>
      <c r="G11" s="32">
        <f t="shared" si="2"/>
        <v>5.5180000000000078</v>
      </c>
      <c r="H11" s="8"/>
      <c r="I11" s="28">
        <f t="shared" si="3"/>
        <v>0.11229141229141243</v>
      </c>
      <c r="J11" s="5"/>
      <c r="K11" s="10"/>
    </row>
    <row r="12" spans="1:12" x14ac:dyDescent="0.3">
      <c r="A12" s="7">
        <v>2005</v>
      </c>
      <c r="B12" s="6">
        <v>39.99</v>
      </c>
      <c r="C12" s="26">
        <f t="shared" si="0"/>
        <v>47.335999999999999</v>
      </c>
      <c r="D12" s="22">
        <f t="shared" si="1"/>
        <v>-7.3459999999999965</v>
      </c>
      <c r="E12" s="32">
        <f t="shared" si="4"/>
        <v>53.963715999999948</v>
      </c>
      <c r="F12" s="8"/>
      <c r="G12" s="32">
        <f t="shared" si="2"/>
        <v>7.3459999999999965</v>
      </c>
      <c r="H12" s="8"/>
      <c r="I12" s="28">
        <f t="shared" si="3"/>
        <v>0.18369592398099516</v>
      </c>
      <c r="J12" s="10"/>
      <c r="K12" s="10"/>
    </row>
    <row r="13" spans="1:12" x14ac:dyDescent="0.3">
      <c r="A13" s="7">
        <v>2006</v>
      </c>
      <c r="B13" s="6">
        <v>27.409999999999997</v>
      </c>
      <c r="C13" s="26">
        <f t="shared" si="0"/>
        <v>41.913000000000004</v>
      </c>
      <c r="D13" s="22">
        <f t="shared" si="1"/>
        <v>-14.503000000000007</v>
      </c>
      <c r="E13" s="32">
        <f t="shared" si="4"/>
        <v>210.33700900000022</v>
      </c>
      <c r="F13" s="8"/>
      <c r="G13" s="32">
        <f t="shared" si="2"/>
        <v>14.503000000000007</v>
      </c>
      <c r="H13" s="8"/>
      <c r="I13" s="28">
        <f t="shared" si="3"/>
        <v>0.52911346224005873</v>
      </c>
      <c r="J13" s="10"/>
      <c r="K13" s="10"/>
    </row>
    <row r="14" spans="1:12" x14ac:dyDescent="0.3">
      <c r="A14" s="7">
        <v>2007</v>
      </c>
      <c r="B14" s="6">
        <v>37.47</v>
      </c>
      <c r="C14" s="26">
        <f t="shared" si="0"/>
        <v>36.445</v>
      </c>
      <c r="D14" s="22">
        <f t="shared" si="1"/>
        <v>1.0249999999999986</v>
      </c>
      <c r="E14" s="32">
        <f t="shared" si="4"/>
        <v>1.050624999999997</v>
      </c>
      <c r="F14" s="8"/>
      <c r="G14" s="32">
        <f t="shared" si="2"/>
        <v>1.0249999999999986</v>
      </c>
      <c r="H14" s="8"/>
      <c r="I14" s="28">
        <f t="shared" si="3"/>
        <v>2.7355217507339168E-2</v>
      </c>
      <c r="J14" s="10"/>
      <c r="K14" s="10"/>
    </row>
    <row r="15" spans="1:12" x14ac:dyDescent="0.3">
      <c r="A15" s="7">
        <v>2008</v>
      </c>
      <c r="B15" s="6">
        <v>57.569999999999993</v>
      </c>
      <c r="C15" s="26">
        <f t="shared" si="0"/>
        <v>36.213999999999999</v>
      </c>
      <c r="D15" s="22">
        <f t="shared" si="1"/>
        <v>21.355999999999995</v>
      </c>
      <c r="E15" s="32">
        <f t="shared" si="4"/>
        <v>456.07873599999976</v>
      </c>
      <c r="F15" s="8"/>
      <c r="G15" s="32">
        <f t="shared" si="2"/>
        <v>21.355999999999995</v>
      </c>
      <c r="H15" s="8"/>
      <c r="I15" s="28">
        <f t="shared" si="3"/>
        <v>0.37095709570957092</v>
      </c>
      <c r="J15" s="10"/>
      <c r="K15" s="10"/>
    </row>
    <row r="16" spans="1:12" x14ac:dyDescent="0.3">
      <c r="A16" s="7">
        <v>2009</v>
      </c>
      <c r="B16" s="6">
        <v>48.05</v>
      </c>
      <c r="C16" s="26">
        <f t="shared" si="0"/>
        <v>44.501999999999995</v>
      </c>
      <c r="D16" s="22">
        <f t="shared" si="1"/>
        <v>3.5480000000000018</v>
      </c>
      <c r="E16" s="32">
        <f t="shared" si="4"/>
        <v>12.588304000000013</v>
      </c>
      <c r="F16" s="8"/>
      <c r="G16" s="32">
        <f t="shared" si="2"/>
        <v>3.5480000000000018</v>
      </c>
      <c r="H16" s="8"/>
      <c r="I16" s="28">
        <f t="shared" si="3"/>
        <v>7.383975026014572E-2</v>
      </c>
      <c r="J16" s="10"/>
      <c r="K16" s="10"/>
    </row>
    <row r="17" spans="1:11" x14ac:dyDescent="0.3">
      <c r="A17" s="7">
        <v>2010</v>
      </c>
      <c r="B17" s="6">
        <v>51.499999999999993</v>
      </c>
      <c r="C17" s="26">
        <f t="shared" si="0"/>
        <v>46.78</v>
      </c>
      <c r="D17" s="22">
        <f t="shared" si="1"/>
        <v>4.7199999999999918</v>
      </c>
      <c r="E17" s="32">
        <f t="shared" si="4"/>
        <v>22.278399999999923</v>
      </c>
      <c r="F17" s="8"/>
      <c r="G17" s="32">
        <f t="shared" si="2"/>
        <v>4.7199999999999918</v>
      </c>
      <c r="H17" s="8"/>
      <c r="I17" s="28">
        <f t="shared" si="3"/>
        <v>9.1650485436893053E-2</v>
      </c>
      <c r="J17" s="10"/>
      <c r="K17" s="10"/>
    </row>
    <row r="18" spans="1:11" x14ac:dyDescent="0.3">
      <c r="A18" s="7">
        <v>2011</v>
      </c>
      <c r="B18" s="6">
        <v>40.319999999999993</v>
      </c>
      <c r="C18" s="26">
        <f t="shared" si="0"/>
        <v>52.631</v>
      </c>
      <c r="D18" s="22">
        <f t="shared" si="1"/>
        <v>-12.311000000000007</v>
      </c>
      <c r="E18" s="32">
        <f t="shared" si="4"/>
        <v>151.56072100000017</v>
      </c>
      <c r="F18" s="8"/>
      <c r="G18" s="32">
        <f t="shared" si="2"/>
        <v>12.311000000000007</v>
      </c>
      <c r="H18" s="8"/>
      <c r="I18" s="28">
        <f t="shared" si="3"/>
        <v>0.30533234126984149</v>
      </c>
      <c r="J18" s="10"/>
      <c r="K18" s="10"/>
    </row>
    <row r="19" spans="1:11" x14ac:dyDescent="0.3">
      <c r="A19" s="46">
        <v>2012</v>
      </c>
      <c r="B19" s="6"/>
      <c r="C19" s="26">
        <f t="shared" si="0"/>
        <v>44.874999999999993</v>
      </c>
      <c r="D19" s="33" t="s">
        <v>27</v>
      </c>
      <c r="E19" s="34">
        <f>AVERAGE(E7:E18)</f>
        <v>159.31157241666665</v>
      </c>
      <c r="F19" s="38" t="s">
        <v>28</v>
      </c>
      <c r="G19" s="38">
        <f>AVERAGE(G7:G18)</f>
        <v>9.9314166666666654</v>
      </c>
      <c r="H19" s="41" t="s">
        <v>29</v>
      </c>
      <c r="I19" s="43">
        <f>AVERAGE(I5:I18)*100</f>
        <v>24.083053128845737</v>
      </c>
      <c r="J19" s="10"/>
      <c r="K19" s="10"/>
    </row>
    <row r="27" spans="1:11" x14ac:dyDescent="0.3">
      <c r="C27" s="33" t="s">
        <v>27</v>
      </c>
      <c r="D27" s="38" t="s">
        <v>28</v>
      </c>
      <c r="E27" s="41" t="s">
        <v>29</v>
      </c>
    </row>
    <row r="28" spans="1:11" ht="22.8" x14ac:dyDescent="0.3">
      <c r="B28" s="49" t="s">
        <v>38</v>
      </c>
      <c r="C28" s="48">
        <v>159.31200000000001</v>
      </c>
      <c r="D28" s="48">
        <v>9.9</v>
      </c>
      <c r="E28" s="48">
        <v>24.1</v>
      </c>
    </row>
    <row r="29" spans="1:11" ht="24" x14ac:dyDescent="0.3">
      <c r="B29" s="50" t="s">
        <v>39</v>
      </c>
      <c r="C29" s="48">
        <v>155.40600000000001</v>
      </c>
      <c r="D29" s="48">
        <v>9.5</v>
      </c>
      <c r="E29" s="48">
        <v>24.5</v>
      </c>
    </row>
  </sheetData>
  <mergeCells count="1">
    <mergeCell ref="A1:I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C8FA-380F-46FD-953D-AC6405821B12}">
  <dimension ref="A1:F17"/>
  <sheetViews>
    <sheetView zoomScale="87" workbookViewId="0">
      <selection activeCell="G28" sqref="G28"/>
    </sheetView>
  </sheetViews>
  <sheetFormatPr defaultRowHeight="14.4" x14ac:dyDescent="0.3"/>
  <cols>
    <col min="1" max="1" width="20.77734375" customWidth="1"/>
    <col min="2" max="3" width="25.77734375" customWidth="1"/>
  </cols>
  <sheetData>
    <row r="1" spans="1:6" x14ac:dyDescent="0.3">
      <c r="A1" s="40"/>
      <c r="B1" s="40" t="s">
        <v>2</v>
      </c>
      <c r="C1" s="40"/>
    </row>
    <row r="2" spans="1:6" x14ac:dyDescent="0.3">
      <c r="A2" s="40" t="s">
        <v>0</v>
      </c>
      <c r="B2" s="40" t="s">
        <v>11</v>
      </c>
      <c r="C2" s="40" t="s">
        <v>4</v>
      </c>
    </row>
    <row r="3" spans="1:6" x14ac:dyDescent="0.3">
      <c r="A3" s="14">
        <v>1997</v>
      </c>
      <c r="B3" s="14">
        <v>11.51</v>
      </c>
      <c r="C3" s="35">
        <v>71.655000000000001</v>
      </c>
      <c r="E3" s="11" cm="1">
        <f t="array" ref="E3:F3">LINEST(B3:B17,C3:C17)</f>
        <v>2.0992616775849284</v>
      </c>
      <c r="F3" s="11">
        <v>-127.48800314780161</v>
      </c>
    </row>
    <row r="4" spans="1:6" x14ac:dyDescent="0.3">
      <c r="A4" s="14">
        <v>1998</v>
      </c>
      <c r="B4" s="14">
        <v>21.03</v>
      </c>
      <c r="C4" s="35">
        <v>79.661428571428573</v>
      </c>
    </row>
    <row r="5" spans="1:6" x14ac:dyDescent="0.3">
      <c r="A5" s="14">
        <v>1999</v>
      </c>
      <c r="B5" s="14">
        <v>15.66</v>
      </c>
      <c r="C5" s="35">
        <v>71.928571428571431</v>
      </c>
    </row>
    <row r="6" spans="1:6" x14ac:dyDescent="0.3">
      <c r="A6" s="14">
        <v>2000</v>
      </c>
      <c r="B6" s="14">
        <v>21.68</v>
      </c>
      <c r="C6" s="35">
        <v>76.349090909090904</v>
      </c>
    </row>
    <row r="7" spans="1:6" x14ac:dyDescent="0.3">
      <c r="A7" s="14">
        <v>2001</v>
      </c>
      <c r="B7" s="14">
        <v>45.559999999999995</v>
      </c>
      <c r="C7" s="35">
        <v>77.13000000000001</v>
      </c>
    </row>
    <row r="8" spans="1:6" x14ac:dyDescent="0.3">
      <c r="A8" s="14">
        <v>2002</v>
      </c>
      <c r="B8" s="14">
        <v>49.019999999999996</v>
      </c>
      <c r="C8" s="35">
        <v>79.338124999999991</v>
      </c>
    </row>
    <row r="9" spans="1:6" x14ac:dyDescent="0.3">
      <c r="A9" s="14">
        <v>2003</v>
      </c>
      <c r="B9" s="14">
        <v>40.299999999999997</v>
      </c>
      <c r="C9" s="35">
        <v>75.370454545454535</v>
      </c>
    </row>
    <row r="10" spans="1:6" x14ac:dyDescent="0.3">
      <c r="A10" s="14">
        <v>2004</v>
      </c>
      <c r="B10" s="14">
        <v>49.140000000000008</v>
      </c>
      <c r="C10" s="35">
        <v>78.844999999999999</v>
      </c>
    </row>
    <row r="11" spans="1:6" x14ac:dyDescent="0.3">
      <c r="A11" s="14">
        <v>2005</v>
      </c>
      <c r="B11" s="14">
        <v>39.99</v>
      </c>
      <c r="C11" s="35">
        <v>83.647058823529406</v>
      </c>
    </row>
    <row r="12" spans="1:6" x14ac:dyDescent="0.3">
      <c r="A12" s="29">
        <v>2006</v>
      </c>
      <c r="B12" s="30">
        <v>27.409999999999997</v>
      </c>
      <c r="C12" s="36">
        <v>81.649999999999991</v>
      </c>
    </row>
    <row r="13" spans="1:6" x14ac:dyDescent="0.3">
      <c r="A13" s="14">
        <v>2007</v>
      </c>
      <c r="B13" s="14">
        <v>37.47</v>
      </c>
      <c r="C13" s="35">
        <v>72.794444444444437</v>
      </c>
    </row>
    <row r="14" spans="1:6" x14ac:dyDescent="0.3">
      <c r="A14" s="14">
        <v>2008</v>
      </c>
      <c r="B14" s="14">
        <v>57.569999999999993</v>
      </c>
      <c r="C14" s="35">
        <v>81.332499999999996</v>
      </c>
    </row>
    <row r="15" spans="1:6" x14ac:dyDescent="0.3">
      <c r="A15" s="14">
        <v>2009</v>
      </c>
      <c r="B15" s="14">
        <v>48.05</v>
      </c>
      <c r="C15" s="35">
        <v>83.391052631578944</v>
      </c>
    </row>
    <row r="16" spans="1:6" x14ac:dyDescent="0.3">
      <c r="A16" s="14">
        <v>2010</v>
      </c>
      <c r="B16" s="14">
        <v>51.499999999999993</v>
      </c>
      <c r="C16" s="35">
        <v>82.308846153846147</v>
      </c>
    </row>
    <row r="17" spans="1:3" x14ac:dyDescent="0.3">
      <c r="A17" s="14">
        <v>2011</v>
      </c>
      <c r="B17" s="14">
        <v>40.319999999999993</v>
      </c>
      <c r="C17" s="35">
        <v>80.502352941176454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9ABC-46AF-41BA-903B-2FCC61DC593A}">
  <dimension ref="A1:I22"/>
  <sheetViews>
    <sheetView workbookViewId="0">
      <selection activeCell="F24" sqref="F24"/>
    </sheetView>
  </sheetViews>
  <sheetFormatPr defaultRowHeight="14.4" x14ac:dyDescent="0.3"/>
  <cols>
    <col min="1" max="1" width="24.44140625" style="8" customWidth="1"/>
    <col min="2" max="3" width="14.44140625" style="8" customWidth="1"/>
    <col min="4" max="4" width="14.77734375" customWidth="1"/>
    <col min="8" max="8" width="10.77734375" customWidth="1"/>
    <col min="9" max="9" width="19" customWidth="1"/>
    <col min="10" max="10" width="23.77734375" customWidth="1"/>
    <col min="15" max="21" width="13.33203125" customWidth="1"/>
  </cols>
  <sheetData>
    <row r="1" spans="1:4" ht="28.8" customHeight="1" x14ac:dyDescent="0.3">
      <c r="A1" s="57" t="s">
        <v>15</v>
      </c>
      <c r="B1" s="57" t="s">
        <v>21</v>
      </c>
      <c r="C1" s="57" t="s">
        <v>40</v>
      </c>
      <c r="D1" s="57" t="s">
        <v>41</v>
      </c>
    </row>
    <row r="2" spans="1:4" x14ac:dyDescent="0.3">
      <c r="A2" s="7">
        <v>5</v>
      </c>
      <c r="B2" s="6">
        <v>0.1</v>
      </c>
      <c r="C2" s="12">
        <v>0</v>
      </c>
      <c r="D2" s="16">
        <v>0.1</v>
      </c>
    </row>
    <row r="3" spans="1:4" x14ac:dyDescent="0.3">
      <c r="A3" s="7">
        <v>8</v>
      </c>
      <c r="B3" s="6">
        <v>0.2</v>
      </c>
      <c r="C3" s="27">
        <v>0.1</v>
      </c>
      <c r="D3" s="16">
        <v>0.3</v>
      </c>
    </row>
    <row r="4" spans="1:4" x14ac:dyDescent="0.3">
      <c r="A4" s="7">
        <v>10</v>
      </c>
      <c r="B4" s="6">
        <v>0.4</v>
      </c>
      <c r="C4" s="27">
        <v>0.3</v>
      </c>
      <c r="D4" s="16">
        <v>0.7</v>
      </c>
    </row>
    <row r="5" spans="1:4" x14ac:dyDescent="0.3">
      <c r="A5" s="13">
        <v>12</v>
      </c>
      <c r="B5" s="9">
        <v>0.3</v>
      </c>
      <c r="C5" s="51">
        <v>0.7</v>
      </c>
      <c r="D5" s="16">
        <v>1</v>
      </c>
    </row>
    <row r="22" spans="9:9" x14ac:dyDescent="0.3">
      <c r="I22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9EDF-1506-46AA-A6B1-C3E20B08E0E1}">
  <dimension ref="A1:K11"/>
  <sheetViews>
    <sheetView workbookViewId="0">
      <selection activeCell="F21" sqref="F21"/>
    </sheetView>
  </sheetViews>
  <sheetFormatPr defaultRowHeight="14.4" x14ac:dyDescent="0.3"/>
  <cols>
    <col min="1" max="1" width="24.44140625" customWidth="1"/>
    <col min="2" max="4" width="14.5546875" customWidth="1"/>
    <col min="5" max="5" width="24.44140625" customWidth="1"/>
    <col min="9" max="9" width="12.21875" customWidth="1"/>
    <col min="10" max="11" width="16.6640625" customWidth="1"/>
  </cols>
  <sheetData>
    <row r="1" spans="1:11" ht="27.6" x14ac:dyDescent="0.3">
      <c r="A1" s="61" t="s">
        <v>15</v>
      </c>
      <c r="B1" s="61" t="s">
        <v>21</v>
      </c>
      <c r="C1" s="61" t="s">
        <v>40</v>
      </c>
      <c r="D1" s="61" t="s">
        <v>41</v>
      </c>
      <c r="E1" s="62" t="s">
        <v>58</v>
      </c>
      <c r="I1" s="57" t="s">
        <v>13</v>
      </c>
      <c r="J1" s="57" t="s">
        <v>14</v>
      </c>
      <c r="K1" s="57" t="s">
        <v>15</v>
      </c>
    </row>
    <row r="2" spans="1:11" x14ac:dyDescent="0.3">
      <c r="A2" s="7">
        <v>5</v>
      </c>
      <c r="B2" s="6">
        <v>0.1</v>
      </c>
      <c r="C2" s="12">
        <v>0</v>
      </c>
      <c r="D2" s="16">
        <v>0.1</v>
      </c>
      <c r="E2" s="7">
        <v>5</v>
      </c>
      <c r="I2" s="14">
        <v>1</v>
      </c>
      <c r="J2" s="14">
        <v>0.54</v>
      </c>
      <c r="K2" s="14">
        <v>10</v>
      </c>
    </row>
    <row r="3" spans="1:11" x14ac:dyDescent="0.3">
      <c r="A3" s="7">
        <v>8</v>
      </c>
      <c r="B3" s="6">
        <v>0.2</v>
      </c>
      <c r="C3" s="27">
        <v>0.1</v>
      </c>
      <c r="D3" s="16">
        <v>0.3</v>
      </c>
      <c r="E3" s="7">
        <v>8</v>
      </c>
      <c r="I3" s="14">
        <v>2</v>
      </c>
      <c r="J3" s="14">
        <v>0.71</v>
      </c>
      <c r="K3" s="14">
        <v>12</v>
      </c>
    </row>
    <row r="4" spans="1:11" x14ac:dyDescent="0.3">
      <c r="A4" s="7">
        <v>10</v>
      </c>
      <c r="B4" s="6">
        <v>0.4</v>
      </c>
      <c r="C4" s="27">
        <v>0.3</v>
      </c>
      <c r="D4" s="16">
        <v>0.7</v>
      </c>
      <c r="E4" s="7">
        <v>10</v>
      </c>
      <c r="I4" s="14">
        <v>3</v>
      </c>
      <c r="J4" s="14">
        <v>0.83</v>
      </c>
      <c r="K4" s="14">
        <v>12</v>
      </c>
    </row>
    <row r="5" spans="1:11" x14ac:dyDescent="0.3">
      <c r="A5" s="13">
        <v>12</v>
      </c>
      <c r="B5" s="9">
        <v>0.3</v>
      </c>
      <c r="C5" s="51">
        <v>0.7</v>
      </c>
      <c r="D5" s="16">
        <v>1</v>
      </c>
      <c r="E5" s="13">
        <v>12</v>
      </c>
      <c r="I5" s="14">
        <v>4</v>
      </c>
      <c r="J5" s="14">
        <v>0.37</v>
      </c>
      <c r="K5" s="14">
        <v>10</v>
      </c>
    </row>
    <row r="6" spans="1:11" x14ac:dyDescent="0.3">
      <c r="I6" s="14">
        <v>5</v>
      </c>
      <c r="J6" s="14">
        <v>0.01</v>
      </c>
      <c r="K6" s="14">
        <v>5</v>
      </c>
    </row>
    <row r="7" spans="1:11" x14ac:dyDescent="0.3">
      <c r="I7" s="14">
        <v>6</v>
      </c>
      <c r="J7" s="14">
        <v>0.31</v>
      </c>
      <c r="K7" s="14">
        <v>10</v>
      </c>
    </row>
    <row r="8" spans="1:11" x14ac:dyDescent="0.3">
      <c r="I8" s="14">
        <v>7</v>
      </c>
      <c r="J8" s="14">
        <v>0.49</v>
      </c>
      <c r="K8" s="14">
        <v>10</v>
      </c>
    </row>
    <row r="9" spans="1:11" x14ac:dyDescent="0.3">
      <c r="I9" s="14">
        <v>8</v>
      </c>
      <c r="J9" s="14">
        <v>0.12</v>
      </c>
      <c r="K9" s="14">
        <v>8</v>
      </c>
    </row>
    <row r="10" spans="1:11" x14ac:dyDescent="0.3">
      <c r="I10" s="14">
        <v>9</v>
      </c>
      <c r="J10" s="14">
        <v>0.1</v>
      </c>
      <c r="K10" s="14">
        <v>5</v>
      </c>
    </row>
    <row r="11" spans="1:11" x14ac:dyDescent="0.3">
      <c r="I11" s="14">
        <v>10</v>
      </c>
      <c r="J11" s="14">
        <v>0.28599999999999998</v>
      </c>
      <c r="K11" s="14">
        <v>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A5F9-0D72-4601-9F14-2F52D89F9E17}">
  <dimension ref="A1:G12"/>
  <sheetViews>
    <sheetView workbookViewId="0">
      <selection activeCell="E14" sqref="E14"/>
    </sheetView>
  </sheetViews>
  <sheetFormatPr defaultRowHeight="14.4" x14ac:dyDescent="0.3"/>
  <cols>
    <col min="2" max="7" width="14.5546875" customWidth="1"/>
  </cols>
  <sheetData>
    <row r="1" spans="1:7" ht="55.2" x14ac:dyDescent="0.3">
      <c r="A1" s="57" t="s">
        <v>13</v>
      </c>
      <c r="B1" s="57" t="s">
        <v>14</v>
      </c>
      <c r="C1" s="57" t="s">
        <v>15</v>
      </c>
      <c r="D1" s="57" t="s">
        <v>17</v>
      </c>
      <c r="E1" s="57" t="s">
        <v>18</v>
      </c>
      <c r="F1" s="57" t="s">
        <v>19</v>
      </c>
      <c r="G1" s="57" t="s">
        <v>20</v>
      </c>
    </row>
    <row r="2" spans="1:7" x14ac:dyDescent="0.3">
      <c r="A2" s="14">
        <v>1</v>
      </c>
      <c r="B2" s="14">
        <v>0.54</v>
      </c>
      <c r="C2" s="14">
        <v>10</v>
      </c>
      <c r="D2" s="14">
        <v>0</v>
      </c>
      <c r="E2" s="14">
        <v>10</v>
      </c>
      <c r="F2" s="14">
        <v>0</v>
      </c>
      <c r="G2" s="14">
        <f t="shared" ref="G2:G11" si="0">E2+F2</f>
        <v>10</v>
      </c>
    </row>
    <row r="3" spans="1:7" x14ac:dyDescent="0.3">
      <c r="A3" s="14">
        <v>2</v>
      </c>
      <c r="B3" s="14">
        <v>0.71</v>
      </c>
      <c r="C3" s="14">
        <v>12</v>
      </c>
      <c r="D3" s="14">
        <v>10</v>
      </c>
      <c r="E3" s="14">
        <v>10</v>
      </c>
      <c r="F3" s="14">
        <v>0</v>
      </c>
      <c r="G3" s="14">
        <f t="shared" si="0"/>
        <v>10</v>
      </c>
    </row>
    <row r="4" spans="1:7" x14ac:dyDescent="0.3">
      <c r="A4" s="14">
        <v>3</v>
      </c>
      <c r="B4" s="14">
        <v>0.83</v>
      </c>
      <c r="C4" s="14">
        <v>12</v>
      </c>
      <c r="D4" s="14">
        <v>22</v>
      </c>
      <c r="E4" s="14">
        <v>12</v>
      </c>
      <c r="F4" s="14">
        <v>0</v>
      </c>
      <c r="G4" s="14">
        <f t="shared" si="0"/>
        <v>12</v>
      </c>
    </row>
    <row r="5" spans="1:7" x14ac:dyDescent="0.3">
      <c r="A5" s="14">
        <v>4</v>
      </c>
      <c r="B5" s="14">
        <v>0.37</v>
      </c>
      <c r="C5" s="14">
        <v>10</v>
      </c>
      <c r="D5" s="14">
        <v>34</v>
      </c>
      <c r="E5" s="14">
        <v>12</v>
      </c>
      <c r="F5" s="14">
        <v>0</v>
      </c>
      <c r="G5" s="14">
        <f t="shared" si="0"/>
        <v>12</v>
      </c>
    </row>
    <row r="6" spans="1:7" x14ac:dyDescent="0.3">
      <c r="A6" s="14">
        <v>5</v>
      </c>
      <c r="B6" s="14">
        <v>0.01</v>
      </c>
      <c r="C6" s="14">
        <v>5</v>
      </c>
      <c r="D6" s="14">
        <v>44</v>
      </c>
      <c r="E6" s="14">
        <v>10</v>
      </c>
      <c r="F6" s="14">
        <v>0</v>
      </c>
      <c r="G6" s="14">
        <f t="shared" si="0"/>
        <v>10</v>
      </c>
    </row>
    <row r="7" spans="1:7" x14ac:dyDescent="0.3">
      <c r="A7" s="14">
        <v>6</v>
      </c>
      <c r="B7" s="14">
        <v>0.31</v>
      </c>
      <c r="C7" s="14">
        <v>10</v>
      </c>
      <c r="D7" s="14">
        <v>49</v>
      </c>
      <c r="E7" s="14">
        <v>5</v>
      </c>
      <c r="F7" s="14">
        <v>0</v>
      </c>
      <c r="G7" s="14">
        <f t="shared" si="0"/>
        <v>5</v>
      </c>
    </row>
    <row r="8" spans="1:7" x14ac:dyDescent="0.3">
      <c r="A8" s="14">
        <v>7</v>
      </c>
      <c r="B8" s="14">
        <v>0.49</v>
      </c>
      <c r="C8" s="14">
        <v>10</v>
      </c>
      <c r="D8" s="14">
        <v>59</v>
      </c>
      <c r="E8" s="14">
        <v>10</v>
      </c>
      <c r="F8" s="14">
        <v>0</v>
      </c>
      <c r="G8" s="14">
        <f t="shared" si="0"/>
        <v>10</v>
      </c>
    </row>
    <row r="9" spans="1:7" x14ac:dyDescent="0.3">
      <c r="A9" s="14">
        <v>8</v>
      </c>
      <c r="B9" s="14">
        <v>0.12</v>
      </c>
      <c r="C9" s="14">
        <v>8</v>
      </c>
      <c r="D9" s="14">
        <v>69</v>
      </c>
      <c r="E9" s="14">
        <v>10</v>
      </c>
      <c r="F9" s="14">
        <v>5</v>
      </c>
      <c r="G9" s="14">
        <f t="shared" si="0"/>
        <v>15</v>
      </c>
    </row>
    <row r="10" spans="1:7" x14ac:dyDescent="0.3">
      <c r="A10" s="14">
        <v>9</v>
      </c>
      <c r="B10" s="14">
        <v>0.1</v>
      </c>
      <c r="C10" s="14">
        <v>5</v>
      </c>
      <c r="D10" s="14">
        <v>77</v>
      </c>
      <c r="E10" s="14">
        <v>8</v>
      </c>
      <c r="F10" s="14">
        <v>7</v>
      </c>
      <c r="G10" s="14">
        <f t="shared" si="0"/>
        <v>15</v>
      </c>
    </row>
    <row r="11" spans="1:7" x14ac:dyDescent="0.3">
      <c r="A11" s="14">
        <v>10</v>
      </c>
      <c r="B11" s="14">
        <v>0.28599999999999998</v>
      </c>
      <c r="C11" s="14">
        <v>8</v>
      </c>
      <c r="D11" s="14">
        <v>82</v>
      </c>
      <c r="E11" s="14">
        <v>5</v>
      </c>
      <c r="F11" s="14">
        <v>7</v>
      </c>
      <c r="G11" s="14">
        <f t="shared" si="0"/>
        <v>12</v>
      </c>
    </row>
    <row r="12" spans="1:7" x14ac:dyDescent="0.3">
      <c r="F12" s="63" t="s">
        <v>59</v>
      </c>
      <c r="G12" s="64">
        <f>AVERAGE(G2:G11)</f>
        <v>11.1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1A25-A07B-44DA-BE89-2428A4FEE75F}">
  <dimension ref="A1:Q103"/>
  <sheetViews>
    <sheetView workbookViewId="0">
      <selection activeCell="J2" sqref="J2"/>
    </sheetView>
  </sheetViews>
  <sheetFormatPr defaultRowHeight="13.8" x14ac:dyDescent="0.25"/>
  <cols>
    <col min="1" max="1" width="24.5546875" style="5" customWidth="1"/>
    <col min="2" max="2" width="13.33203125" style="5" customWidth="1"/>
    <col min="3" max="4" width="13.44140625" style="5" customWidth="1"/>
    <col min="5" max="5" width="16.6640625" style="5" customWidth="1"/>
    <col min="6" max="8" width="8.88671875" style="5"/>
    <col min="9" max="9" width="13.33203125" style="55" customWidth="1"/>
    <col min="10" max="17" width="13.33203125" style="5" customWidth="1"/>
    <col min="18" max="23" width="8.88671875" style="5"/>
    <col min="24" max="24" width="33.109375" style="5" customWidth="1"/>
    <col min="25" max="16384" width="8.88671875" style="5"/>
  </cols>
  <sheetData>
    <row r="1" spans="1:17" ht="27.6" x14ac:dyDescent="0.25">
      <c r="A1" s="56" t="s">
        <v>15</v>
      </c>
      <c r="B1" s="56" t="s">
        <v>21</v>
      </c>
      <c r="C1" s="56" t="s">
        <v>40</v>
      </c>
      <c r="D1" s="56" t="s">
        <v>41</v>
      </c>
      <c r="E1" s="56" t="s">
        <v>42</v>
      </c>
      <c r="I1" s="56" t="s">
        <v>43</v>
      </c>
      <c r="J1" s="56" t="s">
        <v>16</v>
      </c>
      <c r="K1" s="56" t="s">
        <v>44</v>
      </c>
      <c r="L1" s="56" t="s">
        <v>45</v>
      </c>
      <c r="M1" s="56" t="s">
        <v>19</v>
      </c>
      <c r="N1" s="56" t="s">
        <v>46</v>
      </c>
      <c r="O1" s="56" t="s">
        <v>18</v>
      </c>
      <c r="P1" s="56" t="s">
        <v>47</v>
      </c>
      <c r="Q1" s="56" t="s">
        <v>48</v>
      </c>
    </row>
    <row r="2" spans="1:17" x14ac:dyDescent="0.25">
      <c r="A2" s="7">
        <v>5</v>
      </c>
      <c r="B2" s="6">
        <v>0.24</v>
      </c>
      <c r="C2" s="12">
        <v>0</v>
      </c>
      <c r="D2" s="16">
        <v>0.24</v>
      </c>
      <c r="E2" s="54">
        <v>5</v>
      </c>
      <c r="I2" s="55">
        <v>1</v>
      </c>
      <c r="J2" s="10">
        <f t="shared" ref="J2:J33" ca="1" si="0">-9*LN(RAND())</f>
        <v>14.3977288989458</v>
      </c>
      <c r="K2" s="10">
        <f ca="1">J2</f>
        <v>14.3977288989458</v>
      </c>
      <c r="L2" s="10">
        <f ca="1">K2</f>
        <v>14.3977288989458</v>
      </c>
      <c r="M2" s="10">
        <f t="shared" ref="M2:M33" ca="1" si="1">L2-K2</f>
        <v>0</v>
      </c>
      <c r="N2" s="5">
        <f t="shared" ref="N2:N33" ca="1" si="2">RAND()</f>
        <v>0.10995069842967264</v>
      </c>
      <c r="O2" s="5">
        <f t="shared" ref="O2:O33" ca="1" si="3">VLOOKUP(N2,$C$2:$E$9,3)</f>
        <v>5</v>
      </c>
      <c r="P2" s="10">
        <f t="shared" ref="P2:P33" ca="1" si="4">L2+O2</f>
        <v>19.3977288989458</v>
      </c>
      <c r="Q2" s="10">
        <f ca="1">Table17[[#This Row],[Completion Time]]-Table17[[#This Row],[Call Arrival Time]]</f>
        <v>5</v>
      </c>
    </row>
    <row r="3" spans="1:17" x14ac:dyDescent="0.25">
      <c r="A3" s="7">
        <v>6</v>
      </c>
      <c r="B3" s="52">
        <v>0.2</v>
      </c>
      <c r="C3" s="27">
        <v>0.24</v>
      </c>
      <c r="D3" s="16">
        <v>0.44</v>
      </c>
      <c r="E3" s="54">
        <v>6</v>
      </c>
      <c r="I3" s="55">
        <v>2</v>
      </c>
      <c r="J3" s="10">
        <f t="shared" ca="1" si="0"/>
        <v>15.169085443159389</v>
      </c>
      <c r="K3" s="10">
        <f t="shared" ref="K3:K34" ca="1" si="5">J3+K2</f>
        <v>29.566814342105189</v>
      </c>
      <c r="L3" s="10">
        <f ca="1">IF(Table17[[#This Row],[Call Arrival Time]]&gt;P2,Table17[[#This Row],[Call Arrival Time]],P2)</f>
        <v>29.566814342105189</v>
      </c>
      <c r="M3" s="10">
        <f t="shared" ca="1" si="1"/>
        <v>0</v>
      </c>
      <c r="N3" s="5">
        <f t="shared" ca="1" si="2"/>
        <v>1.5988736417343663E-2</v>
      </c>
      <c r="O3" s="5">
        <f t="shared" ca="1" si="3"/>
        <v>5</v>
      </c>
      <c r="P3" s="10">
        <f t="shared" ca="1" si="4"/>
        <v>34.566814342105189</v>
      </c>
      <c r="Q3" s="10">
        <f ca="1">Table17[[#This Row],[Completion Time]]-Table17[[#This Row],[Call Arrival Time]]</f>
        <v>5</v>
      </c>
    </row>
    <row r="4" spans="1:17" x14ac:dyDescent="0.25">
      <c r="A4" s="7">
        <v>7</v>
      </c>
      <c r="B4" s="6">
        <v>0.15</v>
      </c>
      <c r="C4" s="27">
        <v>0.44</v>
      </c>
      <c r="D4" s="16">
        <v>0.59</v>
      </c>
      <c r="E4" s="54">
        <v>7</v>
      </c>
      <c r="I4" s="55">
        <v>3</v>
      </c>
      <c r="J4" s="10">
        <f t="shared" ca="1" si="0"/>
        <v>46.502018536820039</v>
      </c>
      <c r="K4" s="10">
        <f t="shared" ca="1" si="5"/>
        <v>76.068832878925235</v>
      </c>
      <c r="L4" s="10">
        <f ca="1">IF(Table17[[#This Row],[Call Arrival Time]]&gt;P3,Table17[[#This Row],[Call Arrival Time]],P3)</f>
        <v>76.068832878925235</v>
      </c>
      <c r="M4" s="10">
        <f t="shared" ca="1" si="1"/>
        <v>0</v>
      </c>
      <c r="N4" s="5">
        <f t="shared" ca="1" si="2"/>
        <v>0.92703212895801568</v>
      </c>
      <c r="O4" s="5">
        <f t="shared" ca="1" si="3"/>
        <v>10</v>
      </c>
      <c r="P4" s="10">
        <f t="shared" ca="1" si="4"/>
        <v>86.068832878925235</v>
      </c>
      <c r="Q4" s="10">
        <f ca="1">Table17[[#This Row],[Completion Time]]-Table17[[#This Row],[Call Arrival Time]]</f>
        <v>10</v>
      </c>
    </row>
    <row r="5" spans="1:17" x14ac:dyDescent="0.25">
      <c r="A5" s="13">
        <v>8</v>
      </c>
      <c r="B5" s="9">
        <v>0.14000000000000001</v>
      </c>
      <c r="C5" s="51">
        <v>0.59</v>
      </c>
      <c r="D5" s="16">
        <v>0.73</v>
      </c>
      <c r="E5" s="54">
        <v>8</v>
      </c>
      <c r="I5" s="55">
        <v>4</v>
      </c>
      <c r="J5" s="10">
        <f t="shared" ca="1" si="0"/>
        <v>0.19590588748726384</v>
      </c>
      <c r="K5" s="10">
        <f t="shared" ca="1" si="5"/>
        <v>76.264738766412492</v>
      </c>
      <c r="L5" s="10">
        <f ca="1">IF(Table17[[#This Row],[Call Arrival Time]]&gt;P4,Table17[[#This Row],[Call Arrival Time]],P4)</f>
        <v>86.068832878925235</v>
      </c>
      <c r="M5" s="10">
        <f t="shared" ca="1" si="1"/>
        <v>9.8040941125127432</v>
      </c>
      <c r="N5" s="5">
        <f t="shared" ca="1" si="2"/>
        <v>0.9690062697927907</v>
      </c>
      <c r="O5" s="5">
        <f t="shared" ca="1" si="3"/>
        <v>11</v>
      </c>
      <c r="P5" s="10">
        <f t="shared" ca="1" si="4"/>
        <v>97.068832878925235</v>
      </c>
      <c r="Q5" s="10">
        <f ca="1">Table17[[#This Row],[Completion Time]]-Table17[[#This Row],[Call Arrival Time]]</f>
        <v>20.804094112512743</v>
      </c>
    </row>
    <row r="6" spans="1:17" x14ac:dyDescent="0.25">
      <c r="A6" s="13">
        <v>9</v>
      </c>
      <c r="B6" s="9">
        <v>0.12</v>
      </c>
      <c r="C6" s="9">
        <v>0.73</v>
      </c>
      <c r="D6" s="53">
        <v>0.85</v>
      </c>
      <c r="E6" s="54">
        <v>9</v>
      </c>
      <c r="I6" s="55">
        <v>5</v>
      </c>
      <c r="J6" s="10">
        <f t="shared" ca="1" si="0"/>
        <v>3.2308157270830535</v>
      </c>
      <c r="K6" s="10">
        <f t="shared" ca="1" si="5"/>
        <v>79.495554493495547</v>
      </c>
      <c r="L6" s="10">
        <f ca="1">IF(Table17[[#This Row],[Call Arrival Time]]&gt;P5,Table17[[#This Row],[Call Arrival Time]],P5)</f>
        <v>97.068832878925235</v>
      </c>
      <c r="M6" s="10">
        <f t="shared" ca="1" si="1"/>
        <v>17.573278385429688</v>
      </c>
      <c r="N6" s="5">
        <f t="shared" ca="1" si="2"/>
        <v>0.32496242965584599</v>
      </c>
      <c r="O6" s="5">
        <f t="shared" ca="1" si="3"/>
        <v>6</v>
      </c>
      <c r="P6" s="10">
        <f t="shared" ca="1" si="4"/>
        <v>103.06883287892524</v>
      </c>
      <c r="Q6" s="10">
        <f ca="1">Table17[[#This Row],[Completion Time]]-Table17[[#This Row],[Call Arrival Time]]</f>
        <v>23.573278385429688</v>
      </c>
    </row>
    <row r="7" spans="1:17" x14ac:dyDescent="0.25">
      <c r="A7" s="13">
        <v>10</v>
      </c>
      <c r="B7" s="9">
        <v>0.08</v>
      </c>
      <c r="C7" s="9">
        <v>0.85</v>
      </c>
      <c r="D7" s="53">
        <v>0.93</v>
      </c>
      <c r="E7" s="54">
        <v>10</v>
      </c>
      <c r="I7" s="55">
        <v>6</v>
      </c>
      <c r="J7" s="10">
        <f t="shared" ca="1" si="0"/>
        <v>7.0460355129637797</v>
      </c>
      <c r="K7" s="10">
        <f t="shared" ca="1" si="5"/>
        <v>86.54159000645933</v>
      </c>
      <c r="L7" s="10">
        <f ca="1">IF(Table17[[#This Row],[Call Arrival Time]]&gt;P6,Table17[[#This Row],[Call Arrival Time]],P6)</f>
        <v>103.06883287892524</v>
      </c>
      <c r="M7" s="10">
        <f t="shared" ca="1" si="1"/>
        <v>16.527242872465905</v>
      </c>
      <c r="N7" s="5">
        <f t="shared" ca="1" si="2"/>
        <v>0.19730797667977285</v>
      </c>
      <c r="O7" s="5">
        <f t="shared" ca="1" si="3"/>
        <v>5</v>
      </c>
      <c r="P7" s="10">
        <f t="shared" ca="1" si="4"/>
        <v>108.06883287892524</v>
      </c>
      <c r="Q7" s="10">
        <f ca="1">Table17[[#This Row],[Completion Time]]-Table17[[#This Row],[Call Arrival Time]]</f>
        <v>21.527242872465905</v>
      </c>
    </row>
    <row r="8" spans="1:17" x14ac:dyDescent="0.25">
      <c r="A8" s="13">
        <v>11</v>
      </c>
      <c r="B8" s="9">
        <v>0.05</v>
      </c>
      <c r="C8" s="9">
        <v>0.93</v>
      </c>
      <c r="D8" s="53">
        <v>0.98</v>
      </c>
      <c r="E8" s="54">
        <v>11</v>
      </c>
      <c r="I8" s="55">
        <v>7</v>
      </c>
      <c r="J8" s="10">
        <f t="shared" ca="1" si="0"/>
        <v>9.5062976072636154</v>
      </c>
      <c r="K8" s="10">
        <f t="shared" ca="1" si="5"/>
        <v>96.047887613722949</v>
      </c>
      <c r="L8" s="10">
        <f ca="1">IF(Table17[[#This Row],[Call Arrival Time]]&gt;P7,Table17[[#This Row],[Call Arrival Time]],P7)</f>
        <v>108.06883287892524</v>
      </c>
      <c r="M8" s="10">
        <f t="shared" ca="1" si="1"/>
        <v>12.020945265202286</v>
      </c>
      <c r="N8" s="5">
        <f t="shared" ca="1" si="2"/>
        <v>0.33052396233373094</v>
      </c>
      <c r="O8" s="5">
        <f t="shared" ca="1" si="3"/>
        <v>6</v>
      </c>
      <c r="P8" s="10">
        <f t="shared" ca="1" si="4"/>
        <v>114.06883287892524</v>
      </c>
      <c r="Q8" s="10">
        <f ca="1">Table17[[#This Row],[Completion Time]]-Table17[[#This Row],[Call Arrival Time]]</f>
        <v>18.020945265202286</v>
      </c>
    </row>
    <row r="9" spans="1:17" x14ac:dyDescent="0.25">
      <c r="A9" s="13">
        <v>12</v>
      </c>
      <c r="B9" s="9">
        <v>0.02</v>
      </c>
      <c r="C9" s="9">
        <v>0.98</v>
      </c>
      <c r="D9" s="53">
        <v>1</v>
      </c>
      <c r="E9" s="54">
        <v>12</v>
      </c>
      <c r="I9" s="55">
        <v>8</v>
      </c>
      <c r="J9" s="10">
        <f t="shared" ca="1" si="0"/>
        <v>0.82080582379225797</v>
      </c>
      <c r="K9" s="10">
        <f t="shared" ca="1" si="5"/>
        <v>96.868693437515205</v>
      </c>
      <c r="L9" s="10">
        <f ca="1">IF(Table17[[#This Row],[Call Arrival Time]]&gt;P8,Table17[[#This Row],[Call Arrival Time]],P8)</f>
        <v>114.06883287892524</v>
      </c>
      <c r="M9" s="10">
        <f t="shared" ca="1" si="1"/>
        <v>17.20013944141003</v>
      </c>
      <c r="N9" s="5">
        <f t="shared" ca="1" si="2"/>
        <v>0.97574192872925281</v>
      </c>
      <c r="O9" s="5">
        <f t="shared" ca="1" si="3"/>
        <v>11</v>
      </c>
      <c r="P9" s="10">
        <f t="shared" ca="1" si="4"/>
        <v>125.06883287892524</v>
      </c>
      <c r="Q9" s="10">
        <f ca="1">Table17[[#This Row],[Completion Time]]-Table17[[#This Row],[Call Arrival Time]]</f>
        <v>28.20013944141003</v>
      </c>
    </row>
    <row r="10" spans="1:17" x14ac:dyDescent="0.25">
      <c r="I10" s="55">
        <v>9</v>
      </c>
      <c r="J10" s="10">
        <f t="shared" ca="1" si="0"/>
        <v>3.9666518654517589</v>
      </c>
      <c r="K10" s="10">
        <f t="shared" ca="1" si="5"/>
        <v>100.83534530296697</v>
      </c>
      <c r="L10" s="10">
        <f ca="1">IF(Table17[[#This Row],[Call Arrival Time]]&gt;P9,Table17[[#This Row],[Call Arrival Time]],P9)</f>
        <v>125.06883287892524</v>
      </c>
      <c r="M10" s="10">
        <f t="shared" ca="1" si="1"/>
        <v>24.233487575958264</v>
      </c>
      <c r="N10" s="5">
        <f t="shared" ca="1" si="2"/>
        <v>0.58900891345626138</v>
      </c>
      <c r="O10" s="5">
        <f t="shared" ca="1" si="3"/>
        <v>7</v>
      </c>
      <c r="P10" s="10">
        <f t="shared" ca="1" si="4"/>
        <v>132.06883287892524</v>
      </c>
      <c r="Q10" s="10">
        <f ca="1">Table17[[#This Row],[Completion Time]]-Table17[[#This Row],[Call Arrival Time]]</f>
        <v>31.233487575958264</v>
      </c>
    </row>
    <row r="11" spans="1:17" x14ac:dyDescent="0.25">
      <c r="I11" s="55">
        <v>10</v>
      </c>
      <c r="J11" s="10">
        <f t="shared" ca="1" si="0"/>
        <v>1.8819337938052565</v>
      </c>
      <c r="K11" s="10">
        <f t="shared" ca="1" si="5"/>
        <v>102.71727909677223</v>
      </c>
      <c r="L11" s="10">
        <f ca="1">IF(Table17[[#This Row],[Call Arrival Time]]&gt;P10,Table17[[#This Row],[Call Arrival Time]],P10)</f>
        <v>132.06883287892524</v>
      </c>
      <c r="M11" s="10">
        <f t="shared" ca="1" si="1"/>
        <v>29.351553782153005</v>
      </c>
      <c r="N11" s="5">
        <f t="shared" ca="1" si="2"/>
        <v>0.62168053242861754</v>
      </c>
      <c r="O11" s="5">
        <f t="shared" ca="1" si="3"/>
        <v>8</v>
      </c>
      <c r="P11" s="10">
        <f t="shared" ca="1" si="4"/>
        <v>140.06883287892524</v>
      </c>
      <c r="Q11" s="10">
        <f ca="1">Table17[[#This Row],[Completion Time]]-Table17[[#This Row],[Call Arrival Time]]</f>
        <v>37.351553782153005</v>
      </c>
    </row>
    <row r="12" spans="1:17" x14ac:dyDescent="0.25">
      <c r="I12" s="55">
        <v>11</v>
      </c>
      <c r="J12" s="10">
        <f t="shared" ca="1" si="0"/>
        <v>0.69789653465199841</v>
      </c>
      <c r="K12" s="10">
        <f t="shared" ca="1" si="5"/>
        <v>103.41517563142423</v>
      </c>
      <c r="L12" s="10">
        <f ca="1">IF(Table17[[#This Row],[Call Arrival Time]]&gt;P11,Table17[[#This Row],[Call Arrival Time]],P11)</f>
        <v>140.06883287892524</v>
      </c>
      <c r="M12" s="10">
        <f t="shared" ca="1" si="1"/>
        <v>36.653657247501002</v>
      </c>
      <c r="N12" s="5">
        <f t="shared" ca="1" si="2"/>
        <v>0.2894162352490286</v>
      </c>
      <c r="O12" s="5">
        <f t="shared" ca="1" si="3"/>
        <v>6</v>
      </c>
      <c r="P12" s="10">
        <f t="shared" ca="1" si="4"/>
        <v>146.06883287892524</v>
      </c>
      <c r="Q12" s="10">
        <f ca="1">Table17[[#This Row],[Completion Time]]-Table17[[#This Row],[Call Arrival Time]]</f>
        <v>42.653657247501002</v>
      </c>
    </row>
    <row r="13" spans="1:17" x14ac:dyDescent="0.25">
      <c r="I13" s="55">
        <v>12</v>
      </c>
      <c r="J13" s="10">
        <f t="shared" ca="1" si="0"/>
        <v>25.813216702886798</v>
      </c>
      <c r="K13" s="10">
        <f t="shared" ca="1" si="5"/>
        <v>129.22839233431102</v>
      </c>
      <c r="L13" s="10">
        <f ca="1">IF(Table17[[#This Row],[Call Arrival Time]]&gt;P12,Table17[[#This Row],[Call Arrival Time]],P12)</f>
        <v>146.06883287892524</v>
      </c>
      <c r="M13" s="10">
        <f t="shared" ca="1" si="1"/>
        <v>16.840440544614211</v>
      </c>
      <c r="N13" s="5">
        <f t="shared" ca="1" si="2"/>
        <v>0.87278332245719581</v>
      </c>
      <c r="O13" s="5">
        <f t="shared" ca="1" si="3"/>
        <v>10</v>
      </c>
      <c r="P13" s="10">
        <f t="shared" ca="1" si="4"/>
        <v>156.06883287892524</v>
      </c>
      <c r="Q13" s="10">
        <f ca="1">Table17[[#This Row],[Completion Time]]-Table17[[#This Row],[Call Arrival Time]]</f>
        <v>26.840440544614211</v>
      </c>
    </row>
    <row r="14" spans="1:17" x14ac:dyDescent="0.25">
      <c r="I14" s="55">
        <v>13</v>
      </c>
      <c r="J14" s="10">
        <f t="shared" ca="1" si="0"/>
        <v>13.300508222180786</v>
      </c>
      <c r="K14" s="10">
        <f t="shared" ca="1" si="5"/>
        <v>142.52890055649181</v>
      </c>
      <c r="L14" s="10">
        <f ca="1">IF(Table17[[#This Row],[Call Arrival Time]]&gt;P13,Table17[[#This Row],[Call Arrival Time]],P13)</f>
        <v>156.06883287892524</v>
      </c>
      <c r="M14" s="10">
        <f t="shared" ca="1" si="1"/>
        <v>13.53993232243343</v>
      </c>
      <c r="N14" s="5">
        <f t="shared" ca="1" si="2"/>
        <v>0.27425655384313341</v>
      </c>
      <c r="O14" s="5">
        <f t="shared" ca="1" si="3"/>
        <v>6</v>
      </c>
      <c r="P14" s="10">
        <f t="shared" ca="1" si="4"/>
        <v>162.06883287892524</v>
      </c>
      <c r="Q14" s="10">
        <f ca="1">Table17[[#This Row],[Completion Time]]-Table17[[#This Row],[Call Arrival Time]]</f>
        <v>19.53993232243343</v>
      </c>
    </row>
    <row r="15" spans="1:17" x14ac:dyDescent="0.25">
      <c r="I15" s="55">
        <v>14</v>
      </c>
      <c r="J15" s="10">
        <f t="shared" ca="1" si="0"/>
        <v>9.5601188674690238</v>
      </c>
      <c r="K15" s="10">
        <f t="shared" ca="1" si="5"/>
        <v>152.08901942396082</v>
      </c>
      <c r="L15" s="10">
        <f ca="1">IF(Table17[[#This Row],[Call Arrival Time]]&gt;P14,Table17[[#This Row],[Call Arrival Time]],P14)</f>
        <v>162.06883287892524</v>
      </c>
      <c r="M15" s="10">
        <f t="shared" ca="1" si="1"/>
        <v>9.9798134549644146</v>
      </c>
      <c r="N15" s="5">
        <f t="shared" ca="1" si="2"/>
        <v>0.10190386251688333</v>
      </c>
      <c r="O15" s="5">
        <f t="shared" ca="1" si="3"/>
        <v>5</v>
      </c>
      <c r="P15" s="10">
        <f t="shared" ca="1" si="4"/>
        <v>167.06883287892524</v>
      </c>
      <c r="Q15" s="10">
        <f ca="1">Table17[[#This Row],[Completion Time]]-Table17[[#This Row],[Call Arrival Time]]</f>
        <v>14.979813454964415</v>
      </c>
    </row>
    <row r="16" spans="1:17" x14ac:dyDescent="0.25">
      <c r="I16" s="55">
        <v>15</v>
      </c>
      <c r="J16" s="10">
        <f t="shared" ca="1" si="0"/>
        <v>0.91581138846591514</v>
      </c>
      <c r="K16" s="10">
        <f t="shared" ca="1" si="5"/>
        <v>153.00483081242675</v>
      </c>
      <c r="L16" s="10">
        <f ca="1">IF(Table17[[#This Row],[Call Arrival Time]]&gt;P15,Table17[[#This Row],[Call Arrival Time]],P15)</f>
        <v>167.06883287892524</v>
      </c>
      <c r="M16" s="10">
        <f t="shared" ca="1" si="1"/>
        <v>14.064002066498489</v>
      </c>
      <c r="N16" s="5">
        <f t="shared" ca="1" si="2"/>
        <v>0.1133558113005303</v>
      </c>
      <c r="O16" s="5">
        <f t="shared" ca="1" si="3"/>
        <v>5</v>
      </c>
      <c r="P16" s="10">
        <f t="shared" ca="1" si="4"/>
        <v>172.06883287892524</v>
      </c>
      <c r="Q16" s="10">
        <f ca="1">Table17[[#This Row],[Completion Time]]-Table17[[#This Row],[Call Arrival Time]]</f>
        <v>19.064002066498489</v>
      </c>
    </row>
    <row r="17" spans="9:17" x14ac:dyDescent="0.25">
      <c r="I17" s="55">
        <v>16</v>
      </c>
      <c r="J17" s="10">
        <f t="shared" ca="1" si="0"/>
        <v>40.143634406988319</v>
      </c>
      <c r="K17" s="10">
        <f t="shared" ca="1" si="5"/>
        <v>193.14846521941507</v>
      </c>
      <c r="L17" s="10">
        <f ca="1">IF(Table17[[#This Row],[Call Arrival Time]]&gt;P16,Table17[[#This Row],[Call Arrival Time]],P16)</f>
        <v>193.14846521941507</v>
      </c>
      <c r="M17" s="10">
        <f t="shared" ca="1" si="1"/>
        <v>0</v>
      </c>
      <c r="N17" s="5">
        <f t="shared" ca="1" si="2"/>
        <v>0.25074235995967709</v>
      </c>
      <c r="O17" s="5">
        <f t="shared" ca="1" si="3"/>
        <v>6</v>
      </c>
      <c r="P17" s="10">
        <f t="shared" ca="1" si="4"/>
        <v>199.14846521941507</v>
      </c>
      <c r="Q17" s="10">
        <f ca="1">Table17[[#This Row],[Completion Time]]-Table17[[#This Row],[Call Arrival Time]]</f>
        <v>6</v>
      </c>
    </row>
    <row r="18" spans="9:17" x14ac:dyDescent="0.25">
      <c r="I18" s="55">
        <v>17</v>
      </c>
      <c r="J18" s="10">
        <f t="shared" ca="1" si="0"/>
        <v>1.7491018112324153</v>
      </c>
      <c r="K18" s="10">
        <f t="shared" ca="1" si="5"/>
        <v>194.89756703064748</v>
      </c>
      <c r="L18" s="10">
        <f ca="1">IF(Table17[[#This Row],[Call Arrival Time]]&gt;P17,Table17[[#This Row],[Call Arrival Time]],P17)</f>
        <v>199.14846521941507</v>
      </c>
      <c r="M18" s="10">
        <f t="shared" ca="1" si="1"/>
        <v>4.250898188767593</v>
      </c>
      <c r="N18" s="5">
        <f t="shared" ca="1" si="2"/>
        <v>0.94029108386394089</v>
      </c>
      <c r="O18" s="5">
        <f t="shared" ca="1" si="3"/>
        <v>11</v>
      </c>
      <c r="P18" s="10">
        <f t="shared" ca="1" si="4"/>
        <v>210.14846521941507</v>
      </c>
      <c r="Q18" s="10">
        <f ca="1">Table17[[#This Row],[Completion Time]]-Table17[[#This Row],[Call Arrival Time]]</f>
        <v>15.250898188767593</v>
      </c>
    </row>
    <row r="19" spans="9:17" x14ac:dyDescent="0.25">
      <c r="I19" s="55">
        <v>18</v>
      </c>
      <c r="J19" s="10">
        <f t="shared" ca="1" si="0"/>
        <v>1.1097875805865702</v>
      </c>
      <c r="K19" s="10">
        <f t="shared" ca="1" si="5"/>
        <v>196.00735461123406</v>
      </c>
      <c r="L19" s="10">
        <f ca="1">IF(Table17[[#This Row],[Call Arrival Time]]&gt;P18,Table17[[#This Row],[Call Arrival Time]],P18)</f>
        <v>210.14846521941507</v>
      </c>
      <c r="M19" s="10">
        <f t="shared" ca="1" si="1"/>
        <v>14.141110608181009</v>
      </c>
      <c r="N19" s="5">
        <f t="shared" ca="1" si="2"/>
        <v>0.41126619209837323</v>
      </c>
      <c r="O19" s="5">
        <f t="shared" ca="1" si="3"/>
        <v>6</v>
      </c>
      <c r="P19" s="10">
        <f t="shared" ca="1" si="4"/>
        <v>216.14846521941507</v>
      </c>
      <c r="Q19" s="10">
        <f ca="1">Table17[[#This Row],[Completion Time]]-Table17[[#This Row],[Call Arrival Time]]</f>
        <v>20.141110608181009</v>
      </c>
    </row>
    <row r="20" spans="9:17" x14ac:dyDescent="0.25">
      <c r="I20" s="55">
        <v>19</v>
      </c>
      <c r="J20" s="10">
        <f t="shared" ca="1" si="0"/>
        <v>6.8040405607423402</v>
      </c>
      <c r="K20" s="10">
        <f t="shared" ca="1" si="5"/>
        <v>202.81139517197641</v>
      </c>
      <c r="L20" s="10">
        <f ca="1">IF(Table17[[#This Row],[Call Arrival Time]]&gt;P19,Table17[[#This Row],[Call Arrival Time]],P19)</f>
        <v>216.14846521941507</v>
      </c>
      <c r="M20" s="10">
        <f t="shared" ca="1" si="1"/>
        <v>13.337070047438658</v>
      </c>
      <c r="N20" s="5">
        <f t="shared" ca="1" si="2"/>
        <v>0.59077377188819902</v>
      </c>
      <c r="O20" s="5">
        <f t="shared" ca="1" si="3"/>
        <v>8</v>
      </c>
      <c r="P20" s="10">
        <f t="shared" ca="1" si="4"/>
        <v>224.14846521941507</v>
      </c>
      <c r="Q20" s="10">
        <f ca="1">Table17[[#This Row],[Completion Time]]-Table17[[#This Row],[Call Arrival Time]]</f>
        <v>21.337070047438658</v>
      </c>
    </row>
    <row r="21" spans="9:17" x14ac:dyDescent="0.25">
      <c r="I21" s="55">
        <v>20</v>
      </c>
      <c r="J21" s="10">
        <f t="shared" ca="1" si="0"/>
        <v>5.8610798501381316</v>
      </c>
      <c r="K21" s="10">
        <f t="shared" ca="1" si="5"/>
        <v>208.67247502211455</v>
      </c>
      <c r="L21" s="10">
        <f ca="1">IF(Table17[[#This Row],[Call Arrival Time]]&gt;P20,Table17[[#This Row],[Call Arrival Time]],P20)</f>
        <v>224.14846521941507</v>
      </c>
      <c r="M21" s="10">
        <f t="shared" ca="1" si="1"/>
        <v>15.475990197300519</v>
      </c>
      <c r="N21" s="5">
        <f t="shared" ca="1" si="2"/>
        <v>0.23543708903020433</v>
      </c>
      <c r="O21" s="5">
        <f t="shared" ca="1" si="3"/>
        <v>5</v>
      </c>
      <c r="P21" s="10">
        <f t="shared" ca="1" si="4"/>
        <v>229.14846521941507</v>
      </c>
      <c r="Q21" s="10">
        <f ca="1">Table17[[#This Row],[Completion Time]]-Table17[[#This Row],[Call Arrival Time]]</f>
        <v>20.475990197300519</v>
      </c>
    </row>
    <row r="22" spans="9:17" x14ac:dyDescent="0.25">
      <c r="I22" s="55">
        <v>21</v>
      </c>
      <c r="J22" s="10">
        <f t="shared" ca="1" si="0"/>
        <v>13.587131621108405</v>
      </c>
      <c r="K22" s="10">
        <f t="shared" ca="1" si="5"/>
        <v>222.25960664322295</v>
      </c>
      <c r="L22" s="10">
        <f ca="1">IF(Table17[[#This Row],[Call Arrival Time]]&gt;P21,Table17[[#This Row],[Call Arrival Time]],P21)</f>
        <v>229.14846521941507</v>
      </c>
      <c r="M22" s="10">
        <f t="shared" ca="1" si="1"/>
        <v>6.8888585761921206</v>
      </c>
      <c r="N22" s="5">
        <f t="shared" ca="1" si="2"/>
        <v>0.13141346162988876</v>
      </c>
      <c r="O22" s="5">
        <f t="shared" ca="1" si="3"/>
        <v>5</v>
      </c>
      <c r="P22" s="10">
        <f t="shared" ca="1" si="4"/>
        <v>234.14846521941507</v>
      </c>
      <c r="Q22" s="10">
        <f ca="1">Table17[[#This Row],[Completion Time]]-Table17[[#This Row],[Call Arrival Time]]</f>
        <v>11.888858576192121</v>
      </c>
    </row>
    <row r="23" spans="9:17" x14ac:dyDescent="0.25">
      <c r="I23" s="55">
        <v>22</v>
      </c>
      <c r="J23" s="10">
        <f t="shared" ca="1" si="0"/>
        <v>15.628240074915809</v>
      </c>
      <c r="K23" s="10">
        <f t="shared" ca="1" si="5"/>
        <v>237.88784671813875</v>
      </c>
      <c r="L23" s="10">
        <f ca="1">IF(Table17[[#This Row],[Call Arrival Time]]&gt;P22,Table17[[#This Row],[Call Arrival Time]],P22)</f>
        <v>237.88784671813875</v>
      </c>
      <c r="M23" s="10">
        <f t="shared" ca="1" si="1"/>
        <v>0</v>
      </c>
      <c r="N23" s="5">
        <f t="shared" ca="1" si="2"/>
        <v>0.2158006748923994</v>
      </c>
      <c r="O23" s="5">
        <f t="shared" ca="1" si="3"/>
        <v>5</v>
      </c>
      <c r="P23" s="10">
        <f t="shared" ca="1" si="4"/>
        <v>242.88784671813875</v>
      </c>
      <c r="Q23" s="10">
        <f ca="1">Table17[[#This Row],[Completion Time]]-Table17[[#This Row],[Call Arrival Time]]</f>
        <v>5</v>
      </c>
    </row>
    <row r="24" spans="9:17" x14ac:dyDescent="0.25">
      <c r="I24" s="55">
        <v>23</v>
      </c>
      <c r="J24" s="10">
        <f t="shared" ca="1" si="0"/>
        <v>20.516427568781847</v>
      </c>
      <c r="K24" s="10">
        <f t="shared" ca="1" si="5"/>
        <v>258.40427428692061</v>
      </c>
      <c r="L24" s="10">
        <f ca="1">IF(Table17[[#This Row],[Call Arrival Time]]&gt;P23,Table17[[#This Row],[Call Arrival Time]],P23)</f>
        <v>258.40427428692061</v>
      </c>
      <c r="M24" s="10">
        <f t="shared" ca="1" si="1"/>
        <v>0</v>
      </c>
      <c r="N24" s="5">
        <f t="shared" ca="1" si="2"/>
        <v>0.46476966807125508</v>
      </c>
      <c r="O24" s="5">
        <f t="shared" ca="1" si="3"/>
        <v>7</v>
      </c>
      <c r="P24" s="10">
        <f t="shared" ca="1" si="4"/>
        <v>265.40427428692061</v>
      </c>
      <c r="Q24" s="10">
        <f ca="1">Table17[[#This Row],[Completion Time]]-Table17[[#This Row],[Call Arrival Time]]</f>
        <v>7</v>
      </c>
    </row>
    <row r="25" spans="9:17" x14ac:dyDescent="0.25">
      <c r="I25" s="55">
        <v>24</v>
      </c>
      <c r="J25" s="10">
        <f t="shared" ca="1" si="0"/>
        <v>0.71540098307185351</v>
      </c>
      <c r="K25" s="10">
        <f t="shared" ca="1" si="5"/>
        <v>259.11967526999246</v>
      </c>
      <c r="L25" s="10">
        <f ca="1">IF(Table17[[#This Row],[Call Arrival Time]]&gt;P24,Table17[[#This Row],[Call Arrival Time]],P24)</f>
        <v>265.40427428692061</v>
      </c>
      <c r="M25" s="10">
        <f t="shared" ca="1" si="1"/>
        <v>6.2845990169281549</v>
      </c>
      <c r="N25" s="5">
        <f t="shared" ca="1" si="2"/>
        <v>0.65963716893828606</v>
      </c>
      <c r="O25" s="5">
        <f t="shared" ca="1" si="3"/>
        <v>8</v>
      </c>
      <c r="P25" s="10">
        <f t="shared" ca="1" si="4"/>
        <v>273.40427428692061</v>
      </c>
      <c r="Q25" s="10">
        <f ca="1">Table17[[#This Row],[Completion Time]]-Table17[[#This Row],[Call Arrival Time]]</f>
        <v>14.284599016928155</v>
      </c>
    </row>
    <row r="26" spans="9:17" x14ac:dyDescent="0.25">
      <c r="I26" s="55">
        <v>25</v>
      </c>
      <c r="J26" s="10">
        <f t="shared" ca="1" si="0"/>
        <v>1.808260755951739</v>
      </c>
      <c r="K26" s="10">
        <f t="shared" ca="1" si="5"/>
        <v>260.92793602594418</v>
      </c>
      <c r="L26" s="10">
        <f ca="1">IF(Table17[[#This Row],[Call Arrival Time]]&gt;P25,Table17[[#This Row],[Call Arrival Time]],P25)</f>
        <v>273.40427428692061</v>
      </c>
      <c r="M26" s="10">
        <f t="shared" ca="1" si="1"/>
        <v>12.476338260976434</v>
      </c>
      <c r="N26" s="5">
        <f t="shared" ca="1" si="2"/>
        <v>0.59992090644595086</v>
      </c>
      <c r="O26" s="5">
        <f t="shared" ca="1" si="3"/>
        <v>8</v>
      </c>
      <c r="P26" s="10">
        <f t="shared" ca="1" si="4"/>
        <v>281.40427428692061</v>
      </c>
      <c r="Q26" s="10">
        <f ca="1">Table17[[#This Row],[Completion Time]]-Table17[[#This Row],[Call Arrival Time]]</f>
        <v>20.476338260976434</v>
      </c>
    </row>
    <row r="27" spans="9:17" x14ac:dyDescent="0.25">
      <c r="I27" s="55">
        <v>26</v>
      </c>
      <c r="J27" s="10">
        <f t="shared" ca="1" si="0"/>
        <v>9.3416009894581133</v>
      </c>
      <c r="K27" s="10">
        <f t="shared" ca="1" si="5"/>
        <v>270.26953701540231</v>
      </c>
      <c r="L27" s="10">
        <f ca="1">IF(Table17[[#This Row],[Call Arrival Time]]&gt;P26,Table17[[#This Row],[Call Arrival Time]],P26)</f>
        <v>281.40427428692061</v>
      </c>
      <c r="M27" s="10">
        <f t="shared" ca="1" si="1"/>
        <v>11.134737271518304</v>
      </c>
      <c r="N27" s="5">
        <f t="shared" ca="1" si="2"/>
        <v>9.4948618976328225E-3</v>
      </c>
      <c r="O27" s="5">
        <f t="shared" ca="1" si="3"/>
        <v>5</v>
      </c>
      <c r="P27" s="10">
        <f t="shared" ca="1" si="4"/>
        <v>286.40427428692061</v>
      </c>
      <c r="Q27" s="10">
        <f ca="1">Table17[[#This Row],[Completion Time]]-Table17[[#This Row],[Call Arrival Time]]</f>
        <v>16.134737271518304</v>
      </c>
    </row>
    <row r="28" spans="9:17" x14ac:dyDescent="0.25">
      <c r="I28" s="55">
        <v>27</v>
      </c>
      <c r="J28" s="10">
        <f t="shared" ca="1" si="0"/>
        <v>15.088797455975861</v>
      </c>
      <c r="K28" s="10">
        <f t="shared" ca="1" si="5"/>
        <v>285.35833447137816</v>
      </c>
      <c r="L28" s="10">
        <f ca="1">IF(Table17[[#This Row],[Call Arrival Time]]&gt;P27,Table17[[#This Row],[Call Arrival Time]],P27)</f>
        <v>286.40427428692061</v>
      </c>
      <c r="M28" s="10">
        <f t="shared" ca="1" si="1"/>
        <v>1.0459398155424537</v>
      </c>
      <c r="N28" s="5">
        <f t="shared" ca="1" si="2"/>
        <v>4.9062127938133138E-2</v>
      </c>
      <c r="O28" s="5">
        <f t="shared" ca="1" si="3"/>
        <v>5</v>
      </c>
      <c r="P28" s="10">
        <f t="shared" ca="1" si="4"/>
        <v>291.40427428692061</v>
      </c>
      <c r="Q28" s="10">
        <f ca="1">Table17[[#This Row],[Completion Time]]-Table17[[#This Row],[Call Arrival Time]]</f>
        <v>6.0459398155424537</v>
      </c>
    </row>
    <row r="29" spans="9:17" x14ac:dyDescent="0.25">
      <c r="I29" s="55">
        <v>28</v>
      </c>
      <c r="J29" s="10">
        <f t="shared" ca="1" si="0"/>
        <v>17.030622381259771</v>
      </c>
      <c r="K29" s="10">
        <f t="shared" ca="1" si="5"/>
        <v>302.38895685263793</v>
      </c>
      <c r="L29" s="10">
        <f ca="1">IF(Table17[[#This Row],[Call Arrival Time]]&gt;P28,Table17[[#This Row],[Call Arrival Time]],P28)</f>
        <v>302.38895685263793</v>
      </c>
      <c r="M29" s="10">
        <f t="shared" ca="1" si="1"/>
        <v>0</v>
      </c>
      <c r="N29" s="5">
        <f t="shared" ca="1" si="2"/>
        <v>0.61362330569332457</v>
      </c>
      <c r="O29" s="5">
        <f t="shared" ca="1" si="3"/>
        <v>8</v>
      </c>
      <c r="P29" s="10">
        <f t="shared" ca="1" si="4"/>
        <v>310.38895685263793</v>
      </c>
      <c r="Q29" s="10">
        <f ca="1">Table17[[#This Row],[Completion Time]]-Table17[[#This Row],[Call Arrival Time]]</f>
        <v>8</v>
      </c>
    </row>
    <row r="30" spans="9:17" x14ac:dyDescent="0.25">
      <c r="I30" s="55">
        <v>29</v>
      </c>
      <c r="J30" s="10">
        <f t="shared" ca="1" si="0"/>
        <v>17.134703702973905</v>
      </c>
      <c r="K30" s="10">
        <f t="shared" ca="1" si="5"/>
        <v>319.52366055561185</v>
      </c>
      <c r="L30" s="10">
        <f ca="1">IF(Table17[[#This Row],[Call Arrival Time]]&gt;P29,Table17[[#This Row],[Call Arrival Time]],P29)</f>
        <v>319.52366055561185</v>
      </c>
      <c r="M30" s="10">
        <f t="shared" ca="1" si="1"/>
        <v>0</v>
      </c>
      <c r="N30" s="5">
        <f t="shared" ca="1" si="2"/>
        <v>0.87692437217024055</v>
      </c>
      <c r="O30" s="5">
        <f t="shared" ca="1" si="3"/>
        <v>10</v>
      </c>
      <c r="P30" s="10">
        <f t="shared" ca="1" si="4"/>
        <v>329.52366055561185</v>
      </c>
      <c r="Q30" s="10">
        <f ca="1">Table17[[#This Row],[Completion Time]]-Table17[[#This Row],[Call Arrival Time]]</f>
        <v>10</v>
      </c>
    </row>
    <row r="31" spans="9:17" x14ac:dyDescent="0.25">
      <c r="I31" s="55">
        <v>30</v>
      </c>
      <c r="J31" s="10">
        <f t="shared" ca="1" si="0"/>
        <v>2.2283722242545685</v>
      </c>
      <c r="K31" s="10">
        <f t="shared" ca="1" si="5"/>
        <v>321.7520327798664</v>
      </c>
      <c r="L31" s="10">
        <f ca="1">IF(Table17[[#This Row],[Call Arrival Time]]&gt;P30,Table17[[#This Row],[Call Arrival Time]],P30)</f>
        <v>329.52366055561185</v>
      </c>
      <c r="M31" s="10">
        <f t="shared" ca="1" si="1"/>
        <v>7.7716277757454577</v>
      </c>
      <c r="N31" s="5">
        <f t="shared" ca="1" si="2"/>
        <v>0.72698115355200854</v>
      </c>
      <c r="O31" s="5">
        <f t="shared" ca="1" si="3"/>
        <v>8</v>
      </c>
      <c r="P31" s="10">
        <f t="shared" ca="1" si="4"/>
        <v>337.52366055561185</v>
      </c>
      <c r="Q31" s="10">
        <f ca="1">Table17[[#This Row],[Completion Time]]-Table17[[#This Row],[Call Arrival Time]]</f>
        <v>15.771627775745458</v>
      </c>
    </row>
    <row r="32" spans="9:17" x14ac:dyDescent="0.25">
      <c r="I32" s="55">
        <v>31</v>
      </c>
      <c r="J32" s="10">
        <f t="shared" ca="1" si="0"/>
        <v>19.799303426889928</v>
      </c>
      <c r="K32" s="10">
        <f t="shared" ca="1" si="5"/>
        <v>341.55133620675633</v>
      </c>
      <c r="L32" s="10">
        <f ca="1">IF(Table17[[#This Row],[Call Arrival Time]]&gt;P31,Table17[[#This Row],[Call Arrival Time]],P31)</f>
        <v>341.55133620675633</v>
      </c>
      <c r="M32" s="10">
        <f t="shared" ca="1" si="1"/>
        <v>0</v>
      </c>
      <c r="N32" s="5">
        <f t="shared" ca="1" si="2"/>
        <v>0.11639449890460396</v>
      </c>
      <c r="O32" s="5">
        <f t="shared" ca="1" si="3"/>
        <v>5</v>
      </c>
      <c r="P32" s="10">
        <f t="shared" ca="1" si="4"/>
        <v>346.55133620675633</v>
      </c>
      <c r="Q32" s="10">
        <f ca="1">Table17[[#This Row],[Completion Time]]-Table17[[#This Row],[Call Arrival Time]]</f>
        <v>5</v>
      </c>
    </row>
    <row r="33" spans="9:17" x14ac:dyDescent="0.25">
      <c r="I33" s="55">
        <v>32</v>
      </c>
      <c r="J33" s="10">
        <f t="shared" ca="1" si="0"/>
        <v>7.8865940411664734</v>
      </c>
      <c r="K33" s="10">
        <f t="shared" ca="1" si="5"/>
        <v>349.43793024792279</v>
      </c>
      <c r="L33" s="10">
        <f ca="1">IF(Table17[[#This Row],[Call Arrival Time]]&gt;P32,Table17[[#This Row],[Call Arrival Time]],P32)</f>
        <v>349.43793024792279</v>
      </c>
      <c r="M33" s="10">
        <f t="shared" ca="1" si="1"/>
        <v>0</v>
      </c>
      <c r="N33" s="5">
        <f t="shared" ca="1" si="2"/>
        <v>0.43616108526778508</v>
      </c>
      <c r="O33" s="5">
        <f t="shared" ca="1" si="3"/>
        <v>6</v>
      </c>
      <c r="P33" s="10">
        <f t="shared" ca="1" si="4"/>
        <v>355.43793024792279</v>
      </c>
      <c r="Q33" s="10">
        <f ca="1">Table17[[#This Row],[Completion Time]]-Table17[[#This Row],[Call Arrival Time]]</f>
        <v>6</v>
      </c>
    </row>
    <row r="34" spans="9:17" x14ac:dyDescent="0.25">
      <c r="I34" s="55">
        <v>33</v>
      </c>
      <c r="J34" s="10">
        <f t="shared" ref="J34:J65" ca="1" si="6">-9*LN(RAND())</f>
        <v>4.6266853889341348</v>
      </c>
      <c r="K34" s="10">
        <f t="shared" ca="1" si="5"/>
        <v>354.06461563685696</v>
      </c>
      <c r="L34" s="10">
        <f ca="1">IF(Table17[[#This Row],[Call Arrival Time]]&gt;P33,Table17[[#This Row],[Call Arrival Time]],P33)</f>
        <v>355.43793024792279</v>
      </c>
      <c r="M34" s="10">
        <f t="shared" ref="M34:M65" ca="1" si="7">L34-K34</f>
        <v>1.3733146110658367</v>
      </c>
      <c r="N34" s="5">
        <f t="shared" ref="N34:N65" ca="1" si="8">RAND()</f>
        <v>0.16084613493939459</v>
      </c>
      <c r="O34" s="5">
        <f t="shared" ref="O34:O65" ca="1" si="9">VLOOKUP(N34,$C$2:$E$9,3)</f>
        <v>5</v>
      </c>
      <c r="P34" s="10">
        <f t="shared" ref="P34:P65" ca="1" si="10">L34+O34</f>
        <v>360.43793024792279</v>
      </c>
      <c r="Q34" s="10">
        <f ca="1">Table17[[#This Row],[Completion Time]]-Table17[[#This Row],[Call Arrival Time]]</f>
        <v>6.3733146110658367</v>
      </c>
    </row>
    <row r="35" spans="9:17" x14ac:dyDescent="0.25">
      <c r="I35" s="55">
        <v>34</v>
      </c>
      <c r="J35" s="10">
        <f t="shared" ca="1" si="6"/>
        <v>3.5983521839323425</v>
      </c>
      <c r="K35" s="10">
        <f t="shared" ref="K35:K66" ca="1" si="11">J35+K34</f>
        <v>357.66296782078928</v>
      </c>
      <c r="L35" s="10">
        <f ca="1">IF(Table17[[#This Row],[Call Arrival Time]]&gt;P34,Table17[[#This Row],[Call Arrival Time]],P34)</f>
        <v>360.43793024792279</v>
      </c>
      <c r="M35" s="10">
        <f t="shared" ca="1" si="7"/>
        <v>2.7749624271335165</v>
      </c>
      <c r="N35" s="5">
        <f t="shared" ca="1" si="8"/>
        <v>0.54194387417075973</v>
      </c>
      <c r="O35" s="5">
        <f t="shared" ca="1" si="9"/>
        <v>7</v>
      </c>
      <c r="P35" s="10">
        <f t="shared" ca="1" si="10"/>
        <v>367.43793024792279</v>
      </c>
      <c r="Q35" s="10">
        <f ca="1">Table17[[#This Row],[Completion Time]]-Table17[[#This Row],[Call Arrival Time]]</f>
        <v>9.7749624271335165</v>
      </c>
    </row>
    <row r="36" spans="9:17" x14ac:dyDescent="0.25">
      <c r="I36" s="55">
        <v>35</v>
      </c>
      <c r="J36" s="10">
        <f t="shared" ca="1" si="6"/>
        <v>17.482264307874118</v>
      </c>
      <c r="K36" s="10">
        <f t="shared" ca="1" si="11"/>
        <v>375.14523212866339</v>
      </c>
      <c r="L36" s="10">
        <f ca="1">IF(Table17[[#This Row],[Call Arrival Time]]&gt;P35,Table17[[#This Row],[Call Arrival Time]],P35)</f>
        <v>375.14523212866339</v>
      </c>
      <c r="M36" s="10">
        <f t="shared" ca="1" si="7"/>
        <v>0</v>
      </c>
      <c r="N36" s="5">
        <f t="shared" ca="1" si="8"/>
        <v>0.33671715452216244</v>
      </c>
      <c r="O36" s="5">
        <f t="shared" ca="1" si="9"/>
        <v>6</v>
      </c>
      <c r="P36" s="10">
        <f t="shared" ca="1" si="10"/>
        <v>381.14523212866339</v>
      </c>
      <c r="Q36" s="10">
        <f ca="1">Table17[[#This Row],[Completion Time]]-Table17[[#This Row],[Call Arrival Time]]</f>
        <v>6</v>
      </c>
    </row>
    <row r="37" spans="9:17" x14ac:dyDescent="0.25">
      <c r="I37" s="55">
        <v>36</v>
      </c>
      <c r="J37" s="10">
        <f t="shared" ca="1" si="6"/>
        <v>23.160356249503185</v>
      </c>
      <c r="K37" s="10">
        <f t="shared" ca="1" si="11"/>
        <v>398.30558837816659</v>
      </c>
      <c r="L37" s="10">
        <f ca="1">IF(Table17[[#This Row],[Call Arrival Time]]&gt;P36,Table17[[#This Row],[Call Arrival Time]],P36)</f>
        <v>398.30558837816659</v>
      </c>
      <c r="M37" s="10">
        <f t="shared" ca="1" si="7"/>
        <v>0</v>
      </c>
      <c r="N37" s="5">
        <f t="shared" ca="1" si="8"/>
        <v>0.71900431851320901</v>
      </c>
      <c r="O37" s="5">
        <f t="shared" ca="1" si="9"/>
        <v>8</v>
      </c>
      <c r="P37" s="10">
        <f t="shared" ca="1" si="10"/>
        <v>406.30558837816659</v>
      </c>
      <c r="Q37" s="10">
        <f ca="1">Table17[[#This Row],[Completion Time]]-Table17[[#This Row],[Call Arrival Time]]</f>
        <v>8</v>
      </c>
    </row>
    <row r="38" spans="9:17" x14ac:dyDescent="0.25">
      <c r="I38" s="55">
        <v>37</v>
      </c>
      <c r="J38" s="10">
        <f t="shared" ca="1" si="6"/>
        <v>3.7501920746862258</v>
      </c>
      <c r="K38" s="10">
        <f t="shared" ca="1" si="11"/>
        <v>402.05578045285284</v>
      </c>
      <c r="L38" s="10">
        <f ca="1">IF(Table17[[#This Row],[Call Arrival Time]]&gt;P37,Table17[[#This Row],[Call Arrival Time]],P37)</f>
        <v>406.30558837816659</v>
      </c>
      <c r="M38" s="10">
        <f t="shared" ca="1" si="7"/>
        <v>4.2498079253137462</v>
      </c>
      <c r="N38" s="5">
        <f t="shared" ca="1" si="8"/>
        <v>0.79033987008984896</v>
      </c>
      <c r="O38" s="5">
        <f t="shared" ca="1" si="9"/>
        <v>9</v>
      </c>
      <c r="P38" s="10">
        <f t="shared" ca="1" si="10"/>
        <v>415.30558837816659</v>
      </c>
      <c r="Q38" s="10">
        <f ca="1">Table17[[#This Row],[Completion Time]]-Table17[[#This Row],[Call Arrival Time]]</f>
        <v>13.249807925313746</v>
      </c>
    </row>
    <row r="39" spans="9:17" x14ac:dyDescent="0.25">
      <c r="I39" s="55">
        <v>38</v>
      </c>
      <c r="J39" s="10">
        <f t="shared" ca="1" si="6"/>
        <v>12.968084976312444</v>
      </c>
      <c r="K39" s="10">
        <f t="shared" ca="1" si="11"/>
        <v>415.02386542916531</v>
      </c>
      <c r="L39" s="10">
        <f ca="1">IF(Table17[[#This Row],[Call Arrival Time]]&gt;P38,Table17[[#This Row],[Call Arrival Time]],P38)</f>
        <v>415.30558837816659</v>
      </c>
      <c r="M39" s="10">
        <f t="shared" ca="1" si="7"/>
        <v>0.28172294900127781</v>
      </c>
      <c r="N39" s="5">
        <f t="shared" ca="1" si="8"/>
        <v>6.2409092006917133E-2</v>
      </c>
      <c r="O39" s="5">
        <f t="shared" ca="1" si="9"/>
        <v>5</v>
      </c>
      <c r="P39" s="10">
        <f t="shared" ca="1" si="10"/>
        <v>420.30558837816659</v>
      </c>
      <c r="Q39" s="10">
        <f ca="1">Table17[[#This Row],[Completion Time]]-Table17[[#This Row],[Call Arrival Time]]</f>
        <v>5.2817229490012778</v>
      </c>
    </row>
    <row r="40" spans="9:17" x14ac:dyDescent="0.25">
      <c r="I40" s="55">
        <v>39</v>
      </c>
      <c r="J40" s="10">
        <f t="shared" ca="1" si="6"/>
        <v>9.3369069594416292</v>
      </c>
      <c r="K40" s="10">
        <f t="shared" ca="1" si="11"/>
        <v>424.36077238860696</v>
      </c>
      <c r="L40" s="10">
        <f ca="1">IF(Table17[[#This Row],[Call Arrival Time]]&gt;P39,Table17[[#This Row],[Call Arrival Time]],P39)</f>
        <v>424.36077238860696</v>
      </c>
      <c r="M40" s="10">
        <f t="shared" ca="1" si="7"/>
        <v>0</v>
      </c>
      <c r="N40" s="5">
        <f t="shared" ca="1" si="8"/>
        <v>0.53596319182595653</v>
      </c>
      <c r="O40" s="5">
        <f t="shared" ca="1" si="9"/>
        <v>7</v>
      </c>
      <c r="P40" s="10">
        <f t="shared" ca="1" si="10"/>
        <v>431.36077238860696</v>
      </c>
      <c r="Q40" s="10">
        <f ca="1">Table17[[#This Row],[Completion Time]]-Table17[[#This Row],[Call Arrival Time]]</f>
        <v>7</v>
      </c>
    </row>
    <row r="41" spans="9:17" x14ac:dyDescent="0.25">
      <c r="I41" s="55">
        <v>40</v>
      </c>
      <c r="J41" s="10">
        <f t="shared" ca="1" si="6"/>
        <v>5.8572201232128496</v>
      </c>
      <c r="K41" s="10">
        <f t="shared" ca="1" si="11"/>
        <v>430.21799251181983</v>
      </c>
      <c r="L41" s="10">
        <f ca="1">IF(Table17[[#This Row],[Call Arrival Time]]&gt;P40,Table17[[#This Row],[Call Arrival Time]],P40)</f>
        <v>431.36077238860696</v>
      </c>
      <c r="M41" s="10">
        <f t="shared" ca="1" si="7"/>
        <v>1.1427798767871309</v>
      </c>
      <c r="N41" s="5">
        <f t="shared" ca="1" si="8"/>
        <v>0.95640923516834975</v>
      </c>
      <c r="O41" s="5">
        <f t="shared" ca="1" si="9"/>
        <v>11</v>
      </c>
      <c r="P41" s="10">
        <f t="shared" ca="1" si="10"/>
        <v>442.36077238860696</v>
      </c>
      <c r="Q41" s="10">
        <f ca="1">Table17[[#This Row],[Completion Time]]-Table17[[#This Row],[Call Arrival Time]]</f>
        <v>12.142779876787131</v>
      </c>
    </row>
    <row r="42" spans="9:17" x14ac:dyDescent="0.25">
      <c r="I42" s="55">
        <v>41</v>
      </c>
      <c r="J42" s="10">
        <f t="shared" ca="1" si="6"/>
        <v>6.3126095936010227</v>
      </c>
      <c r="K42" s="10">
        <f t="shared" ca="1" si="11"/>
        <v>436.53060210542083</v>
      </c>
      <c r="L42" s="10">
        <f ca="1">IF(Table17[[#This Row],[Call Arrival Time]]&gt;P41,Table17[[#This Row],[Call Arrival Time]],P41)</f>
        <v>442.36077238860696</v>
      </c>
      <c r="M42" s="10">
        <f t="shared" ca="1" si="7"/>
        <v>5.8301702831861348</v>
      </c>
      <c r="N42" s="5">
        <f t="shared" ca="1" si="8"/>
        <v>0.36727083237220426</v>
      </c>
      <c r="O42" s="5">
        <f t="shared" ca="1" si="9"/>
        <v>6</v>
      </c>
      <c r="P42" s="10">
        <f t="shared" ca="1" si="10"/>
        <v>448.36077238860696</v>
      </c>
      <c r="Q42" s="10">
        <f ca="1">Table17[[#This Row],[Completion Time]]-Table17[[#This Row],[Call Arrival Time]]</f>
        <v>11.830170283186135</v>
      </c>
    </row>
    <row r="43" spans="9:17" x14ac:dyDescent="0.25">
      <c r="I43" s="55">
        <v>42</v>
      </c>
      <c r="J43" s="10">
        <f t="shared" ca="1" si="6"/>
        <v>5.9360682436357601</v>
      </c>
      <c r="K43" s="10">
        <f t="shared" ca="1" si="11"/>
        <v>442.46667034905659</v>
      </c>
      <c r="L43" s="10">
        <f ca="1">IF(Table17[[#This Row],[Call Arrival Time]]&gt;P42,Table17[[#This Row],[Call Arrival Time]],P42)</f>
        <v>448.36077238860696</v>
      </c>
      <c r="M43" s="10">
        <f t="shared" ca="1" si="7"/>
        <v>5.8941020395503756</v>
      </c>
      <c r="N43" s="5">
        <f t="shared" ca="1" si="8"/>
        <v>0.58804593255351933</v>
      </c>
      <c r="O43" s="5">
        <f t="shared" ca="1" si="9"/>
        <v>7</v>
      </c>
      <c r="P43" s="10">
        <f t="shared" ca="1" si="10"/>
        <v>455.36077238860696</v>
      </c>
      <c r="Q43" s="10">
        <f ca="1">Table17[[#This Row],[Completion Time]]-Table17[[#This Row],[Call Arrival Time]]</f>
        <v>12.894102039550376</v>
      </c>
    </row>
    <row r="44" spans="9:17" x14ac:dyDescent="0.25">
      <c r="I44" s="55">
        <v>43</v>
      </c>
      <c r="J44" s="10">
        <f t="shared" ca="1" si="6"/>
        <v>7.5389422541654678</v>
      </c>
      <c r="K44" s="10">
        <f t="shared" ca="1" si="11"/>
        <v>450.00561260322206</v>
      </c>
      <c r="L44" s="10">
        <f ca="1">IF(Table17[[#This Row],[Call Arrival Time]]&gt;P43,Table17[[#This Row],[Call Arrival Time]],P43)</f>
        <v>455.36077238860696</v>
      </c>
      <c r="M44" s="10">
        <f t="shared" ca="1" si="7"/>
        <v>5.3551597853848989</v>
      </c>
      <c r="N44" s="5">
        <f t="shared" ca="1" si="8"/>
        <v>0.98650345161874131</v>
      </c>
      <c r="O44" s="5">
        <f t="shared" ca="1" si="9"/>
        <v>12</v>
      </c>
      <c r="P44" s="10">
        <f t="shared" ca="1" si="10"/>
        <v>467.36077238860696</v>
      </c>
      <c r="Q44" s="10">
        <f ca="1">Table17[[#This Row],[Completion Time]]-Table17[[#This Row],[Call Arrival Time]]</f>
        <v>17.355159785384899</v>
      </c>
    </row>
    <row r="45" spans="9:17" x14ac:dyDescent="0.25">
      <c r="I45" s="55">
        <v>44</v>
      </c>
      <c r="J45" s="10">
        <f t="shared" ca="1" si="6"/>
        <v>3.5584503140583692</v>
      </c>
      <c r="K45" s="10">
        <f t="shared" ca="1" si="11"/>
        <v>453.56406291728041</v>
      </c>
      <c r="L45" s="10">
        <f ca="1">IF(Table17[[#This Row],[Call Arrival Time]]&gt;P44,Table17[[#This Row],[Call Arrival Time]],P44)</f>
        <v>467.36077238860696</v>
      </c>
      <c r="M45" s="10">
        <f t="shared" ca="1" si="7"/>
        <v>13.796709471326551</v>
      </c>
      <c r="N45" s="5">
        <f t="shared" ca="1" si="8"/>
        <v>8.4503276405372918E-2</v>
      </c>
      <c r="O45" s="5">
        <f t="shared" ca="1" si="9"/>
        <v>5</v>
      </c>
      <c r="P45" s="10">
        <f t="shared" ca="1" si="10"/>
        <v>472.36077238860696</v>
      </c>
      <c r="Q45" s="10">
        <f ca="1">Table17[[#This Row],[Completion Time]]-Table17[[#This Row],[Call Arrival Time]]</f>
        <v>18.796709471326551</v>
      </c>
    </row>
    <row r="46" spans="9:17" x14ac:dyDescent="0.25">
      <c r="I46" s="55">
        <v>45</v>
      </c>
      <c r="J46" s="10">
        <f t="shared" ca="1" si="6"/>
        <v>14.402841346182974</v>
      </c>
      <c r="K46" s="10">
        <f t="shared" ca="1" si="11"/>
        <v>467.96690426346339</v>
      </c>
      <c r="L46" s="10">
        <f ca="1">IF(Table17[[#This Row],[Call Arrival Time]]&gt;P45,Table17[[#This Row],[Call Arrival Time]],P45)</f>
        <v>472.36077238860696</v>
      </c>
      <c r="M46" s="10">
        <f t="shared" ca="1" si="7"/>
        <v>4.3938681251435696</v>
      </c>
      <c r="N46" s="5">
        <f t="shared" ca="1" si="8"/>
        <v>0.38631249382874999</v>
      </c>
      <c r="O46" s="5">
        <f t="shared" ca="1" si="9"/>
        <v>6</v>
      </c>
      <c r="P46" s="10">
        <f t="shared" ca="1" si="10"/>
        <v>478.36077238860696</v>
      </c>
      <c r="Q46" s="10">
        <f ca="1">Table17[[#This Row],[Completion Time]]-Table17[[#This Row],[Call Arrival Time]]</f>
        <v>10.39386812514357</v>
      </c>
    </row>
    <row r="47" spans="9:17" x14ac:dyDescent="0.25">
      <c r="I47" s="55">
        <v>46</v>
      </c>
      <c r="J47" s="10">
        <f t="shared" ca="1" si="6"/>
        <v>9.4958083890558527</v>
      </c>
      <c r="K47" s="10">
        <f t="shared" ca="1" si="11"/>
        <v>477.46271265251926</v>
      </c>
      <c r="L47" s="10">
        <f ca="1">IF(Table17[[#This Row],[Call Arrival Time]]&gt;P46,Table17[[#This Row],[Call Arrival Time]],P46)</f>
        <v>478.36077238860696</v>
      </c>
      <c r="M47" s="10">
        <f t="shared" ca="1" si="7"/>
        <v>0.89805973608770273</v>
      </c>
      <c r="N47" s="5">
        <f t="shared" ca="1" si="8"/>
        <v>0.10188561789874817</v>
      </c>
      <c r="O47" s="5">
        <f t="shared" ca="1" si="9"/>
        <v>5</v>
      </c>
      <c r="P47" s="10">
        <f t="shared" ca="1" si="10"/>
        <v>483.36077238860696</v>
      </c>
      <c r="Q47" s="10">
        <f ca="1">Table17[[#This Row],[Completion Time]]-Table17[[#This Row],[Call Arrival Time]]</f>
        <v>5.8980597360877027</v>
      </c>
    </row>
    <row r="48" spans="9:17" x14ac:dyDescent="0.25">
      <c r="I48" s="55">
        <v>47</v>
      </c>
      <c r="J48" s="10">
        <f t="shared" ca="1" si="6"/>
        <v>11.948128585820887</v>
      </c>
      <c r="K48" s="10">
        <f t="shared" ca="1" si="11"/>
        <v>489.41084123834014</v>
      </c>
      <c r="L48" s="10">
        <f ca="1">IF(Table17[[#This Row],[Call Arrival Time]]&gt;P47,Table17[[#This Row],[Call Arrival Time]],P47)</f>
        <v>489.41084123834014</v>
      </c>
      <c r="M48" s="10">
        <f t="shared" ca="1" si="7"/>
        <v>0</v>
      </c>
      <c r="N48" s="5">
        <f t="shared" ca="1" si="8"/>
        <v>0.72597771307886005</v>
      </c>
      <c r="O48" s="5">
        <f t="shared" ca="1" si="9"/>
        <v>8</v>
      </c>
      <c r="P48" s="10">
        <f t="shared" ca="1" si="10"/>
        <v>497.41084123834014</v>
      </c>
      <c r="Q48" s="10">
        <f ca="1">Table17[[#This Row],[Completion Time]]-Table17[[#This Row],[Call Arrival Time]]</f>
        <v>8</v>
      </c>
    </row>
    <row r="49" spans="9:17" x14ac:dyDescent="0.25">
      <c r="I49" s="55">
        <v>48</v>
      </c>
      <c r="J49" s="10">
        <f t="shared" ca="1" si="6"/>
        <v>12.587081627741641</v>
      </c>
      <c r="K49" s="10">
        <f t="shared" ca="1" si="11"/>
        <v>501.99792286608181</v>
      </c>
      <c r="L49" s="10">
        <f ca="1">IF(Table17[[#This Row],[Call Arrival Time]]&gt;P48,Table17[[#This Row],[Call Arrival Time]],P48)</f>
        <v>501.99792286608181</v>
      </c>
      <c r="M49" s="10">
        <f t="shared" ca="1" si="7"/>
        <v>0</v>
      </c>
      <c r="N49" s="5">
        <f t="shared" ca="1" si="8"/>
        <v>0.13421569063776473</v>
      </c>
      <c r="O49" s="5">
        <f t="shared" ca="1" si="9"/>
        <v>5</v>
      </c>
      <c r="P49" s="10">
        <f t="shared" ca="1" si="10"/>
        <v>506.99792286608181</v>
      </c>
      <c r="Q49" s="10">
        <f ca="1">Table17[[#This Row],[Completion Time]]-Table17[[#This Row],[Call Arrival Time]]</f>
        <v>5</v>
      </c>
    </row>
    <row r="50" spans="9:17" x14ac:dyDescent="0.25">
      <c r="I50" s="55">
        <v>49</v>
      </c>
      <c r="J50" s="10">
        <f t="shared" ca="1" si="6"/>
        <v>13.584870822962312</v>
      </c>
      <c r="K50" s="10">
        <f t="shared" ca="1" si="11"/>
        <v>515.58279368904414</v>
      </c>
      <c r="L50" s="10">
        <f ca="1">IF(Table17[[#This Row],[Call Arrival Time]]&gt;P49,Table17[[#This Row],[Call Arrival Time]],P49)</f>
        <v>515.58279368904414</v>
      </c>
      <c r="M50" s="10">
        <f t="shared" ca="1" si="7"/>
        <v>0</v>
      </c>
      <c r="N50" s="5">
        <f t="shared" ca="1" si="8"/>
        <v>0.49918059605961929</v>
      </c>
      <c r="O50" s="5">
        <f t="shared" ca="1" si="9"/>
        <v>7</v>
      </c>
      <c r="P50" s="10">
        <f t="shared" ca="1" si="10"/>
        <v>522.58279368904414</v>
      </c>
      <c r="Q50" s="10">
        <f ca="1">Table17[[#This Row],[Completion Time]]-Table17[[#This Row],[Call Arrival Time]]</f>
        <v>7</v>
      </c>
    </row>
    <row r="51" spans="9:17" x14ac:dyDescent="0.25">
      <c r="I51" s="55">
        <v>50</v>
      </c>
      <c r="J51" s="10">
        <f t="shared" ca="1" si="6"/>
        <v>6.8940717993885121</v>
      </c>
      <c r="K51" s="10">
        <f t="shared" ca="1" si="11"/>
        <v>522.47686548843262</v>
      </c>
      <c r="L51" s="10">
        <f ca="1">IF(Table17[[#This Row],[Call Arrival Time]]&gt;P50,Table17[[#This Row],[Call Arrival Time]],P50)</f>
        <v>522.58279368904414</v>
      </c>
      <c r="M51" s="10">
        <f t="shared" ca="1" si="7"/>
        <v>0.10592820061151542</v>
      </c>
      <c r="N51" s="5">
        <f t="shared" ca="1" si="8"/>
        <v>0.31751905767426081</v>
      </c>
      <c r="O51" s="5">
        <f t="shared" ca="1" si="9"/>
        <v>6</v>
      </c>
      <c r="P51" s="10">
        <f t="shared" ca="1" si="10"/>
        <v>528.58279368904414</v>
      </c>
      <c r="Q51" s="10">
        <f ca="1">Table17[[#This Row],[Completion Time]]-Table17[[#This Row],[Call Arrival Time]]</f>
        <v>6.1059282006115154</v>
      </c>
    </row>
    <row r="52" spans="9:17" x14ac:dyDescent="0.25">
      <c r="I52" s="55">
        <v>51</v>
      </c>
      <c r="J52" s="10">
        <f t="shared" ca="1" si="6"/>
        <v>23.869038023447828</v>
      </c>
      <c r="K52" s="10">
        <f t="shared" ca="1" si="11"/>
        <v>546.34590351188046</v>
      </c>
      <c r="L52" s="10">
        <f ca="1">IF(Table17[[#This Row],[Call Arrival Time]]&gt;P51,Table17[[#This Row],[Call Arrival Time]],P51)</f>
        <v>546.34590351188046</v>
      </c>
      <c r="M52" s="10">
        <f t="shared" ca="1" si="7"/>
        <v>0</v>
      </c>
      <c r="N52" s="5">
        <f t="shared" ca="1" si="8"/>
        <v>0.42412947537548262</v>
      </c>
      <c r="O52" s="5">
        <f t="shared" ca="1" si="9"/>
        <v>6</v>
      </c>
      <c r="P52" s="10">
        <f t="shared" ca="1" si="10"/>
        <v>552.34590351188046</v>
      </c>
      <c r="Q52" s="10">
        <f ca="1">Table17[[#This Row],[Completion Time]]-Table17[[#This Row],[Call Arrival Time]]</f>
        <v>6</v>
      </c>
    </row>
    <row r="53" spans="9:17" x14ac:dyDescent="0.25">
      <c r="I53" s="55">
        <v>52</v>
      </c>
      <c r="J53" s="10">
        <f t="shared" ca="1" si="6"/>
        <v>7.0613822241163735</v>
      </c>
      <c r="K53" s="10">
        <f t="shared" ca="1" si="11"/>
        <v>553.40728573599688</v>
      </c>
      <c r="L53" s="10">
        <f ca="1">IF(Table17[[#This Row],[Call Arrival Time]]&gt;P52,Table17[[#This Row],[Call Arrival Time]],P52)</f>
        <v>553.40728573599688</v>
      </c>
      <c r="M53" s="10">
        <f t="shared" ca="1" si="7"/>
        <v>0</v>
      </c>
      <c r="N53" s="5">
        <f t="shared" ca="1" si="8"/>
        <v>0.87444296099600383</v>
      </c>
      <c r="O53" s="5">
        <f t="shared" ca="1" si="9"/>
        <v>10</v>
      </c>
      <c r="P53" s="10">
        <f t="shared" ca="1" si="10"/>
        <v>563.40728573599688</v>
      </c>
      <c r="Q53" s="10">
        <f ca="1">Table17[[#This Row],[Completion Time]]-Table17[[#This Row],[Call Arrival Time]]</f>
        <v>10</v>
      </c>
    </row>
    <row r="54" spans="9:17" x14ac:dyDescent="0.25">
      <c r="I54" s="55">
        <v>53</v>
      </c>
      <c r="J54" s="10">
        <f t="shared" ca="1" si="6"/>
        <v>11.709965025702136</v>
      </c>
      <c r="K54" s="10">
        <f t="shared" ca="1" si="11"/>
        <v>565.11725076169898</v>
      </c>
      <c r="L54" s="10">
        <f ca="1">IF(Table17[[#This Row],[Call Arrival Time]]&gt;P53,Table17[[#This Row],[Call Arrival Time]],P53)</f>
        <v>565.11725076169898</v>
      </c>
      <c r="M54" s="10">
        <f t="shared" ca="1" si="7"/>
        <v>0</v>
      </c>
      <c r="N54" s="5">
        <f t="shared" ca="1" si="8"/>
        <v>0.77886267744494786</v>
      </c>
      <c r="O54" s="5">
        <f t="shared" ca="1" si="9"/>
        <v>9</v>
      </c>
      <c r="P54" s="10">
        <f t="shared" ca="1" si="10"/>
        <v>574.11725076169898</v>
      </c>
      <c r="Q54" s="10">
        <f ca="1">Table17[[#This Row],[Completion Time]]-Table17[[#This Row],[Call Arrival Time]]</f>
        <v>9</v>
      </c>
    </row>
    <row r="55" spans="9:17" x14ac:dyDescent="0.25">
      <c r="I55" s="55">
        <v>54</v>
      </c>
      <c r="J55" s="10">
        <f t="shared" ca="1" si="6"/>
        <v>13.741971597083655</v>
      </c>
      <c r="K55" s="10">
        <f t="shared" ca="1" si="11"/>
        <v>578.85922235878263</v>
      </c>
      <c r="L55" s="10">
        <f ca="1">IF(Table17[[#This Row],[Call Arrival Time]]&gt;P54,Table17[[#This Row],[Call Arrival Time]],P54)</f>
        <v>578.85922235878263</v>
      </c>
      <c r="M55" s="10">
        <f t="shared" ca="1" si="7"/>
        <v>0</v>
      </c>
      <c r="N55" s="5">
        <f t="shared" ca="1" si="8"/>
        <v>2.2955423765843808E-2</v>
      </c>
      <c r="O55" s="5">
        <f t="shared" ca="1" si="9"/>
        <v>5</v>
      </c>
      <c r="P55" s="10">
        <f t="shared" ca="1" si="10"/>
        <v>583.85922235878263</v>
      </c>
      <c r="Q55" s="10">
        <f ca="1">Table17[[#This Row],[Completion Time]]-Table17[[#This Row],[Call Arrival Time]]</f>
        <v>5</v>
      </c>
    </row>
    <row r="56" spans="9:17" x14ac:dyDescent="0.25">
      <c r="I56" s="55">
        <v>55</v>
      </c>
      <c r="J56" s="10">
        <f t="shared" ca="1" si="6"/>
        <v>3.2945591618927947</v>
      </c>
      <c r="K56" s="10">
        <f t="shared" ca="1" si="11"/>
        <v>582.15378152067547</v>
      </c>
      <c r="L56" s="10">
        <f ca="1">IF(Table17[[#This Row],[Call Arrival Time]]&gt;P55,Table17[[#This Row],[Call Arrival Time]],P55)</f>
        <v>583.85922235878263</v>
      </c>
      <c r="M56" s="10">
        <f t="shared" ca="1" si="7"/>
        <v>1.7054408381071653</v>
      </c>
      <c r="N56" s="5">
        <f t="shared" ca="1" si="8"/>
        <v>0.53123189988613162</v>
      </c>
      <c r="O56" s="5">
        <f t="shared" ca="1" si="9"/>
        <v>7</v>
      </c>
      <c r="P56" s="10">
        <f t="shared" ca="1" si="10"/>
        <v>590.85922235878263</v>
      </c>
      <c r="Q56" s="10">
        <f ca="1">Table17[[#This Row],[Completion Time]]-Table17[[#This Row],[Call Arrival Time]]</f>
        <v>8.7054408381071653</v>
      </c>
    </row>
    <row r="57" spans="9:17" x14ac:dyDescent="0.25">
      <c r="I57" s="55">
        <v>56</v>
      </c>
      <c r="J57" s="10">
        <f t="shared" ca="1" si="6"/>
        <v>8.2176834303033335</v>
      </c>
      <c r="K57" s="10">
        <f t="shared" ca="1" si="11"/>
        <v>590.37146495097875</v>
      </c>
      <c r="L57" s="10">
        <f ca="1">IF(Table17[[#This Row],[Call Arrival Time]]&gt;P56,Table17[[#This Row],[Call Arrival Time]],P56)</f>
        <v>590.85922235878263</v>
      </c>
      <c r="M57" s="10">
        <f t="shared" ca="1" si="7"/>
        <v>0.48775740780388332</v>
      </c>
      <c r="N57" s="5">
        <f t="shared" ca="1" si="8"/>
        <v>0.69924735277432482</v>
      </c>
      <c r="O57" s="5">
        <f t="shared" ca="1" si="9"/>
        <v>8</v>
      </c>
      <c r="P57" s="10">
        <f t="shared" ca="1" si="10"/>
        <v>598.85922235878263</v>
      </c>
      <c r="Q57" s="10">
        <f ca="1">Table17[[#This Row],[Completion Time]]-Table17[[#This Row],[Call Arrival Time]]</f>
        <v>8.4877574078038833</v>
      </c>
    </row>
    <row r="58" spans="9:17" x14ac:dyDescent="0.25">
      <c r="I58" s="55">
        <v>57</v>
      </c>
      <c r="J58" s="10">
        <f t="shared" ca="1" si="6"/>
        <v>38.182082650414657</v>
      </c>
      <c r="K58" s="10">
        <f t="shared" ca="1" si="11"/>
        <v>628.55354760139335</v>
      </c>
      <c r="L58" s="10">
        <f ca="1">IF(Table17[[#This Row],[Call Arrival Time]]&gt;P57,Table17[[#This Row],[Call Arrival Time]],P57)</f>
        <v>628.55354760139335</v>
      </c>
      <c r="M58" s="10">
        <f t="shared" ca="1" si="7"/>
        <v>0</v>
      </c>
      <c r="N58" s="5">
        <f t="shared" ca="1" si="8"/>
        <v>0.55593887337934722</v>
      </c>
      <c r="O58" s="5">
        <f t="shared" ca="1" si="9"/>
        <v>7</v>
      </c>
      <c r="P58" s="10">
        <f t="shared" ca="1" si="10"/>
        <v>635.55354760139335</v>
      </c>
      <c r="Q58" s="10">
        <f ca="1">Table17[[#This Row],[Completion Time]]-Table17[[#This Row],[Call Arrival Time]]</f>
        <v>7</v>
      </c>
    </row>
    <row r="59" spans="9:17" x14ac:dyDescent="0.25">
      <c r="I59" s="55">
        <v>58</v>
      </c>
      <c r="J59" s="10">
        <f t="shared" ca="1" si="6"/>
        <v>2.2245284896583648</v>
      </c>
      <c r="K59" s="10">
        <f t="shared" ca="1" si="11"/>
        <v>630.77807609105173</v>
      </c>
      <c r="L59" s="10">
        <f ca="1">IF(Table17[[#This Row],[Call Arrival Time]]&gt;P58,Table17[[#This Row],[Call Arrival Time]],P58)</f>
        <v>635.55354760139335</v>
      </c>
      <c r="M59" s="10">
        <f t="shared" ca="1" si="7"/>
        <v>4.7754715103416174</v>
      </c>
      <c r="N59" s="5">
        <f t="shared" ca="1" si="8"/>
        <v>1.7633564702446258E-2</v>
      </c>
      <c r="O59" s="5">
        <f t="shared" ca="1" si="9"/>
        <v>5</v>
      </c>
      <c r="P59" s="10">
        <f t="shared" ca="1" si="10"/>
        <v>640.55354760139335</v>
      </c>
      <c r="Q59" s="10">
        <f ca="1">Table17[[#This Row],[Completion Time]]-Table17[[#This Row],[Call Arrival Time]]</f>
        <v>9.7754715103416174</v>
      </c>
    </row>
    <row r="60" spans="9:17" x14ac:dyDescent="0.25">
      <c r="I60" s="55">
        <v>59</v>
      </c>
      <c r="J60" s="10">
        <f t="shared" ca="1" si="6"/>
        <v>20.333234343059033</v>
      </c>
      <c r="K60" s="10">
        <f t="shared" ca="1" si="11"/>
        <v>651.11131043411081</v>
      </c>
      <c r="L60" s="10">
        <f ca="1">IF(Table17[[#This Row],[Call Arrival Time]]&gt;P59,Table17[[#This Row],[Call Arrival Time]],P59)</f>
        <v>651.11131043411081</v>
      </c>
      <c r="M60" s="10">
        <f t="shared" ca="1" si="7"/>
        <v>0</v>
      </c>
      <c r="N60" s="5">
        <f t="shared" ca="1" si="8"/>
        <v>4.9715454689220007E-2</v>
      </c>
      <c r="O60" s="5">
        <f t="shared" ca="1" si="9"/>
        <v>5</v>
      </c>
      <c r="P60" s="10">
        <f t="shared" ca="1" si="10"/>
        <v>656.11131043411081</v>
      </c>
      <c r="Q60" s="10">
        <f ca="1">Table17[[#This Row],[Completion Time]]-Table17[[#This Row],[Call Arrival Time]]</f>
        <v>5</v>
      </c>
    </row>
    <row r="61" spans="9:17" x14ac:dyDescent="0.25">
      <c r="I61" s="55">
        <v>60</v>
      </c>
      <c r="J61" s="10">
        <f t="shared" ca="1" si="6"/>
        <v>9.5073333732668619</v>
      </c>
      <c r="K61" s="10">
        <f t="shared" ca="1" si="11"/>
        <v>660.61864380737768</v>
      </c>
      <c r="L61" s="10">
        <f ca="1">IF(Table17[[#This Row],[Call Arrival Time]]&gt;P60,Table17[[#This Row],[Call Arrival Time]],P60)</f>
        <v>660.61864380737768</v>
      </c>
      <c r="M61" s="10">
        <f t="shared" ca="1" si="7"/>
        <v>0</v>
      </c>
      <c r="N61" s="5">
        <f t="shared" ca="1" si="8"/>
        <v>0.25142777839388775</v>
      </c>
      <c r="O61" s="5">
        <f t="shared" ca="1" si="9"/>
        <v>6</v>
      </c>
      <c r="P61" s="10">
        <f t="shared" ca="1" si="10"/>
        <v>666.61864380737768</v>
      </c>
      <c r="Q61" s="10">
        <f ca="1">Table17[[#This Row],[Completion Time]]-Table17[[#This Row],[Call Arrival Time]]</f>
        <v>6</v>
      </c>
    </row>
    <row r="62" spans="9:17" x14ac:dyDescent="0.25">
      <c r="I62" s="55">
        <v>61</v>
      </c>
      <c r="J62" s="10">
        <f t="shared" ca="1" si="6"/>
        <v>35.29873288807191</v>
      </c>
      <c r="K62" s="10">
        <f t="shared" ca="1" si="11"/>
        <v>695.91737669544955</v>
      </c>
      <c r="L62" s="10">
        <f ca="1">IF(Table17[[#This Row],[Call Arrival Time]]&gt;P61,Table17[[#This Row],[Call Arrival Time]],P61)</f>
        <v>695.91737669544955</v>
      </c>
      <c r="M62" s="10">
        <f t="shared" ca="1" si="7"/>
        <v>0</v>
      </c>
      <c r="N62" s="5">
        <f t="shared" ca="1" si="8"/>
        <v>0.52891857341783999</v>
      </c>
      <c r="O62" s="5">
        <f t="shared" ca="1" si="9"/>
        <v>7</v>
      </c>
      <c r="P62" s="10">
        <f t="shared" ca="1" si="10"/>
        <v>702.91737669544955</v>
      </c>
      <c r="Q62" s="10">
        <f ca="1">Table17[[#This Row],[Completion Time]]-Table17[[#This Row],[Call Arrival Time]]</f>
        <v>7</v>
      </c>
    </row>
    <row r="63" spans="9:17" x14ac:dyDescent="0.25">
      <c r="I63" s="55">
        <v>62</v>
      </c>
      <c r="J63" s="10">
        <f t="shared" ca="1" si="6"/>
        <v>9.801881652785525</v>
      </c>
      <c r="K63" s="10">
        <f t="shared" ca="1" si="11"/>
        <v>705.71925834823503</v>
      </c>
      <c r="L63" s="10">
        <f ca="1">IF(Table17[[#This Row],[Call Arrival Time]]&gt;P62,Table17[[#This Row],[Call Arrival Time]],P62)</f>
        <v>705.71925834823503</v>
      </c>
      <c r="M63" s="10">
        <f t="shared" ca="1" si="7"/>
        <v>0</v>
      </c>
      <c r="N63" s="5">
        <f t="shared" ca="1" si="8"/>
        <v>0.854842906172531</v>
      </c>
      <c r="O63" s="5">
        <f t="shared" ca="1" si="9"/>
        <v>10</v>
      </c>
      <c r="P63" s="10">
        <f t="shared" ca="1" si="10"/>
        <v>715.71925834823503</v>
      </c>
      <c r="Q63" s="10">
        <f ca="1">Table17[[#This Row],[Completion Time]]-Table17[[#This Row],[Call Arrival Time]]</f>
        <v>10</v>
      </c>
    </row>
    <row r="64" spans="9:17" x14ac:dyDescent="0.25">
      <c r="I64" s="55">
        <v>63</v>
      </c>
      <c r="J64" s="10">
        <f t="shared" ca="1" si="6"/>
        <v>4.3072640353822234</v>
      </c>
      <c r="K64" s="10">
        <f t="shared" ca="1" si="11"/>
        <v>710.02652238361725</v>
      </c>
      <c r="L64" s="10">
        <f ca="1">IF(Table17[[#This Row],[Call Arrival Time]]&gt;P63,Table17[[#This Row],[Call Arrival Time]],P63)</f>
        <v>715.71925834823503</v>
      </c>
      <c r="M64" s="10">
        <f t="shared" ca="1" si="7"/>
        <v>5.692735964617782</v>
      </c>
      <c r="N64" s="5">
        <f t="shared" ca="1" si="8"/>
        <v>0.78822828335738881</v>
      </c>
      <c r="O64" s="5">
        <f t="shared" ca="1" si="9"/>
        <v>9</v>
      </c>
      <c r="P64" s="10">
        <f t="shared" ca="1" si="10"/>
        <v>724.71925834823503</v>
      </c>
      <c r="Q64" s="10">
        <f ca="1">Table17[[#This Row],[Completion Time]]-Table17[[#This Row],[Call Arrival Time]]</f>
        <v>14.692735964617782</v>
      </c>
    </row>
    <row r="65" spans="9:17" x14ac:dyDescent="0.25">
      <c r="I65" s="55">
        <v>64</v>
      </c>
      <c r="J65" s="10">
        <f t="shared" ca="1" si="6"/>
        <v>2.9515979927410925</v>
      </c>
      <c r="K65" s="10">
        <f t="shared" ca="1" si="11"/>
        <v>712.97812037635833</v>
      </c>
      <c r="L65" s="10">
        <f ca="1">IF(Table17[[#This Row],[Call Arrival Time]]&gt;P64,Table17[[#This Row],[Call Arrival Time]],P64)</f>
        <v>724.71925834823503</v>
      </c>
      <c r="M65" s="10">
        <f t="shared" ca="1" si="7"/>
        <v>11.741137971876697</v>
      </c>
      <c r="N65" s="5">
        <f t="shared" ca="1" si="8"/>
        <v>2.37716257699504E-2</v>
      </c>
      <c r="O65" s="5">
        <f t="shared" ca="1" si="9"/>
        <v>5</v>
      </c>
      <c r="P65" s="10">
        <f t="shared" ca="1" si="10"/>
        <v>729.71925834823503</v>
      </c>
      <c r="Q65" s="10">
        <f ca="1">Table17[[#This Row],[Completion Time]]-Table17[[#This Row],[Call Arrival Time]]</f>
        <v>16.741137971876697</v>
      </c>
    </row>
    <row r="66" spans="9:17" x14ac:dyDescent="0.25">
      <c r="I66" s="55">
        <v>65</v>
      </c>
      <c r="J66" s="10">
        <f t="shared" ref="J66:J101" ca="1" si="12">-9*LN(RAND())</f>
        <v>19.027116384724792</v>
      </c>
      <c r="K66" s="10">
        <f t="shared" ca="1" si="11"/>
        <v>732.0052367610831</v>
      </c>
      <c r="L66" s="10">
        <f ca="1">IF(Table17[[#This Row],[Call Arrival Time]]&gt;P65,Table17[[#This Row],[Call Arrival Time]],P65)</f>
        <v>732.0052367610831</v>
      </c>
      <c r="M66" s="10">
        <f t="shared" ref="M66:M97" ca="1" si="13">L66-K66</f>
        <v>0</v>
      </c>
      <c r="N66" s="5">
        <f t="shared" ref="N66:N101" ca="1" si="14">RAND()</f>
        <v>0.97702248227978206</v>
      </c>
      <c r="O66" s="5">
        <f t="shared" ref="O66:O97" ca="1" si="15">VLOOKUP(N66,$C$2:$E$9,3)</f>
        <v>11</v>
      </c>
      <c r="P66" s="10">
        <f t="shared" ref="P66:P97" ca="1" si="16">L66+O66</f>
        <v>743.0052367610831</v>
      </c>
      <c r="Q66" s="10">
        <f ca="1">Table17[[#This Row],[Completion Time]]-Table17[[#This Row],[Call Arrival Time]]</f>
        <v>11</v>
      </c>
    </row>
    <row r="67" spans="9:17" x14ac:dyDescent="0.25">
      <c r="I67" s="55">
        <v>66</v>
      </c>
      <c r="J67" s="10">
        <f t="shared" ca="1" si="12"/>
        <v>4.0032349628673831</v>
      </c>
      <c r="K67" s="10">
        <f t="shared" ref="K67:K98" ca="1" si="17">J67+K66</f>
        <v>736.00847172395049</v>
      </c>
      <c r="L67" s="10">
        <f ca="1">IF(Table17[[#This Row],[Call Arrival Time]]&gt;P66,Table17[[#This Row],[Call Arrival Time]],P66)</f>
        <v>743.0052367610831</v>
      </c>
      <c r="M67" s="10">
        <f t="shared" ca="1" si="13"/>
        <v>6.9967650371326044</v>
      </c>
      <c r="N67" s="5">
        <f t="shared" ca="1" si="14"/>
        <v>0.99784198120581702</v>
      </c>
      <c r="O67" s="5">
        <f t="shared" ca="1" si="15"/>
        <v>12</v>
      </c>
      <c r="P67" s="10">
        <f t="shared" ca="1" si="16"/>
        <v>755.0052367610831</v>
      </c>
      <c r="Q67" s="10">
        <f ca="1">Table17[[#This Row],[Completion Time]]-Table17[[#This Row],[Call Arrival Time]]</f>
        <v>18.996765037132604</v>
      </c>
    </row>
    <row r="68" spans="9:17" x14ac:dyDescent="0.25">
      <c r="I68" s="55">
        <v>67</v>
      </c>
      <c r="J68" s="10">
        <f t="shared" ca="1" si="12"/>
        <v>14.703817786912136</v>
      </c>
      <c r="K68" s="10">
        <f t="shared" ca="1" si="17"/>
        <v>750.71228951086266</v>
      </c>
      <c r="L68" s="10">
        <f ca="1">IF(Table17[[#This Row],[Call Arrival Time]]&gt;P67,Table17[[#This Row],[Call Arrival Time]],P67)</f>
        <v>755.0052367610831</v>
      </c>
      <c r="M68" s="10">
        <f t="shared" ca="1" si="13"/>
        <v>4.2929472502204362</v>
      </c>
      <c r="N68" s="5">
        <f t="shared" ca="1" si="14"/>
        <v>0.9470166678289057</v>
      </c>
      <c r="O68" s="5">
        <f t="shared" ca="1" si="15"/>
        <v>11</v>
      </c>
      <c r="P68" s="10">
        <f t="shared" ca="1" si="16"/>
        <v>766.0052367610831</v>
      </c>
      <c r="Q68" s="10">
        <f ca="1">Table17[[#This Row],[Completion Time]]-Table17[[#This Row],[Call Arrival Time]]</f>
        <v>15.292947250220436</v>
      </c>
    </row>
    <row r="69" spans="9:17" x14ac:dyDescent="0.25">
      <c r="I69" s="55">
        <v>68</v>
      </c>
      <c r="J69" s="10">
        <f t="shared" ca="1" si="12"/>
        <v>14.394686122823707</v>
      </c>
      <c r="K69" s="10">
        <f t="shared" ca="1" si="17"/>
        <v>765.10697563368637</v>
      </c>
      <c r="L69" s="10">
        <f ca="1">IF(Table17[[#This Row],[Call Arrival Time]]&gt;P68,Table17[[#This Row],[Call Arrival Time]],P68)</f>
        <v>766.0052367610831</v>
      </c>
      <c r="M69" s="10">
        <f t="shared" ca="1" si="13"/>
        <v>0.89826112739672226</v>
      </c>
      <c r="N69" s="5">
        <f t="shared" ca="1" si="14"/>
        <v>0.58720429424630305</v>
      </c>
      <c r="O69" s="5">
        <f t="shared" ca="1" si="15"/>
        <v>7</v>
      </c>
      <c r="P69" s="10">
        <f t="shared" ca="1" si="16"/>
        <v>773.0052367610831</v>
      </c>
      <c r="Q69" s="10">
        <f ca="1">Table17[[#This Row],[Completion Time]]-Table17[[#This Row],[Call Arrival Time]]</f>
        <v>7.8982611273967223</v>
      </c>
    </row>
    <row r="70" spans="9:17" x14ac:dyDescent="0.25">
      <c r="I70" s="55">
        <v>69</v>
      </c>
      <c r="J70" s="10">
        <f t="shared" ca="1" si="12"/>
        <v>17.291734300161504</v>
      </c>
      <c r="K70" s="10">
        <f t="shared" ca="1" si="17"/>
        <v>782.39870993384784</v>
      </c>
      <c r="L70" s="10">
        <f ca="1">IF(Table17[[#This Row],[Call Arrival Time]]&gt;P69,Table17[[#This Row],[Call Arrival Time]],P69)</f>
        <v>782.39870993384784</v>
      </c>
      <c r="M70" s="10">
        <f t="shared" ca="1" si="13"/>
        <v>0</v>
      </c>
      <c r="N70" s="5">
        <f t="shared" ca="1" si="14"/>
        <v>0.50314932473724461</v>
      </c>
      <c r="O70" s="5">
        <f t="shared" ca="1" si="15"/>
        <v>7</v>
      </c>
      <c r="P70" s="10">
        <f t="shared" ca="1" si="16"/>
        <v>789.39870993384784</v>
      </c>
      <c r="Q70" s="10">
        <f ca="1">Table17[[#This Row],[Completion Time]]-Table17[[#This Row],[Call Arrival Time]]</f>
        <v>7</v>
      </c>
    </row>
    <row r="71" spans="9:17" x14ac:dyDescent="0.25">
      <c r="I71" s="55">
        <v>70</v>
      </c>
      <c r="J71" s="10">
        <f t="shared" ca="1" si="12"/>
        <v>3.2838420839879428</v>
      </c>
      <c r="K71" s="10">
        <f t="shared" ca="1" si="17"/>
        <v>785.68255201783575</v>
      </c>
      <c r="L71" s="10">
        <f ca="1">IF(Table17[[#This Row],[Call Arrival Time]]&gt;P70,Table17[[#This Row],[Call Arrival Time]],P70)</f>
        <v>789.39870993384784</v>
      </c>
      <c r="M71" s="10">
        <f t="shared" ca="1" si="13"/>
        <v>3.7161579160120937</v>
      </c>
      <c r="N71" s="5">
        <f t="shared" ca="1" si="14"/>
        <v>0.87343632059153109</v>
      </c>
      <c r="O71" s="5">
        <f t="shared" ca="1" si="15"/>
        <v>10</v>
      </c>
      <c r="P71" s="10">
        <f t="shared" ca="1" si="16"/>
        <v>799.39870993384784</v>
      </c>
      <c r="Q71" s="10">
        <f ca="1">Table17[[#This Row],[Completion Time]]-Table17[[#This Row],[Call Arrival Time]]</f>
        <v>13.716157916012094</v>
      </c>
    </row>
    <row r="72" spans="9:17" x14ac:dyDescent="0.25">
      <c r="I72" s="55">
        <v>71</v>
      </c>
      <c r="J72" s="10">
        <f t="shared" ca="1" si="12"/>
        <v>2.3551856348994358</v>
      </c>
      <c r="K72" s="10">
        <f t="shared" ca="1" si="17"/>
        <v>788.03773765273513</v>
      </c>
      <c r="L72" s="10">
        <f ca="1">IF(Table17[[#This Row],[Call Arrival Time]]&gt;P71,Table17[[#This Row],[Call Arrival Time]],P71)</f>
        <v>799.39870993384784</v>
      </c>
      <c r="M72" s="10">
        <f t="shared" ca="1" si="13"/>
        <v>11.360972281112709</v>
      </c>
      <c r="N72" s="5">
        <f t="shared" ca="1" si="14"/>
        <v>0.75386679625970943</v>
      </c>
      <c r="O72" s="5">
        <f t="shared" ca="1" si="15"/>
        <v>9</v>
      </c>
      <c r="P72" s="10">
        <f t="shared" ca="1" si="16"/>
        <v>808.39870993384784</v>
      </c>
      <c r="Q72" s="10">
        <f ca="1">Table17[[#This Row],[Completion Time]]-Table17[[#This Row],[Call Arrival Time]]</f>
        <v>20.360972281112709</v>
      </c>
    </row>
    <row r="73" spans="9:17" x14ac:dyDescent="0.25">
      <c r="I73" s="55">
        <v>72</v>
      </c>
      <c r="J73" s="10">
        <f t="shared" ca="1" si="12"/>
        <v>27.186124015983033</v>
      </c>
      <c r="K73" s="10">
        <f t="shared" ca="1" si="17"/>
        <v>815.2238616687182</v>
      </c>
      <c r="L73" s="10">
        <f ca="1">IF(Table17[[#This Row],[Call Arrival Time]]&gt;P72,Table17[[#This Row],[Call Arrival Time]],P72)</f>
        <v>815.2238616687182</v>
      </c>
      <c r="M73" s="10">
        <f t="shared" ca="1" si="13"/>
        <v>0</v>
      </c>
      <c r="N73" s="5">
        <f t="shared" ca="1" si="14"/>
        <v>0.46172308645391547</v>
      </c>
      <c r="O73" s="5">
        <f t="shared" ca="1" si="15"/>
        <v>7</v>
      </c>
      <c r="P73" s="10">
        <f t="shared" ca="1" si="16"/>
        <v>822.2238616687182</v>
      </c>
      <c r="Q73" s="10">
        <f ca="1">Table17[[#This Row],[Completion Time]]-Table17[[#This Row],[Call Arrival Time]]</f>
        <v>7</v>
      </c>
    </row>
    <row r="74" spans="9:17" x14ac:dyDescent="0.25">
      <c r="I74" s="55">
        <v>73</v>
      </c>
      <c r="J74" s="10">
        <f t="shared" ca="1" si="12"/>
        <v>1.2744413731455326</v>
      </c>
      <c r="K74" s="10">
        <f t="shared" ca="1" si="17"/>
        <v>816.49830304186378</v>
      </c>
      <c r="L74" s="10">
        <f ca="1">IF(Table17[[#This Row],[Call Arrival Time]]&gt;P73,Table17[[#This Row],[Call Arrival Time]],P73)</f>
        <v>822.2238616687182</v>
      </c>
      <c r="M74" s="10">
        <f t="shared" ca="1" si="13"/>
        <v>5.7255586268544221</v>
      </c>
      <c r="N74" s="5">
        <f t="shared" ca="1" si="14"/>
        <v>0.11541909030528419</v>
      </c>
      <c r="O74" s="5">
        <f t="shared" ca="1" si="15"/>
        <v>5</v>
      </c>
      <c r="P74" s="10">
        <f t="shared" ca="1" si="16"/>
        <v>827.2238616687182</v>
      </c>
      <c r="Q74" s="10">
        <f ca="1">Table17[[#This Row],[Completion Time]]-Table17[[#This Row],[Call Arrival Time]]</f>
        <v>10.725558626854422</v>
      </c>
    </row>
    <row r="75" spans="9:17" x14ac:dyDescent="0.25">
      <c r="I75" s="55">
        <v>74</v>
      </c>
      <c r="J75" s="10">
        <f t="shared" ca="1" si="12"/>
        <v>5.5423632215317626</v>
      </c>
      <c r="K75" s="10">
        <f t="shared" ca="1" si="17"/>
        <v>822.04066626339556</v>
      </c>
      <c r="L75" s="10">
        <f ca="1">IF(Table17[[#This Row],[Call Arrival Time]]&gt;P74,Table17[[#This Row],[Call Arrival Time]],P74)</f>
        <v>827.2238616687182</v>
      </c>
      <c r="M75" s="10">
        <f t="shared" ca="1" si="13"/>
        <v>5.1831954053226355</v>
      </c>
      <c r="N75" s="5">
        <f t="shared" ca="1" si="14"/>
        <v>0.13966239432820571</v>
      </c>
      <c r="O75" s="5">
        <f t="shared" ca="1" si="15"/>
        <v>5</v>
      </c>
      <c r="P75" s="10">
        <f t="shared" ca="1" si="16"/>
        <v>832.2238616687182</v>
      </c>
      <c r="Q75" s="10">
        <f ca="1">Table17[[#This Row],[Completion Time]]-Table17[[#This Row],[Call Arrival Time]]</f>
        <v>10.183195405322635</v>
      </c>
    </row>
    <row r="76" spans="9:17" x14ac:dyDescent="0.25">
      <c r="I76" s="55">
        <v>75</v>
      </c>
      <c r="J76" s="10">
        <f t="shared" ca="1" si="12"/>
        <v>8.9924710093325828</v>
      </c>
      <c r="K76" s="10">
        <f t="shared" ca="1" si="17"/>
        <v>831.03313727272814</v>
      </c>
      <c r="L76" s="10">
        <f ca="1">IF(Table17[[#This Row],[Call Arrival Time]]&gt;P75,Table17[[#This Row],[Call Arrival Time]],P75)</f>
        <v>832.2238616687182</v>
      </c>
      <c r="M76" s="10">
        <f t="shared" ca="1" si="13"/>
        <v>1.1907243959900597</v>
      </c>
      <c r="N76" s="5">
        <f t="shared" ca="1" si="14"/>
        <v>0.55184858631555067</v>
      </c>
      <c r="O76" s="5">
        <f t="shared" ca="1" si="15"/>
        <v>7</v>
      </c>
      <c r="P76" s="10">
        <f t="shared" ca="1" si="16"/>
        <v>839.2238616687182</v>
      </c>
      <c r="Q76" s="10">
        <f ca="1">Table17[[#This Row],[Completion Time]]-Table17[[#This Row],[Call Arrival Time]]</f>
        <v>8.1907243959900597</v>
      </c>
    </row>
    <row r="77" spans="9:17" x14ac:dyDescent="0.25">
      <c r="I77" s="55">
        <v>76</v>
      </c>
      <c r="J77" s="10">
        <f t="shared" ca="1" si="12"/>
        <v>2.4014097359124569</v>
      </c>
      <c r="K77" s="10">
        <f t="shared" ca="1" si="17"/>
        <v>833.43454700864061</v>
      </c>
      <c r="L77" s="10">
        <f ca="1">IF(Table17[[#This Row],[Call Arrival Time]]&gt;P76,Table17[[#This Row],[Call Arrival Time]],P76)</f>
        <v>839.2238616687182</v>
      </c>
      <c r="M77" s="10">
        <f t="shared" ca="1" si="13"/>
        <v>5.7893146600775935</v>
      </c>
      <c r="N77" s="5">
        <f t="shared" ca="1" si="14"/>
        <v>0.50401376850882662</v>
      </c>
      <c r="O77" s="5">
        <f t="shared" ca="1" si="15"/>
        <v>7</v>
      </c>
      <c r="P77" s="10">
        <f t="shared" ca="1" si="16"/>
        <v>846.2238616687182</v>
      </c>
      <c r="Q77" s="10">
        <f ca="1">Table17[[#This Row],[Completion Time]]-Table17[[#This Row],[Call Arrival Time]]</f>
        <v>12.789314660077594</v>
      </c>
    </row>
    <row r="78" spans="9:17" x14ac:dyDescent="0.25">
      <c r="I78" s="55">
        <v>77</v>
      </c>
      <c r="J78" s="10">
        <f t="shared" ca="1" si="12"/>
        <v>3.9635728379812045</v>
      </c>
      <c r="K78" s="10">
        <f t="shared" ca="1" si="17"/>
        <v>837.39811984662185</v>
      </c>
      <c r="L78" s="10">
        <f ca="1">IF(Table17[[#This Row],[Call Arrival Time]]&gt;P77,Table17[[#This Row],[Call Arrival Time]],P77)</f>
        <v>846.2238616687182</v>
      </c>
      <c r="M78" s="10">
        <f t="shared" ca="1" si="13"/>
        <v>8.8257418220963473</v>
      </c>
      <c r="N78" s="5">
        <f t="shared" ca="1" si="14"/>
        <v>0.55593665280468185</v>
      </c>
      <c r="O78" s="5">
        <f t="shared" ca="1" si="15"/>
        <v>7</v>
      </c>
      <c r="P78" s="10">
        <f t="shared" ca="1" si="16"/>
        <v>853.2238616687182</v>
      </c>
      <c r="Q78" s="10">
        <f ca="1">Table17[[#This Row],[Completion Time]]-Table17[[#This Row],[Call Arrival Time]]</f>
        <v>15.825741822096347</v>
      </c>
    </row>
    <row r="79" spans="9:17" x14ac:dyDescent="0.25">
      <c r="I79" s="55">
        <v>78</v>
      </c>
      <c r="J79" s="10">
        <f t="shared" ca="1" si="12"/>
        <v>7.4151557609158951</v>
      </c>
      <c r="K79" s="10">
        <f t="shared" ca="1" si="17"/>
        <v>844.81327560753778</v>
      </c>
      <c r="L79" s="10">
        <f ca="1">IF(Table17[[#This Row],[Call Arrival Time]]&gt;P78,Table17[[#This Row],[Call Arrival Time]],P78)</f>
        <v>853.2238616687182</v>
      </c>
      <c r="M79" s="10">
        <f t="shared" ca="1" si="13"/>
        <v>8.4105860611804246</v>
      </c>
      <c r="N79" s="5">
        <f t="shared" ca="1" si="14"/>
        <v>0.37828828577407658</v>
      </c>
      <c r="O79" s="5">
        <f t="shared" ca="1" si="15"/>
        <v>6</v>
      </c>
      <c r="P79" s="10">
        <f t="shared" ca="1" si="16"/>
        <v>859.2238616687182</v>
      </c>
      <c r="Q79" s="10">
        <f ca="1">Table17[[#This Row],[Completion Time]]-Table17[[#This Row],[Call Arrival Time]]</f>
        <v>14.410586061180425</v>
      </c>
    </row>
    <row r="80" spans="9:17" x14ac:dyDescent="0.25">
      <c r="I80" s="55">
        <v>79</v>
      </c>
      <c r="J80" s="10">
        <f t="shared" ca="1" si="12"/>
        <v>8.7282049964895716</v>
      </c>
      <c r="K80" s="10">
        <f t="shared" ca="1" si="17"/>
        <v>853.54148060402736</v>
      </c>
      <c r="L80" s="10">
        <f ca="1">IF(Table17[[#This Row],[Call Arrival Time]]&gt;P79,Table17[[#This Row],[Call Arrival Time]],P79)</f>
        <v>859.2238616687182</v>
      </c>
      <c r="M80" s="10">
        <f t="shared" ca="1" si="13"/>
        <v>5.6823810646908441</v>
      </c>
      <c r="N80" s="5">
        <f t="shared" ca="1" si="14"/>
        <v>5.9712018764723984E-2</v>
      </c>
      <c r="O80" s="5">
        <f t="shared" ca="1" si="15"/>
        <v>5</v>
      </c>
      <c r="P80" s="10">
        <f t="shared" ca="1" si="16"/>
        <v>864.2238616687182</v>
      </c>
      <c r="Q80" s="10">
        <f ca="1">Table17[[#This Row],[Completion Time]]-Table17[[#This Row],[Call Arrival Time]]</f>
        <v>10.682381064690844</v>
      </c>
    </row>
    <row r="81" spans="9:17" x14ac:dyDescent="0.25">
      <c r="I81" s="55">
        <v>80</v>
      </c>
      <c r="J81" s="10">
        <f t="shared" ca="1" si="12"/>
        <v>4.1770038471158486</v>
      </c>
      <c r="K81" s="10">
        <f t="shared" ca="1" si="17"/>
        <v>857.71848445114324</v>
      </c>
      <c r="L81" s="10">
        <f ca="1">IF(Table17[[#This Row],[Call Arrival Time]]&gt;P80,Table17[[#This Row],[Call Arrival Time]],P80)</f>
        <v>864.2238616687182</v>
      </c>
      <c r="M81" s="10">
        <f t="shared" ca="1" si="13"/>
        <v>6.50537721757496</v>
      </c>
      <c r="N81" s="5">
        <f t="shared" ca="1" si="14"/>
        <v>0.91623770248228575</v>
      </c>
      <c r="O81" s="5">
        <f t="shared" ca="1" si="15"/>
        <v>10</v>
      </c>
      <c r="P81" s="10">
        <f t="shared" ca="1" si="16"/>
        <v>874.2238616687182</v>
      </c>
      <c r="Q81" s="10">
        <f ca="1">Table17[[#This Row],[Completion Time]]-Table17[[#This Row],[Call Arrival Time]]</f>
        <v>16.50537721757496</v>
      </c>
    </row>
    <row r="82" spans="9:17" x14ac:dyDescent="0.25">
      <c r="I82" s="55">
        <v>81</v>
      </c>
      <c r="J82" s="10">
        <f t="shared" ca="1" si="12"/>
        <v>6.2678782246787508</v>
      </c>
      <c r="K82" s="10">
        <f t="shared" ca="1" si="17"/>
        <v>863.98636267582197</v>
      </c>
      <c r="L82" s="10">
        <f ca="1">IF(Table17[[#This Row],[Call Arrival Time]]&gt;P81,Table17[[#This Row],[Call Arrival Time]],P81)</f>
        <v>874.2238616687182</v>
      </c>
      <c r="M82" s="10">
        <f t="shared" ca="1" si="13"/>
        <v>10.237498992896235</v>
      </c>
      <c r="N82" s="5">
        <f t="shared" ca="1" si="14"/>
        <v>0.48354863212783938</v>
      </c>
      <c r="O82" s="5">
        <f t="shared" ca="1" si="15"/>
        <v>7</v>
      </c>
      <c r="P82" s="10">
        <f t="shared" ca="1" si="16"/>
        <v>881.2238616687182</v>
      </c>
      <c r="Q82" s="10">
        <f ca="1">Table17[[#This Row],[Completion Time]]-Table17[[#This Row],[Call Arrival Time]]</f>
        <v>17.237498992896235</v>
      </c>
    </row>
    <row r="83" spans="9:17" x14ac:dyDescent="0.25">
      <c r="I83" s="55">
        <v>82</v>
      </c>
      <c r="J83" s="10">
        <f t="shared" ca="1" si="12"/>
        <v>3.0228703343500536</v>
      </c>
      <c r="K83" s="10">
        <f t="shared" ca="1" si="17"/>
        <v>867.00923301017201</v>
      </c>
      <c r="L83" s="10">
        <f ca="1">IF(Table17[[#This Row],[Call Arrival Time]]&gt;P82,Table17[[#This Row],[Call Arrival Time]],P82)</f>
        <v>881.2238616687182</v>
      </c>
      <c r="M83" s="10">
        <f t="shared" ca="1" si="13"/>
        <v>14.214628658546189</v>
      </c>
      <c r="N83" s="5">
        <f t="shared" ca="1" si="14"/>
        <v>4.6896768838679659E-2</v>
      </c>
      <c r="O83" s="5">
        <f t="shared" ca="1" si="15"/>
        <v>5</v>
      </c>
      <c r="P83" s="10">
        <f t="shared" ca="1" si="16"/>
        <v>886.2238616687182</v>
      </c>
      <c r="Q83" s="10">
        <f ca="1">Table17[[#This Row],[Completion Time]]-Table17[[#This Row],[Call Arrival Time]]</f>
        <v>19.214628658546189</v>
      </c>
    </row>
    <row r="84" spans="9:17" x14ac:dyDescent="0.25">
      <c r="I84" s="55">
        <v>83</v>
      </c>
      <c r="J84" s="10">
        <f t="shared" ca="1" si="12"/>
        <v>6.1381495257300518</v>
      </c>
      <c r="K84" s="10">
        <f t="shared" ca="1" si="17"/>
        <v>873.14738253590201</v>
      </c>
      <c r="L84" s="10">
        <f ca="1">IF(Table17[[#This Row],[Call Arrival Time]]&gt;P83,Table17[[#This Row],[Call Arrival Time]],P83)</f>
        <v>886.2238616687182</v>
      </c>
      <c r="M84" s="10">
        <f t="shared" ca="1" si="13"/>
        <v>13.076479132816189</v>
      </c>
      <c r="N84" s="5">
        <f t="shared" ca="1" si="14"/>
        <v>0.53815287193042594</v>
      </c>
      <c r="O84" s="5">
        <f t="shared" ca="1" si="15"/>
        <v>7</v>
      </c>
      <c r="P84" s="10">
        <f t="shared" ca="1" si="16"/>
        <v>893.2238616687182</v>
      </c>
      <c r="Q84" s="10">
        <f ca="1">Table17[[#This Row],[Completion Time]]-Table17[[#This Row],[Call Arrival Time]]</f>
        <v>20.076479132816189</v>
      </c>
    </row>
    <row r="85" spans="9:17" x14ac:dyDescent="0.25">
      <c r="I85" s="55">
        <v>84</v>
      </c>
      <c r="J85" s="10">
        <f t="shared" ca="1" si="12"/>
        <v>1.776732246896259</v>
      </c>
      <c r="K85" s="10">
        <f t="shared" ca="1" si="17"/>
        <v>874.92411478279826</v>
      </c>
      <c r="L85" s="10">
        <f ca="1">IF(Table17[[#This Row],[Call Arrival Time]]&gt;P84,Table17[[#This Row],[Call Arrival Time]],P84)</f>
        <v>893.2238616687182</v>
      </c>
      <c r="M85" s="10">
        <f t="shared" ca="1" si="13"/>
        <v>18.299746885919944</v>
      </c>
      <c r="N85" s="5">
        <f t="shared" ca="1" si="14"/>
        <v>0.83443232619222418</v>
      </c>
      <c r="O85" s="5">
        <f t="shared" ca="1" si="15"/>
        <v>9</v>
      </c>
      <c r="P85" s="10">
        <f t="shared" ca="1" si="16"/>
        <v>902.2238616687182</v>
      </c>
      <c r="Q85" s="10">
        <f ca="1">Table17[[#This Row],[Completion Time]]-Table17[[#This Row],[Call Arrival Time]]</f>
        <v>27.299746885919944</v>
      </c>
    </row>
    <row r="86" spans="9:17" x14ac:dyDescent="0.25">
      <c r="I86" s="55">
        <v>85</v>
      </c>
      <c r="J86" s="10">
        <f t="shared" ca="1" si="12"/>
        <v>6.2990054472739008</v>
      </c>
      <c r="K86" s="10">
        <f t="shared" ca="1" si="17"/>
        <v>881.22312023007214</v>
      </c>
      <c r="L86" s="10">
        <f ca="1">IF(Table17[[#This Row],[Call Arrival Time]]&gt;P85,Table17[[#This Row],[Call Arrival Time]],P85)</f>
        <v>902.2238616687182</v>
      </c>
      <c r="M86" s="10">
        <f t="shared" ca="1" si="13"/>
        <v>21.00074143864606</v>
      </c>
      <c r="N86" s="5">
        <f t="shared" ca="1" si="14"/>
        <v>0.65336360620038858</v>
      </c>
      <c r="O86" s="5">
        <f t="shared" ca="1" si="15"/>
        <v>8</v>
      </c>
      <c r="P86" s="10">
        <f t="shared" ca="1" si="16"/>
        <v>910.2238616687182</v>
      </c>
      <c r="Q86" s="10">
        <f ca="1">Table17[[#This Row],[Completion Time]]-Table17[[#This Row],[Call Arrival Time]]</f>
        <v>29.00074143864606</v>
      </c>
    </row>
    <row r="87" spans="9:17" x14ac:dyDescent="0.25">
      <c r="I87" s="55">
        <v>86</v>
      </c>
      <c r="J87" s="10">
        <f t="shared" ca="1" si="12"/>
        <v>10.439231202402734</v>
      </c>
      <c r="K87" s="10">
        <f t="shared" ca="1" si="17"/>
        <v>891.66235143247491</v>
      </c>
      <c r="L87" s="10">
        <f ca="1">IF(Table17[[#This Row],[Call Arrival Time]]&gt;P86,Table17[[#This Row],[Call Arrival Time]],P86)</f>
        <v>910.2238616687182</v>
      </c>
      <c r="M87" s="10">
        <f t="shared" ca="1" si="13"/>
        <v>18.561510236243294</v>
      </c>
      <c r="N87" s="5">
        <f t="shared" ca="1" si="14"/>
        <v>0.94362591808469365</v>
      </c>
      <c r="O87" s="5">
        <f t="shared" ca="1" si="15"/>
        <v>11</v>
      </c>
      <c r="P87" s="10">
        <f t="shared" ca="1" si="16"/>
        <v>921.2238616687182</v>
      </c>
      <c r="Q87" s="10">
        <f ca="1">Table17[[#This Row],[Completion Time]]-Table17[[#This Row],[Call Arrival Time]]</f>
        <v>29.561510236243294</v>
      </c>
    </row>
    <row r="88" spans="9:17" x14ac:dyDescent="0.25">
      <c r="I88" s="55">
        <v>87</v>
      </c>
      <c r="J88" s="10">
        <f t="shared" ca="1" si="12"/>
        <v>3.2655076741667139</v>
      </c>
      <c r="K88" s="10">
        <f t="shared" ca="1" si="17"/>
        <v>894.92785910664168</v>
      </c>
      <c r="L88" s="10">
        <f ca="1">IF(Table17[[#This Row],[Call Arrival Time]]&gt;P87,Table17[[#This Row],[Call Arrival Time]],P87)</f>
        <v>921.2238616687182</v>
      </c>
      <c r="M88" s="10">
        <f t="shared" ca="1" si="13"/>
        <v>26.296002562076524</v>
      </c>
      <c r="N88" s="5">
        <f t="shared" ca="1" si="14"/>
        <v>5.6271021291664614E-2</v>
      </c>
      <c r="O88" s="5">
        <f t="shared" ca="1" si="15"/>
        <v>5</v>
      </c>
      <c r="P88" s="10">
        <f t="shared" ca="1" si="16"/>
        <v>926.2238616687182</v>
      </c>
      <c r="Q88" s="10">
        <f ca="1">Table17[[#This Row],[Completion Time]]-Table17[[#This Row],[Call Arrival Time]]</f>
        <v>31.296002562076524</v>
      </c>
    </row>
    <row r="89" spans="9:17" x14ac:dyDescent="0.25">
      <c r="I89" s="55">
        <v>88</v>
      </c>
      <c r="J89" s="10">
        <f t="shared" ca="1" si="12"/>
        <v>7.5126809686732781</v>
      </c>
      <c r="K89" s="10">
        <f t="shared" ca="1" si="17"/>
        <v>902.44054007531497</v>
      </c>
      <c r="L89" s="10">
        <f ca="1">IF(Table17[[#This Row],[Call Arrival Time]]&gt;P88,Table17[[#This Row],[Call Arrival Time]],P88)</f>
        <v>926.2238616687182</v>
      </c>
      <c r="M89" s="10">
        <f t="shared" ca="1" si="13"/>
        <v>23.78332159340323</v>
      </c>
      <c r="N89" s="5">
        <f t="shared" ca="1" si="14"/>
        <v>0.61726384879784424</v>
      </c>
      <c r="O89" s="5">
        <f t="shared" ca="1" si="15"/>
        <v>8</v>
      </c>
      <c r="P89" s="10">
        <f t="shared" ca="1" si="16"/>
        <v>934.2238616687182</v>
      </c>
      <c r="Q89" s="10">
        <f ca="1">Table17[[#This Row],[Completion Time]]-Table17[[#This Row],[Call Arrival Time]]</f>
        <v>31.78332159340323</v>
      </c>
    </row>
    <row r="90" spans="9:17" x14ac:dyDescent="0.25">
      <c r="I90" s="55">
        <v>89</v>
      </c>
      <c r="J90" s="10">
        <f t="shared" ca="1" si="12"/>
        <v>0.6180066811214423</v>
      </c>
      <c r="K90" s="10">
        <f t="shared" ca="1" si="17"/>
        <v>903.05854675643639</v>
      </c>
      <c r="L90" s="10">
        <f ca="1">IF(Table17[[#This Row],[Call Arrival Time]]&gt;P89,Table17[[#This Row],[Call Arrival Time]],P89)</f>
        <v>934.2238616687182</v>
      </c>
      <c r="M90" s="10">
        <f t="shared" ca="1" si="13"/>
        <v>31.165314912281815</v>
      </c>
      <c r="N90" s="5">
        <f t="shared" ca="1" si="14"/>
        <v>0.21982814168107967</v>
      </c>
      <c r="O90" s="5">
        <f t="shared" ca="1" si="15"/>
        <v>5</v>
      </c>
      <c r="P90" s="10">
        <f t="shared" ca="1" si="16"/>
        <v>939.2238616687182</v>
      </c>
      <c r="Q90" s="10">
        <f ca="1">Table17[[#This Row],[Completion Time]]-Table17[[#This Row],[Call Arrival Time]]</f>
        <v>36.165314912281815</v>
      </c>
    </row>
    <row r="91" spans="9:17" x14ac:dyDescent="0.25">
      <c r="I91" s="55">
        <v>90</v>
      </c>
      <c r="J91" s="10">
        <f t="shared" ca="1" si="12"/>
        <v>6.4875983759738087</v>
      </c>
      <c r="K91" s="10">
        <f t="shared" ca="1" si="17"/>
        <v>909.54614513241017</v>
      </c>
      <c r="L91" s="10">
        <f ca="1">IF(Table17[[#This Row],[Call Arrival Time]]&gt;P90,Table17[[#This Row],[Call Arrival Time]],P90)</f>
        <v>939.2238616687182</v>
      </c>
      <c r="M91" s="10">
        <f t="shared" ca="1" si="13"/>
        <v>29.677716536308026</v>
      </c>
      <c r="N91" s="5">
        <f t="shared" ca="1" si="14"/>
        <v>0.53979563950651366</v>
      </c>
      <c r="O91" s="5">
        <f t="shared" ca="1" si="15"/>
        <v>7</v>
      </c>
      <c r="P91" s="10">
        <f t="shared" ca="1" si="16"/>
        <v>946.2238616687182</v>
      </c>
      <c r="Q91" s="10">
        <f ca="1">Table17[[#This Row],[Completion Time]]-Table17[[#This Row],[Call Arrival Time]]</f>
        <v>36.677716536308026</v>
      </c>
    </row>
    <row r="92" spans="9:17" x14ac:dyDescent="0.25">
      <c r="I92" s="55">
        <v>91</v>
      </c>
      <c r="J92" s="10">
        <f t="shared" ca="1" si="12"/>
        <v>0.25483642433109882</v>
      </c>
      <c r="K92" s="10">
        <f t="shared" ca="1" si="17"/>
        <v>909.80098155674125</v>
      </c>
      <c r="L92" s="10">
        <f ca="1">IF(Table17[[#This Row],[Call Arrival Time]]&gt;P91,Table17[[#This Row],[Call Arrival Time]],P91)</f>
        <v>946.2238616687182</v>
      </c>
      <c r="M92" s="10">
        <f t="shared" ca="1" si="13"/>
        <v>36.422880111976951</v>
      </c>
      <c r="N92" s="5">
        <f t="shared" ca="1" si="14"/>
        <v>0.60793109315260618</v>
      </c>
      <c r="O92" s="5">
        <f t="shared" ca="1" si="15"/>
        <v>8</v>
      </c>
      <c r="P92" s="10">
        <f t="shared" ca="1" si="16"/>
        <v>954.2238616687182</v>
      </c>
      <c r="Q92" s="10">
        <f ca="1">Table17[[#This Row],[Completion Time]]-Table17[[#This Row],[Call Arrival Time]]</f>
        <v>44.422880111976951</v>
      </c>
    </row>
    <row r="93" spans="9:17" x14ac:dyDescent="0.25">
      <c r="I93" s="55">
        <v>92</v>
      </c>
      <c r="J93" s="10">
        <f t="shared" ca="1" si="12"/>
        <v>15.964693034640776</v>
      </c>
      <c r="K93" s="10">
        <f t="shared" ca="1" si="17"/>
        <v>925.76567459138198</v>
      </c>
      <c r="L93" s="10">
        <f ca="1">IF(Table17[[#This Row],[Call Arrival Time]]&gt;P92,Table17[[#This Row],[Call Arrival Time]],P92)</f>
        <v>954.2238616687182</v>
      </c>
      <c r="M93" s="10">
        <f t="shared" ca="1" si="13"/>
        <v>28.45818707733622</v>
      </c>
      <c r="N93" s="5">
        <f t="shared" ca="1" si="14"/>
        <v>0.66129079935440083</v>
      </c>
      <c r="O93" s="5">
        <f t="shared" ca="1" si="15"/>
        <v>8</v>
      </c>
      <c r="P93" s="10">
        <f t="shared" ca="1" si="16"/>
        <v>962.2238616687182</v>
      </c>
      <c r="Q93" s="10">
        <f ca="1">Table17[[#This Row],[Completion Time]]-Table17[[#This Row],[Call Arrival Time]]</f>
        <v>36.45818707733622</v>
      </c>
    </row>
    <row r="94" spans="9:17" x14ac:dyDescent="0.25">
      <c r="I94" s="55">
        <v>93</v>
      </c>
      <c r="J94" s="10">
        <f t="shared" ca="1" si="12"/>
        <v>15.283143425072153</v>
      </c>
      <c r="K94" s="10">
        <f t="shared" ca="1" si="17"/>
        <v>941.04881801645411</v>
      </c>
      <c r="L94" s="10">
        <f ca="1">IF(Table17[[#This Row],[Call Arrival Time]]&gt;P93,Table17[[#This Row],[Call Arrival Time]],P93)</f>
        <v>962.2238616687182</v>
      </c>
      <c r="M94" s="10">
        <f t="shared" ca="1" si="13"/>
        <v>21.175043652264094</v>
      </c>
      <c r="N94" s="5">
        <f t="shared" ca="1" si="14"/>
        <v>0.46455705310695583</v>
      </c>
      <c r="O94" s="5">
        <f t="shared" ca="1" si="15"/>
        <v>7</v>
      </c>
      <c r="P94" s="10">
        <f t="shared" ca="1" si="16"/>
        <v>969.2238616687182</v>
      </c>
      <c r="Q94" s="10">
        <f ca="1">Table17[[#This Row],[Completion Time]]-Table17[[#This Row],[Call Arrival Time]]</f>
        <v>28.175043652264094</v>
      </c>
    </row>
    <row r="95" spans="9:17" x14ac:dyDescent="0.25">
      <c r="I95" s="55">
        <v>94</v>
      </c>
      <c r="J95" s="10">
        <f t="shared" ca="1" si="12"/>
        <v>13.688159517671375</v>
      </c>
      <c r="K95" s="10">
        <f t="shared" ca="1" si="17"/>
        <v>954.73697753412546</v>
      </c>
      <c r="L95" s="10">
        <f ca="1">IF(Table17[[#This Row],[Call Arrival Time]]&gt;P94,Table17[[#This Row],[Call Arrival Time]],P94)</f>
        <v>969.2238616687182</v>
      </c>
      <c r="M95" s="10">
        <f t="shared" ca="1" si="13"/>
        <v>14.486884134592742</v>
      </c>
      <c r="N95" s="5">
        <f t="shared" ca="1" si="14"/>
        <v>0.61229785400289161</v>
      </c>
      <c r="O95" s="5">
        <f t="shared" ca="1" si="15"/>
        <v>8</v>
      </c>
      <c r="P95" s="10">
        <f t="shared" ca="1" si="16"/>
        <v>977.2238616687182</v>
      </c>
      <c r="Q95" s="10">
        <f ca="1">Table17[[#This Row],[Completion Time]]-Table17[[#This Row],[Call Arrival Time]]</f>
        <v>22.486884134592742</v>
      </c>
    </row>
    <row r="96" spans="9:17" x14ac:dyDescent="0.25">
      <c r="I96" s="55">
        <v>95</v>
      </c>
      <c r="J96" s="10">
        <f t="shared" ca="1" si="12"/>
        <v>14.936845225820321</v>
      </c>
      <c r="K96" s="10">
        <f t="shared" ca="1" si="17"/>
        <v>969.67382275994578</v>
      </c>
      <c r="L96" s="10">
        <f ca="1">IF(Table17[[#This Row],[Call Arrival Time]]&gt;P95,Table17[[#This Row],[Call Arrival Time]],P95)</f>
        <v>977.2238616687182</v>
      </c>
      <c r="M96" s="10">
        <f t="shared" ca="1" si="13"/>
        <v>7.5500389087724216</v>
      </c>
      <c r="N96" s="5">
        <f t="shared" ca="1" si="14"/>
        <v>0.14412688916274585</v>
      </c>
      <c r="O96" s="5">
        <f t="shared" ca="1" si="15"/>
        <v>5</v>
      </c>
      <c r="P96" s="10">
        <f t="shared" ca="1" si="16"/>
        <v>982.2238616687182</v>
      </c>
      <c r="Q96" s="10">
        <f ca="1">Table17[[#This Row],[Completion Time]]-Table17[[#This Row],[Call Arrival Time]]</f>
        <v>12.550038908772422</v>
      </c>
    </row>
    <row r="97" spans="9:17" x14ac:dyDescent="0.25">
      <c r="I97" s="55">
        <v>96</v>
      </c>
      <c r="J97" s="10">
        <f t="shared" ca="1" si="12"/>
        <v>2.6791085108274229</v>
      </c>
      <c r="K97" s="10">
        <f t="shared" ca="1" si="17"/>
        <v>972.35293127077318</v>
      </c>
      <c r="L97" s="10">
        <f ca="1">IF(Table17[[#This Row],[Call Arrival Time]]&gt;P96,Table17[[#This Row],[Call Arrival Time]],P96)</f>
        <v>982.2238616687182</v>
      </c>
      <c r="M97" s="10">
        <f t="shared" ca="1" si="13"/>
        <v>9.8709303979450169</v>
      </c>
      <c r="N97" s="5">
        <f t="shared" ca="1" si="14"/>
        <v>0.18727794793551633</v>
      </c>
      <c r="O97" s="5">
        <f t="shared" ca="1" si="15"/>
        <v>5</v>
      </c>
      <c r="P97" s="10">
        <f t="shared" ca="1" si="16"/>
        <v>987.2238616687182</v>
      </c>
      <c r="Q97" s="10">
        <f ca="1">Table17[[#This Row],[Completion Time]]-Table17[[#This Row],[Call Arrival Time]]</f>
        <v>14.870930397945017</v>
      </c>
    </row>
    <row r="98" spans="9:17" x14ac:dyDescent="0.25">
      <c r="I98" s="55">
        <v>97</v>
      </c>
      <c r="J98" s="10">
        <f t="shared" ca="1" si="12"/>
        <v>7.7735205885562451</v>
      </c>
      <c r="K98" s="10">
        <f t="shared" ca="1" si="17"/>
        <v>980.12645185932945</v>
      </c>
      <c r="L98" s="10">
        <f ca="1">IF(Table17[[#This Row],[Call Arrival Time]]&gt;P97,Table17[[#This Row],[Call Arrival Time]],P97)</f>
        <v>987.2238616687182</v>
      </c>
      <c r="M98" s="10">
        <f t="shared" ref="M98:M129" ca="1" si="18">L98-K98</f>
        <v>7.0974098093887505</v>
      </c>
      <c r="N98" s="5">
        <f t="shared" ca="1" si="14"/>
        <v>0.51628415984873155</v>
      </c>
      <c r="O98" s="5">
        <f t="shared" ref="O98:O129" ca="1" si="19">VLOOKUP(N98,$C$2:$E$9,3)</f>
        <v>7</v>
      </c>
      <c r="P98" s="10">
        <f t="shared" ref="P98:P129" ca="1" si="20">L98+O98</f>
        <v>994.2238616687182</v>
      </c>
      <c r="Q98" s="10">
        <f ca="1">Table17[[#This Row],[Completion Time]]-Table17[[#This Row],[Call Arrival Time]]</f>
        <v>14.097409809388751</v>
      </c>
    </row>
    <row r="99" spans="9:17" x14ac:dyDescent="0.25">
      <c r="I99" s="55">
        <v>98</v>
      </c>
      <c r="J99" s="10">
        <f t="shared" ca="1" si="12"/>
        <v>1.262070283464275</v>
      </c>
      <c r="K99" s="10">
        <f t="shared" ref="K99:K130" ca="1" si="21">J99+K98</f>
        <v>981.3885221427937</v>
      </c>
      <c r="L99" s="10">
        <f ca="1">IF(Table17[[#This Row],[Call Arrival Time]]&gt;P98,Table17[[#This Row],[Call Arrival Time]],P98)</f>
        <v>994.2238616687182</v>
      </c>
      <c r="M99" s="10">
        <f t="shared" ca="1" si="18"/>
        <v>12.835339525924496</v>
      </c>
      <c r="N99" s="5">
        <f t="shared" ca="1" si="14"/>
        <v>0.67977514782925208</v>
      </c>
      <c r="O99" s="5">
        <f t="shared" ca="1" si="19"/>
        <v>8</v>
      </c>
      <c r="P99" s="10">
        <f t="shared" ca="1" si="20"/>
        <v>1002.2238616687182</v>
      </c>
      <c r="Q99" s="10">
        <f ca="1">Table17[[#This Row],[Completion Time]]-Table17[[#This Row],[Call Arrival Time]]</f>
        <v>20.835339525924496</v>
      </c>
    </row>
    <row r="100" spans="9:17" x14ac:dyDescent="0.25">
      <c r="I100" s="55">
        <v>99</v>
      </c>
      <c r="J100" s="10">
        <f t="shared" ca="1" si="12"/>
        <v>2.3874284426052594</v>
      </c>
      <c r="K100" s="10">
        <f t="shared" ca="1" si="21"/>
        <v>983.77595058539896</v>
      </c>
      <c r="L100" s="10">
        <f ca="1">IF(Table17[[#This Row],[Call Arrival Time]]&gt;P99,Table17[[#This Row],[Call Arrival Time]],P99)</f>
        <v>1002.2238616687182</v>
      </c>
      <c r="M100" s="10">
        <f t="shared" ca="1" si="18"/>
        <v>18.447911083319241</v>
      </c>
      <c r="N100" s="5">
        <f t="shared" ca="1" si="14"/>
        <v>0.40391047165302774</v>
      </c>
      <c r="O100" s="5">
        <f t="shared" ca="1" si="19"/>
        <v>6</v>
      </c>
      <c r="P100" s="10">
        <f t="shared" ca="1" si="20"/>
        <v>1008.2238616687182</v>
      </c>
      <c r="Q100" s="10">
        <f ca="1">Table17[[#This Row],[Completion Time]]-Table17[[#This Row],[Call Arrival Time]]</f>
        <v>24.447911083319241</v>
      </c>
    </row>
    <row r="101" spans="9:17" x14ac:dyDescent="0.25">
      <c r="I101" s="55">
        <v>100</v>
      </c>
      <c r="J101" s="10">
        <f t="shared" ca="1" si="12"/>
        <v>20.179299422259664</v>
      </c>
      <c r="K101" s="10">
        <f t="shared" ca="1" si="21"/>
        <v>1003.9552500076586</v>
      </c>
      <c r="L101" s="10">
        <f ca="1">IF(Table17[[#This Row],[Call Arrival Time]]&gt;P100,Table17[[#This Row],[Call Arrival Time]],P100)</f>
        <v>1008.2238616687182</v>
      </c>
      <c r="M101" s="10">
        <f t="shared" ca="1" si="18"/>
        <v>4.2686116610595946</v>
      </c>
      <c r="N101" s="5">
        <f t="shared" ca="1" si="14"/>
        <v>5.1095830786289875E-2</v>
      </c>
      <c r="O101" s="5">
        <f t="shared" ca="1" si="19"/>
        <v>5</v>
      </c>
      <c r="P101" s="10">
        <f t="shared" ca="1" si="20"/>
        <v>1013.2238616687182</v>
      </c>
      <c r="Q101" s="10">
        <f ca="1">Table17[[#This Row],[Completion Time]]-Table17[[#This Row],[Call Arrival Time]]</f>
        <v>9.2686116610595946</v>
      </c>
    </row>
    <row r="102" spans="9:17" x14ac:dyDescent="0.25">
      <c r="J102" s="10"/>
      <c r="K102" s="10"/>
      <c r="L102" s="10"/>
      <c r="M102" s="10"/>
      <c r="P102" s="10"/>
      <c r="Q102" s="10"/>
    </row>
    <row r="103" spans="9:17" x14ac:dyDescent="0.25">
      <c r="J103" s="10"/>
      <c r="K103" s="10"/>
      <c r="L103" s="10"/>
      <c r="M103" s="10"/>
      <c r="P103" s="10"/>
      <c r="Q103" s="10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C963-BC88-4BC7-896B-AD5747A395D8}">
  <dimension ref="A1:B9"/>
  <sheetViews>
    <sheetView zoomScale="141" workbookViewId="0">
      <selection activeCell="E9" sqref="E9"/>
    </sheetView>
  </sheetViews>
  <sheetFormatPr defaultRowHeight="14.4" x14ac:dyDescent="0.3"/>
  <cols>
    <col min="1" max="1" width="31.109375" customWidth="1"/>
    <col min="2" max="2" width="14.44140625" customWidth="1"/>
  </cols>
  <sheetData>
    <row r="1" spans="1:2" x14ac:dyDescent="0.3">
      <c r="A1" s="75" t="s">
        <v>51</v>
      </c>
      <c r="B1" s="76"/>
    </row>
    <row r="2" spans="1:2" x14ac:dyDescent="0.3">
      <c r="A2" s="58" t="s">
        <v>49</v>
      </c>
      <c r="B2" s="60">
        <f ca="1">COUNTIF('Part B (4)'!$M$2:$M$101,"&gt;0")</f>
        <v>72</v>
      </c>
    </row>
    <row r="3" spans="1:2" x14ac:dyDescent="0.3">
      <c r="A3" s="58" t="s">
        <v>50</v>
      </c>
      <c r="B3" s="58">
        <f ca="1">B2/100</f>
        <v>0.72</v>
      </c>
    </row>
    <row r="4" spans="1:2" x14ac:dyDescent="0.3">
      <c r="A4" s="58" t="s">
        <v>52</v>
      </c>
      <c r="B4" s="59">
        <f ca="1">AVERAGE('Part B (4)'!$M$2:$M$101)</f>
        <v>8.2259906613045235</v>
      </c>
    </row>
    <row r="5" spans="1:2" x14ac:dyDescent="0.3">
      <c r="A5" s="58" t="s">
        <v>55</v>
      </c>
      <c r="B5" s="59">
        <f ca="1">MAX('Part B (4)'!$M$2:$M$101)</f>
        <v>36.653657247501002</v>
      </c>
    </row>
    <row r="6" spans="1:2" x14ac:dyDescent="0.3">
      <c r="A6" s="58" t="s">
        <v>53</v>
      </c>
      <c r="B6" s="59">
        <f ca="1">AVERAGE('Part B (4)'!$Q$2:$Q$101)</f>
        <v>15.335990661304523</v>
      </c>
    </row>
    <row r="7" spans="1:2" x14ac:dyDescent="0.3">
      <c r="A7" s="58" t="s">
        <v>54</v>
      </c>
      <c r="B7" s="60">
        <f ca="1">STDEV('Part B (4)'!$Q$2:$Q$101)</f>
        <v>9.3412996640840635</v>
      </c>
    </row>
    <row r="8" spans="1:2" x14ac:dyDescent="0.3">
      <c r="A8" s="58" t="s">
        <v>56</v>
      </c>
      <c r="B8" s="59">
        <f ca="1">MAX('Part B (4)'!$Q$2:$Q$101)</f>
        <v>44.422880111976951</v>
      </c>
    </row>
    <row r="9" spans="1:2" x14ac:dyDescent="0.3">
      <c r="A9" s="58" t="s">
        <v>57</v>
      </c>
      <c r="B9" s="59">
        <f ca="1">MIN('Part B (4)'!$Q$2:$Q$101)</f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Source</vt:lpstr>
      <vt:lpstr>sales review</vt:lpstr>
      <vt:lpstr>Part A (1)</vt:lpstr>
      <vt:lpstr>Part A (2)</vt:lpstr>
      <vt:lpstr>Part A (4)</vt:lpstr>
      <vt:lpstr>Part A (5)</vt:lpstr>
      <vt:lpstr>Part B (1)</vt:lpstr>
      <vt:lpstr>Part B (2)</vt:lpstr>
      <vt:lpstr>Part B (3)</vt:lpstr>
      <vt:lpstr>Part B (4)</vt:lpstr>
      <vt:lpstr>Part B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chahed</dc:creator>
  <cp:lastModifiedBy>Heshan 20221171</cp:lastModifiedBy>
  <dcterms:created xsi:type="dcterms:W3CDTF">2024-01-10T11:42:18Z</dcterms:created>
  <dcterms:modified xsi:type="dcterms:W3CDTF">2024-05-02T05:43:15Z</dcterms:modified>
</cp:coreProperties>
</file>