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Desktop\SUJAL 1\2nd SEMESTER\Statistics\"/>
    </mc:Choice>
  </mc:AlternateContent>
  <bookViews>
    <workbookView xWindow="-120" yWindow="-120" windowWidth="20736" windowHeight="1116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6" i="1" l="1"/>
  <c r="C37" i="1"/>
  <c r="D29" i="1"/>
  <c r="C16" i="1"/>
  <c r="D152" i="1"/>
  <c r="D95" i="1"/>
  <c r="D55" i="1"/>
  <c r="D17" i="1"/>
  <c r="D175" i="1"/>
  <c r="D58" i="1"/>
  <c r="D176" i="1"/>
  <c r="D134" i="1"/>
  <c r="D94" i="1"/>
  <c r="D59" i="1"/>
  <c r="D36" i="1"/>
  <c r="D18" i="1"/>
  <c r="D133" i="1"/>
  <c r="D78" i="1"/>
  <c r="D57" i="1"/>
  <c r="F31" i="1"/>
  <c r="D21" i="1"/>
  <c r="D174" i="1"/>
  <c r="D135" i="1"/>
  <c r="D77" i="1"/>
  <c r="D56" i="1"/>
  <c r="F30" i="1"/>
  <c r="D19" i="1"/>
  <c r="D169" i="1"/>
  <c r="D170" i="1"/>
  <c r="C117" i="1"/>
  <c r="D79" i="1"/>
  <c r="D54" i="1"/>
  <c r="F32" i="1"/>
  <c r="D16" i="1"/>
  <c r="D97" i="1"/>
  <c r="D76" i="1"/>
  <c r="D39" i="1"/>
  <c r="F33" i="1"/>
  <c r="D168" i="1"/>
  <c r="D153" i="1"/>
  <c r="D96" i="1"/>
  <c r="D72" i="1"/>
  <c r="D37" i="1"/>
  <c r="F29" i="1"/>
  <c r="D151" i="1"/>
  <c r="D20" i="1"/>
  <c r="E29" i="1" l="1"/>
  <c r="D109" i="1"/>
  <c r="E109" i="1" s="1"/>
  <c r="D31" i="1"/>
  <c r="D30" i="1"/>
  <c r="E30" i="1" s="1"/>
  <c r="C21" i="1"/>
  <c r="D33" i="1"/>
  <c r="E33" i="1" s="1"/>
  <c r="D32" i="1"/>
  <c r="E32" i="1" s="1"/>
  <c r="C20" i="1"/>
  <c r="C19" i="1"/>
  <c r="C17" i="1"/>
  <c r="C18" i="1"/>
  <c r="C170" i="1"/>
  <c r="C176" i="1" s="1"/>
  <c r="C169" i="1"/>
  <c r="C175" i="1" s="1"/>
  <c r="C168" i="1"/>
  <c r="C174" i="1" s="1"/>
  <c r="C153" i="1"/>
  <c r="C152" i="1"/>
  <c r="C151" i="1"/>
  <c r="C135" i="1"/>
  <c r="C134" i="1"/>
  <c r="C133" i="1"/>
  <c r="C114" i="1"/>
  <c r="D110" i="1"/>
  <c r="E110" i="1" s="1"/>
  <c r="D111" i="1"/>
  <c r="E111" i="1" s="1"/>
  <c r="D112" i="1"/>
  <c r="E112" i="1" s="1"/>
  <c r="D113" i="1"/>
  <c r="E113" i="1" s="1"/>
  <c r="C97" i="1"/>
  <c r="C96" i="1"/>
  <c r="C95" i="1"/>
  <c r="C94" i="1"/>
  <c r="C72" i="1"/>
  <c r="C79" i="1" s="1"/>
  <c r="C51" i="1"/>
  <c r="C59" i="1" s="1"/>
  <c r="E31" i="1"/>
  <c r="C34" i="1"/>
  <c r="C76" i="1" l="1"/>
  <c r="C54" i="1"/>
  <c r="C36" i="1"/>
  <c r="C39" i="1" s="1"/>
  <c r="C56" i="1"/>
  <c r="C78" i="1"/>
  <c r="C58" i="1"/>
  <c r="C77" i="1"/>
  <c r="C55" i="1"/>
  <c r="C57" i="1"/>
</calcChain>
</file>

<file path=xl/sharedStrings.xml><?xml version="1.0" encoding="utf-8"?>
<sst xmlns="http://schemas.openxmlformats.org/spreadsheetml/2006/main" count="193" uniqueCount="114">
  <si>
    <t>Given,</t>
  </si>
  <si>
    <t>p</t>
  </si>
  <si>
    <t>n</t>
  </si>
  <si>
    <t>Probability</t>
  </si>
  <si>
    <t>Value</t>
  </si>
  <si>
    <t>Formula</t>
  </si>
  <si>
    <t>a</t>
  </si>
  <si>
    <t>P(X=0)</t>
  </si>
  <si>
    <t>b</t>
  </si>
  <si>
    <t>P(X=1)</t>
  </si>
  <si>
    <t>c</t>
  </si>
  <si>
    <t>P(X≤1)</t>
  </si>
  <si>
    <t>d</t>
  </si>
  <si>
    <t>P(X≥2)</t>
  </si>
  <si>
    <t>e</t>
  </si>
  <si>
    <t>P(X&lt;2)</t>
  </si>
  <si>
    <t>f</t>
  </si>
  <si>
    <t>P(X&gt;2)</t>
  </si>
  <si>
    <t>X</t>
  </si>
  <si>
    <t>x</t>
  </si>
  <si>
    <t>P(x)</t>
  </si>
  <si>
    <t>np</t>
  </si>
  <si>
    <t xml:space="preserve">                    f.  None of will be Dell laptop</t>
  </si>
  <si>
    <t xml:space="preserve"> </t>
  </si>
  <si>
    <t xml:space="preserve"> =6/20</t>
  </si>
  <si>
    <t>Solution:</t>
  </si>
  <si>
    <t>P(X=2)</t>
  </si>
  <si>
    <t>Find the probability that in a sample of 10 tools chosen at random</t>
  </si>
  <si>
    <t xml:space="preserve">                          d.  More than 2 will be defective.</t>
  </si>
  <si>
    <t>Fomula</t>
  </si>
  <si>
    <t>we use Poisson distribution</t>
  </si>
  <si>
    <t>mean(λ)</t>
  </si>
  <si>
    <t xml:space="preserve">phone calls per minute coming into the switch board of a company is 2.35. </t>
  </si>
  <si>
    <t>Find the probability that during one particular minute there will be</t>
  </si>
  <si>
    <t xml:space="preserve">Value </t>
  </si>
  <si>
    <t xml:space="preserve">          b  Calculate the frequencies of the Poisson distribution having the some mean</t>
  </si>
  <si>
    <t>Number of emails(X)</t>
  </si>
  <si>
    <t>Number of days(f)</t>
  </si>
  <si>
    <t>Expected ,f(x)=N*P(x)</t>
  </si>
  <si>
    <t>Expected,f(x)=N*P(x)</t>
  </si>
  <si>
    <t>Mean</t>
  </si>
  <si>
    <t xml:space="preserve"> =ROUND(150*D113,0)</t>
  </si>
  <si>
    <t xml:space="preserve"> =ROUND(150*D114,0)</t>
  </si>
  <si>
    <t xml:space="preserve"> =ROUND(150*D115,0)</t>
  </si>
  <si>
    <t xml:space="preserve"> =ROUND(150*D116,0)</t>
  </si>
  <si>
    <t xml:space="preserve"> =ROUND(150*D117,0)</t>
  </si>
  <si>
    <t>variate with the expectation of 5000 hours and a standard deviation</t>
  </si>
  <si>
    <t xml:space="preserve"> of 1000 hours. Compute the probabilities under the following conditions</t>
  </si>
  <si>
    <t>Mean(μ)</t>
  </si>
  <si>
    <t>σ</t>
  </si>
  <si>
    <t>P(X&lt;5012)</t>
  </si>
  <si>
    <t>P(4000&lt;X&lt;6000)</t>
  </si>
  <si>
    <t>P(X&gt;5012)</t>
  </si>
  <si>
    <t xml:space="preserve"> was found to be  Normal random variate with the mean number of computers</t>
  </si>
  <si>
    <t xml:space="preserve"> parts 100000  and a standard deviation of 20000. Compute the probabilities</t>
  </si>
  <si>
    <t xml:space="preserve"> that the  monthly production of computer parts is</t>
  </si>
  <si>
    <t>P(X&lt;125000)</t>
  </si>
  <si>
    <t>P(105000&lt;X&lt;130000)</t>
  </si>
  <si>
    <t>P(X&gt;120000)</t>
  </si>
  <si>
    <t xml:space="preserve"> 42 and standard deviation 24. Find the number of students </t>
  </si>
  <si>
    <t>N</t>
  </si>
  <si>
    <t>P(X&gt;60)</t>
  </si>
  <si>
    <t>P(20&lt;X&lt;44)</t>
  </si>
  <si>
    <t>P(X&lt;30)</t>
  </si>
  <si>
    <t>Number</t>
  </si>
  <si>
    <t>n(X&gt;60)</t>
  </si>
  <si>
    <t>n(20&lt;X&lt;44)</t>
  </si>
  <si>
    <t>n(X&lt;30)</t>
  </si>
  <si>
    <t>a.        none  will graduate</t>
  </si>
  <si>
    <t>b.      One will graduate</t>
  </si>
  <si>
    <t>c.       At most one will graduate</t>
  </si>
  <si>
    <t xml:space="preserve">d.      At least two graduate </t>
  </si>
  <si>
    <t>e.       Less than 2 will graduate</t>
  </si>
  <si>
    <t>f.       More than 2 will graduate</t>
  </si>
  <si>
    <t>a.       Exactly 2 will be Dell laptop</t>
  </si>
  <si>
    <t>b.      At least  2 will be Dell laptop</t>
  </si>
  <si>
    <t>c.       At most 3 will be Dell laptop</t>
  </si>
  <si>
    <t>d.      Up to 4  will be Dell laptop</t>
  </si>
  <si>
    <t>e.       More than 2 will be Dell laptop</t>
  </si>
  <si>
    <t xml:space="preserve">4.     4% of the tools produced in a certain factory turn out to be defective. </t>
  </si>
  <si>
    <t>a.                   Exactly  2 will be defective</t>
  </si>
  <si>
    <t>b.                  At least  2 will be defective</t>
  </si>
  <si>
    <t>c.                   At most  3 will be defective</t>
  </si>
  <si>
    <t xml:space="preserve">5.      Between the hours 2PM and 4PM the average number of </t>
  </si>
  <si>
    <t>a.                   At most 2 phone calls</t>
  </si>
  <si>
    <t>b.                  At least 2 telephones calls</t>
  </si>
  <si>
    <t>c.                   Exactly one phone call</t>
  </si>
  <si>
    <t xml:space="preserve">d.                  Up to 4  phone calls </t>
  </si>
  <si>
    <t>6.       Mr. X recorded number of emails be received over a period of 150 days with the following results</t>
  </si>
  <si>
    <t>a.       Find the mean numbers of email per day</t>
  </si>
  <si>
    <t xml:space="preserve">7.      The lifetime of a certain electronic component is a Normal random </t>
  </si>
  <si>
    <t>a.       Lifetime of components is less than 5012 hours</t>
  </si>
  <si>
    <t>b.      Lifetime of components is between 4000 to 6000 hours</t>
  </si>
  <si>
    <t>c.       Lifetime of components is more than 5012 hours</t>
  </si>
  <si>
    <t>a.       less than 125000</t>
  </si>
  <si>
    <t>b.      between 105000 and 130000</t>
  </si>
  <si>
    <t xml:space="preserve">c.       more than 120000. </t>
  </si>
  <si>
    <t>9.      In an intelligence test administered to 1000 students, the average score is</t>
  </si>
  <si>
    <t>a.       Exceeding score 60</t>
  </si>
  <si>
    <t>b.      Between score 20 and 44</t>
  </si>
  <si>
    <t>c.       Score less than 30</t>
  </si>
  <si>
    <r>
      <t>P(X</t>
    </r>
    <r>
      <rPr>
        <b/>
        <sz val="12"/>
        <color theme="1"/>
        <rFont val="Calibri"/>
        <family val="2"/>
      </rPr>
      <t>≥</t>
    </r>
    <r>
      <rPr>
        <b/>
        <sz val="12"/>
        <color theme="1"/>
        <rFont val="Calibri"/>
        <family val="2"/>
        <scheme val="minor"/>
      </rPr>
      <t>2)</t>
    </r>
  </si>
  <si>
    <r>
      <t>P(X</t>
    </r>
    <r>
      <rPr>
        <b/>
        <sz val="12"/>
        <color theme="1"/>
        <rFont val="Calibri"/>
        <family val="2"/>
      </rPr>
      <t>≤3)</t>
    </r>
  </si>
  <si>
    <r>
      <t>P(X</t>
    </r>
    <r>
      <rPr>
        <b/>
        <sz val="12"/>
        <color theme="1"/>
        <rFont val="Calibri"/>
        <family val="2"/>
      </rPr>
      <t>≤4)</t>
    </r>
  </si>
  <si>
    <r>
      <t>P(X</t>
    </r>
    <r>
      <rPr>
        <b/>
        <sz val="12"/>
        <color theme="1"/>
        <rFont val="Calibri"/>
        <family val="2"/>
      </rPr>
      <t>≤2)</t>
    </r>
  </si>
  <si>
    <t xml:space="preserve"> Fit the Binomial of the following data</t>
  </si>
  <si>
    <r>
      <rPr>
        <b/>
        <sz val="12"/>
        <color theme="1"/>
        <rFont val="Calibri"/>
        <family val="2"/>
        <scheme val="minor"/>
      </rPr>
      <t>p(x)=</t>
    </r>
    <r>
      <rPr>
        <b/>
        <vertAlign val="superscript"/>
        <sz val="12"/>
        <color theme="1"/>
        <rFont val="Calibri"/>
        <family val="2"/>
        <scheme val="minor"/>
      </rPr>
      <t>n</t>
    </r>
    <r>
      <rPr>
        <b/>
        <sz val="12"/>
        <color theme="1"/>
        <rFont val="Calibri"/>
        <family val="2"/>
        <scheme val="minor"/>
      </rPr>
      <t>C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 xml:space="preserve"> .p</t>
    </r>
    <r>
      <rPr>
        <b/>
        <vertAlign val="super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.q</t>
    </r>
    <r>
      <rPr>
        <b/>
        <vertAlign val="superscript"/>
        <sz val="12"/>
        <color theme="1"/>
        <rFont val="Calibri"/>
        <family val="2"/>
        <scheme val="minor"/>
      </rPr>
      <t>n-x</t>
    </r>
  </si>
  <si>
    <t>3    </t>
  </si>
  <si>
    <t xml:space="preserve">  Out of 20 laptops in a shop 6 are Dell laptops. A customer selects 5 computers to purchase then find the </t>
  </si>
  <si>
    <t>probability that</t>
  </si>
  <si>
    <t>8.      The monthly production of certain types of computer parts of a company</t>
  </si>
  <si>
    <t xml:space="preserve">1.      The probability that evening college student will graduate is 0.4. Determine the probability that out of 5 </t>
  </si>
  <si>
    <t xml:space="preserve">students </t>
  </si>
  <si>
    <t>D109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</si>
</sst>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2"/>
      <color rgb="FF202124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2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left" indent="5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Alignment="1">
      <alignment horizontal="left" indent="8"/>
    </xf>
    <xf numFmtId="0" fontId="1" fillId="0" borderId="0" xfId="0" applyFont="1" applyAlignment="1">
      <alignment horizontal="left" indent="13"/>
    </xf>
    <xf numFmtId="0" fontId="3" fillId="0" borderId="0" xfId="0" applyFont="1"/>
    <xf numFmtId="0" fontId="3" fillId="0" borderId="0" xfId="0" applyFont="1" applyAlignment="1">
      <alignment horizontal="left" indent="3"/>
    </xf>
    <xf numFmtId="0" fontId="2" fillId="0" borderId="0" xfId="0" applyFont="1" applyAlignment="1">
      <alignment horizontal="left" indent="8"/>
    </xf>
    <xf numFmtId="0" fontId="5" fillId="0" borderId="0" xfId="0" applyFont="1"/>
    <xf numFmtId="0" fontId="6" fillId="0" borderId="0" xfId="0" applyFont="1"/>
    <xf numFmtId="0" fontId="5" fillId="0" borderId="5" xfId="0" applyFont="1" applyBorder="1"/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/>
    </xf>
    <xf numFmtId="0" fontId="6" fillId="0" borderId="8" xfId="0" applyFont="1" applyBorder="1"/>
    <xf numFmtId="0" fontId="2" fillId="0" borderId="0" xfId="0" applyFont="1" applyAlignment="1">
      <alignment horizontal="left" indent="5"/>
    </xf>
    <xf numFmtId="0" fontId="2" fillId="0" borderId="0" xfId="0" applyFont="1"/>
    <xf numFmtId="0" fontId="5" fillId="0" borderId="9" xfId="0" applyFont="1" applyBorder="1"/>
    <xf numFmtId="0" fontId="6" fillId="0" borderId="10" xfId="0" applyFont="1" applyBorder="1"/>
    <xf numFmtId="0" fontId="5" fillId="0" borderId="14" xfId="0" applyFont="1" applyBorder="1"/>
    <xf numFmtId="0" fontId="5" fillId="0" borderId="16" xfId="0" applyFont="1" applyBorder="1"/>
    <xf numFmtId="0" fontId="6" fillId="0" borderId="17" xfId="0" applyFont="1" applyBorder="1" applyAlignment="1">
      <alignment horizontal="center"/>
    </xf>
    <xf numFmtId="0" fontId="5" fillId="0" borderId="17" xfId="0" applyFont="1" applyBorder="1"/>
    <xf numFmtId="0" fontId="6" fillId="0" borderId="9" xfId="0" applyFont="1" applyBorder="1" applyAlignment="1">
      <alignment horizontal="center"/>
    </xf>
    <xf numFmtId="0" fontId="5" fillId="0" borderId="10" xfId="0" applyFont="1" applyBorder="1"/>
    <xf numFmtId="0" fontId="5" fillId="0" borderId="20" xfId="0" applyFont="1" applyBorder="1"/>
    <xf numFmtId="0" fontId="6" fillId="0" borderId="14" xfId="0" applyFont="1" applyBorder="1" applyAlignment="1">
      <alignment horizontal="center"/>
    </xf>
    <xf numFmtId="0" fontId="5" fillId="0" borderId="21" xfId="0" applyFont="1" applyBorder="1"/>
    <xf numFmtId="0" fontId="6" fillId="0" borderId="16" xfId="0" applyFont="1" applyBorder="1" applyAlignment="1">
      <alignment horizontal="center"/>
    </xf>
    <xf numFmtId="0" fontId="5" fillId="0" borderId="22" xfId="0" applyFont="1" applyBorder="1"/>
    <xf numFmtId="0" fontId="5" fillId="0" borderId="17" xfId="0" applyFont="1" applyBorder="1" applyAlignment="1">
      <alignment horizontal="center"/>
    </xf>
    <xf numFmtId="0" fontId="2" fillId="0" borderId="0" xfId="0" applyFont="1" applyAlignment="1">
      <alignment horizontal="left" indent="13"/>
    </xf>
    <xf numFmtId="0" fontId="5" fillId="0" borderId="0" xfId="0" applyFont="1" applyBorder="1"/>
    <xf numFmtId="0" fontId="10" fillId="0" borderId="0" xfId="0" applyFont="1" applyAlignment="1">
      <alignment horizontal="left" indent="5"/>
    </xf>
    <xf numFmtId="0" fontId="2" fillId="0" borderId="0" xfId="0" applyFont="1" applyAlignment="1">
      <alignment horizontal="left" indent="3"/>
    </xf>
    <xf numFmtId="0" fontId="6" fillId="0" borderId="10" xfId="0" applyFont="1" applyBorder="1" applyAlignment="1">
      <alignment horizontal="center"/>
    </xf>
    <xf numFmtId="0" fontId="2" fillId="0" borderId="9" xfId="0" applyFont="1" applyBorder="1" applyAlignment="1">
      <alignment horizontal="left" indent="8"/>
    </xf>
    <xf numFmtId="0" fontId="6" fillId="0" borderId="20" xfId="0" applyFont="1" applyBorder="1"/>
    <xf numFmtId="0" fontId="6" fillId="0" borderId="22" xfId="0" applyFont="1" applyBorder="1"/>
    <xf numFmtId="0" fontId="2" fillId="0" borderId="9" xfId="0" applyFont="1" applyBorder="1" applyAlignment="1">
      <alignment horizontal="left"/>
    </xf>
    <xf numFmtId="0" fontId="6" fillId="0" borderId="0" xfId="0" applyFont="1" applyBorder="1"/>
    <xf numFmtId="0" fontId="4" fillId="0" borderId="16" xfId="0" applyFont="1" applyBorder="1"/>
    <xf numFmtId="0" fontId="6" fillId="0" borderId="23" xfId="0" applyFont="1" applyBorder="1"/>
    <xf numFmtId="0" fontId="6" fillId="0" borderId="24" xfId="0" applyFont="1" applyBorder="1"/>
    <xf numFmtId="0" fontId="2" fillId="0" borderId="9" xfId="0" applyFont="1" applyBorder="1" applyAlignment="1">
      <alignment horizontal="center"/>
    </xf>
    <xf numFmtId="0" fontId="4" fillId="0" borderId="21" xfId="0" applyFont="1" applyBorder="1"/>
    <xf numFmtId="0" fontId="4" fillId="0" borderId="22" xfId="0" applyFont="1" applyBorder="1"/>
    <xf numFmtId="0" fontId="5" fillId="0" borderId="1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17" xfId="0" applyFont="1" applyBorder="1"/>
    <xf numFmtId="0" fontId="5" fillId="0" borderId="9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15" xfId="0" applyFont="1" applyBorder="1" applyAlignment="1"/>
    <xf numFmtId="0" fontId="6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6"/>
  <sheetViews>
    <sheetView tabSelected="1" view="pageLayout" zoomScaleNormal="100" workbookViewId="0">
      <selection activeCell="H3" sqref="H3"/>
    </sheetView>
  </sheetViews>
  <sheetFormatPr defaultColWidth="9.109375" defaultRowHeight="15.6" x14ac:dyDescent="0.3"/>
  <cols>
    <col min="1" max="1" width="9.109375" style="11"/>
    <col min="2" max="2" width="18.33203125" style="11" customWidth="1"/>
    <col min="3" max="3" width="15" style="11" customWidth="1"/>
    <col min="4" max="4" width="9.109375" style="11"/>
    <col min="5" max="5" width="20.33203125" style="11" customWidth="1"/>
    <col min="6" max="6" width="11.109375" style="11" customWidth="1"/>
    <col min="7" max="16384" width="9.109375" style="11"/>
  </cols>
  <sheetData>
    <row r="2" spans="1:7" x14ac:dyDescent="0.3">
      <c r="A2" s="22" t="s">
        <v>111</v>
      </c>
      <c r="B2" s="12"/>
      <c r="C2" s="12"/>
      <c r="D2" s="12"/>
      <c r="E2" s="12"/>
      <c r="F2" s="12"/>
      <c r="G2" s="12"/>
    </row>
    <row r="3" spans="1:7" x14ac:dyDescent="0.3">
      <c r="A3" s="22"/>
      <c r="B3" s="12" t="s">
        <v>112</v>
      </c>
      <c r="C3" s="12"/>
      <c r="D3" s="12"/>
      <c r="E3" s="12"/>
      <c r="F3" s="12"/>
      <c r="G3" s="12"/>
    </row>
    <row r="4" spans="1:7" x14ac:dyDescent="0.3">
      <c r="A4" s="22" t="s">
        <v>68</v>
      </c>
      <c r="B4" s="12"/>
      <c r="C4" s="12"/>
      <c r="D4" s="12"/>
      <c r="E4" s="12"/>
      <c r="F4" s="12"/>
      <c r="G4" s="12"/>
    </row>
    <row r="5" spans="1:7" x14ac:dyDescent="0.3">
      <c r="A5" s="22" t="s">
        <v>69</v>
      </c>
      <c r="B5" s="12"/>
      <c r="C5" s="12"/>
      <c r="D5" s="12"/>
      <c r="E5" s="12"/>
      <c r="F5" s="12"/>
      <c r="G5" s="12"/>
    </row>
    <row r="6" spans="1:7" x14ac:dyDescent="0.3">
      <c r="A6" s="22" t="s">
        <v>70</v>
      </c>
      <c r="B6" s="12"/>
      <c r="C6" s="12"/>
      <c r="D6" s="12"/>
      <c r="E6" s="12"/>
      <c r="F6" s="12"/>
      <c r="G6" s="12"/>
    </row>
    <row r="7" spans="1:7" x14ac:dyDescent="0.3">
      <c r="A7" s="22" t="s">
        <v>71</v>
      </c>
      <c r="B7" s="12"/>
      <c r="C7" s="12"/>
      <c r="D7" s="12"/>
      <c r="E7" s="12"/>
      <c r="F7" s="12"/>
      <c r="G7" s="12"/>
    </row>
    <row r="8" spans="1:7" x14ac:dyDescent="0.3">
      <c r="A8" s="22" t="s">
        <v>72</v>
      </c>
      <c r="B8" s="12"/>
      <c r="C8" s="12"/>
      <c r="D8" s="12"/>
      <c r="E8" s="12"/>
      <c r="F8" s="12"/>
      <c r="G8" s="12"/>
    </row>
    <row r="9" spans="1:7" ht="16.2" thickBot="1" x14ac:dyDescent="0.35">
      <c r="A9" s="22" t="s">
        <v>73</v>
      </c>
      <c r="B9" s="12"/>
      <c r="C9" s="12"/>
      <c r="D9" s="12"/>
      <c r="E9" s="12"/>
      <c r="F9" s="12"/>
      <c r="G9" s="12"/>
    </row>
    <row r="10" spans="1:7" ht="19.2" thickBot="1" x14ac:dyDescent="0.45">
      <c r="B10" s="12" t="s">
        <v>25</v>
      </c>
      <c r="E10" s="21" t="s">
        <v>106</v>
      </c>
    </row>
    <row r="11" spans="1:7" ht="16.2" thickBot="1" x14ac:dyDescent="0.35">
      <c r="B11" s="1" t="s">
        <v>0</v>
      </c>
    </row>
    <row r="12" spans="1:7" x14ac:dyDescent="0.3">
      <c r="C12" s="30" t="s">
        <v>1</v>
      </c>
      <c r="D12" s="32">
        <v>0.4</v>
      </c>
    </row>
    <row r="13" spans="1:7" ht="16.2" thickBot="1" x14ac:dyDescent="0.35">
      <c r="C13" s="35" t="s">
        <v>2</v>
      </c>
      <c r="D13" s="36">
        <v>5</v>
      </c>
    </row>
    <row r="14" spans="1:7" ht="16.2" thickBot="1" x14ac:dyDescent="0.35"/>
    <row r="15" spans="1:7" x14ac:dyDescent="0.3">
      <c r="A15" s="57"/>
      <c r="B15" s="42" t="s">
        <v>3</v>
      </c>
      <c r="C15" s="42" t="s">
        <v>4</v>
      </c>
      <c r="D15" s="66" t="s">
        <v>5</v>
      </c>
      <c r="E15" s="67"/>
      <c r="F15" s="68"/>
    </row>
    <row r="16" spans="1:7" x14ac:dyDescent="0.3">
      <c r="A16" s="26" t="s">
        <v>6</v>
      </c>
      <c r="B16" s="14" t="s">
        <v>7</v>
      </c>
      <c r="C16" s="13">
        <f>BINOMDIST(0,D13,D12,0)</f>
        <v>7.7759999999999996E-2</v>
      </c>
      <c r="D16" s="63" t="str">
        <f ca="1">_xlfn.FORMULATEXT(C16)</f>
        <v>=BINOMDIST(0,D13,D12,0)</v>
      </c>
      <c r="E16" s="64"/>
      <c r="F16" s="65"/>
    </row>
    <row r="17" spans="1:7" x14ac:dyDescent="0.3">
      <c r="A17" s="26" t="s">
        <v>8</v>
      </c>
      <c r="B17" s="14" t="s">
        <v>9</v>
      </c>
      <c r="C17" s="13">
        <f>BINOMDIST(1,D13,D12,0)</f>
        <v>0.25919999999999999</v>
      </c>
      <c r="D17" s="63" t="str">
        <f t="shared" ref="D17:D21" ca="1" si="0">_xlfn.FORMULATEXT(C17)</f>
        <v>=BINOMDIST(1,D13,D12,0)</v>
      </c>
      <c r="E17" s="64"/>
      <c r="F17" s="65"/>
    </row>
    <row r="18" spans="1:7" x14ac:dyDescent="0.3">
      <c r="A18" s="26" t="s">
        <v>10</v>
      </c>
      <c r="B18" s="15" t="s">
        <v>11</v>
      </c>
      <c r="C18" s="13">
        <f>BINOMDIST(1,D13,D12,1)</f>
        <v>0.33695999999999993</v>
      </c>
      <c r="D18" s="63" t="str">
        <f t="shared" ca="1" si="0"/>
        <v>=BINOMDIST(1,D13,D12,1)</v>
      </c>
      <c r="E18" s="64"/>
      <c r="F18" s="65"/>
    </row>
    <row r="19" spans="1:7" x14ac:dyDescent="0.3">
      <c r="A19" s="26" t="s">
        <v>12</v>
      </c>
      <c r="B19" s="15" t="s">
        <v>13</v>
      </c>
      <c r="C19" s="13">
        <f>1-BINOMDIST(1,D13,D12,1)</f>
        <v>0.66304000000000007</v>
      </c>
      <c r="D19" s="63" t="str">
        <f t="shared" ca="1" si="0"/>
        <v>=1-BINOMDIST(1,D13,D12,1)</v>
      </c>
      <c r="E19" s="64"/>
      <c r="F19" s="65"/>
    </row>
    <row r="20" spans="1:7" x14ac:dyDescent="0.3">
      <c r="A20" s="26" t="s">
        <v>14</v>
      </c>
      <c r="B20" s="15" t="s">
        <v>15</v>
      </c>
      <c r="C20" s="13">
        <f>BINOMDIST(1,D13,D12,1)</f>
        <v>0.33695999999999993</v>
      </c>
      <c r="D20" s="63" t="str">
        <f t="shared" ca="1" si="0"/>
        <v>=BINOMDIST(1,D13,D12,1)</v>
      </c>
      <c r="E20" s="64"/>
      <c r="F20" s="65"/>
    </row>
    <row r="21" spans="1:7" ht="16.2" thickBot="1" x14ac:dyDescent="0.35">
      <c r="A21" s="27" t="s">
        <v>16</v>
      </c>
      <c r="B21" s="58" t="s">
        <v>17</v>
      </c>
      <c r="C21" s="29">
        <f>1-BINOMDIST(2,D13,D12,1)</f>
        <v>0.31744000000000006</v>
      </c>
      <c r="D21" s="63" t="str">
        <f t="shared" ca="1" si="0"/>
        <v>=1-BINOMDIST(2,D13,D12,1)</v>
      </c>
      <c r="E21" s="64"/>
      <c r="F21" s="65"/>
    </row>
    <row r="23" spans="1:7" ht="16.2" thickBot="1" x14ac:dyDescent="0.35">
      <c r="A23" s="11">
        <v>2</v>
      </c>
      <c r="B23" s="22" t="s">
        <v>105</v>
      </c>
      <c r="C23" s="12"/>
    </row>
    <row r="24" spans="1:7" ht="16.2" thickBot="1" x14ac:dyDescent="0.35">
      <c r="B24" s="16" t="s">
        <v>18</v>
      </c>
      <c r="C24" s="17">
        <v>0</v>
      </c>
      <c r="D24" s="17">
        <v>1</v>
      </c>
      <c r="E24" s="17">
        <v>2</v>
      </c>
      <c r="F24" s="17">
        <v>3</v>
      </c>
      <c r="G24" s="17">
        <v>4</v>
      </c>
    </row>
    <row r="25" spans="1:7" ht="16.2" thickBot="1" x14ac:dyDescent="0.35">
      <c r="B25" s="18" t="s">
        <v>16</v>
      </c>
      <c r="C25" s="19">
        <v>28</v>
      </c>
      <c r="D25" s="19">
        <v>62</v>
      </c>
      <c r="E25" s="19">
        <v>46</v>
      </c>
      <c r="F25" s="19">
        <v>10</v>
      </c>
      <c r="G25" s="19">
        <v>4</v>
      </c>
    </row>
    <row r="27" spans="1:7" ht="16.2" thickBot="1" x14ac:dyDescent="0.35">
      <c r="B27" s="12" t="s">
        <v>25</v>
      </c>
    </row>
    <row r="28" spans="1:7" x14ac:dyDescent="0.3">
      <c r="B28" s="30" t="s">
        <v>19</v>
      </c>
      <c r="C28" s="42" t="s">
        <v>16</v>
      </c>
      <c r="D28" s="42" t="s">
        <v>20</v>
      </c>
      <c r="E28" s="42" t="s">
        <v>38</v>
      </c>
      <c r="F28" s="69"/>
      <c r="G28" s="70"/>
    </row>
    <row r="29" spans="1:7" x14ac:dyDescent="0.3">
      <c r="B29" s="33">
        <v>0</v>
      </c>
      <c r="C29" s="20">
        <v>28</v>
      </c>
      <c r="D29" s="13">
        <f>BINOMDIST(B29,4,0.333,0)</f>
        <v>0.19792622232099999</v>
      </c>
      <c r="E29" s="20">
        <f>ROUND(150*D29,0)</f>
        <v>30</v>
      </c>
      <c r="F29" s="13" t="str">
        <f ca="1">_xlfn.FORMULATEXT(E29)</f>
        <v>=ROUND(150*D29,0)</v>
      </c>
      <c r="G29" s="34"/>
    </row>
    <row r="30" spans="1:7" x14ac:dyDescent="0.3">
      <c r="B30" s="33">
        <v>1</v>
      </c>
      <c r="C30" s="20">
        <v>62</v>
      </c>
      <c r="D30" s="13">
        <f>BINOMDIST(B30,4,0.333,0)</f>
        <v>0.39525896271599992</v>
      </c>
      <c r="E30" s="20">
        <f t="shared" ref="E30:E33" si="1">ROUND(150*D30,0)</f>
        <v>59</v>
      </c>
      <c r="F30" s="13" t="str">
        <f t="shared" ref="F30:F33" ca="1" si="2">_xlfn.FORMULATEXT(E30)</f>
        <v>=ROUND(150*D30,0)</v>
      </c>
      <c r="G30" s="34"/>
    </row>
    <row r="31" spans="1:7" x14ac:dyDescent="0.3">
      <c r="B31" s="33">
        <v>2</v>
      </c>
      <c r="C31" s="20">
        <v>46</v>
      </c>
      <c r="D31" s="13">
        <f>BINOMDIST(B31,4,0.333,0)</f>
        <v>0.29599977792600007</v>
      </c>
      <c r="E31" s="20">
        <f t="shared" si="1"/>
        <v>44</v>
      </c>
      <c r="F31" s="13" t="str">
        <f t="shared" ca="1" si="2"/>
        <v>=ROUND(150*D31,0)</v>
      </c>
      <c r="G31" s="34"/>
    </row>
    <row r="32" spans="1:7" x14ac:dyDescent="0.3">
      <c r="B32" s="33">
        <v>3</v>
      </c>
      <c r="C32" s="20">
        <v>10</v>
      </c>
      <c r="D32" s="13">
        <f>BINOMDIST(B32,4,0.333,0)</f>
        <v>9.8518666715999931E-2</v>
      </c>
      <c r="E32" s="20">
        <f t="shared" si="1"/>
        <v>15</v>
      </c>
      <c r="F32" s="13" t="str">
        <f t="shared" ca="1" si="2"/>
        <v>=ROUND(150*D32,0)</v>
      </c>
      <c r="G32" s="34"/>
    </row>
    <row r="33" spans="1:9" x14ac:dyDescent="0.3">
      <c r="B33" s="33">
        <v>4</v>
      </c>
      <c r="C33" s="20">
        <v>4</v>
      </c>
      <c r="D33" s="13">
        <f>BINOMDIST(B33,4,0.333,0)</f>
        <v>1.2296370321000005E-2</v>
      </c>
      <c r="E33" s="20">
        <f t="shared" si="1"/>
        <v>2</v>
      </c>
      <c r="F33" s="13" t="str">
        <f t="shared" ca="1" si="2"/>
        <v>=ROUND(150*D33,0)</v>
      </c>
      <c r="G33" s="34"/>
    </row>
    <row r="34" spans="1:9" ht="16.2" thickBot="1" x14ac:dyDescent="0.35">
      <c r="B34" s="27"/>
      <c r="C34" s="37">
        <f>SUM(C29:C33)</f>
        <v>150</v>
      </c>
      <c r="D34" s="29"/>
      <c r="E34" s="29"/>
      <c r="F34" s="80"/>
      <c r="G34" s="81"/>
    </row>
    <row r="35" spans="1:9" ht="16.2" thickBot="1" x14ac:dyDescent="0.35"/>
    <row r="36" spans="1:9" ht="16.2" thickBot="1" x14ac:dyDescent="0.35">
      <c r="B36" s="30" t="s">
        <v>40</v>
      </c>
      <c r="C36" s="31">
        <f>SUMPRODUCT(C24:G24,C25:G25)/C34</f>
        <v>1.3333333333333333</v>
      </c>
      <c r="D36" s="75" t="str">
        <f ca="1">_xlfn.FORMULATEXT(C36)</f>
        <v>=SUMPRODUCT(C24:G24,C25:G25)/C34</v>
      </c>
      <c r="E36" s="76"/>
      <c r="F36" s="77"/>
    </row>
    <row r="37" spans="1:9" ht="16.2" thickBot="1" x14ac:dyDescent="0.35">
      <c r="B37" s="33" t="s">
        <v>21</v>
      </c>
      <c r="C37" s="13">
        <f>C36</f>
        <v>1.3333333333333333</v>
      </c>
      <c r="D37" s="72" t="str">
        <f t="shared" ref="D37:D39" ca="1" si="3">_xlfn.FORMULATEXT(C37)</f>
        <v>=C36</v>
      </c>
      <c r="E37" s="73"/>
      <c r="F37" s="74"/>
    </row>
    <row r="38" spans="1:9" ht="16.2" thickBot="1" x14ac:dyDescent="0.35">
      <c r="B38" s="33" t="s">
        <v>2</v>
      </c>
      <c r="C38" s="13">
        <v>4</v>
      </c>
      <c r="D38" s="72"/>
      <c r="E38" s="73"/>
      <c r="F38" s="74"/>
    </row>
    <row r="39" spans="1:9" ht="16.2" thickBot="1" x14ac:dyDescent="0.35">
      <c r="B39" s="35" t="s">
        <v>1</v>
      </c>
      <c r="C39" s="29">
        <f>C37/C38</f>
        <v>0.33333333333333331</v>
      </c>
      <c r="D39" s="75" t="str">
        <f t="shared" ca="1" si="3"/>
        <v>=C37/C38</v>
      </c>
      <c r="E39" s="76"/>
      <c r="F39" s="77"/>
    </row>
    <row r="41" spans="1:9" x14ac:dyDescent="0.3">
      <c r="A41" s="22" t="s">
        <v>107</v>
      </c>
      <c r="B41" s="71" t="s">
        <v>108</v>
      </c>
      <c r="C41" s="71"/>
      <c r="D41" s="71"/>
      <c r="E41" s="71"/>
      <c r="F41" s="71"/>
      <c r="G41" s="71"/>
      <c r="H41" s="71"/>
      <c r="I41" s="71"/>
    </row>
    <row r="42" spans="1:9" x14ac:dyDescent="0.3">
      <c r="B42" s="12" t="s">
        <v>109</v>
      </c>
      <c r="D42" s="12"/>
      <c r="E42" s="12"/>
      <c r="F42" s="12"/>
      <c r="G42" s="12"/>
    </row>
    <row r="43" spans="1:9" x14ac:dyDescent="0.3">
      <c r="A43" s="10" t="s">
        <v>74</v>
      </c>
      <c r="D43" s="12"/>
      <c r="E43" s="12"/>
      <c r="F43" s="12"/>
      <c r="G43" s="12"/>
    </row>
    <row r="44" spans="1:9" x14ac:dyDescent="0.3">
      <c r="A44" s="10" t="s">
        <v>75</v>
      </c>
      <c r="B44" s="12"/>
      <c r="C44" s="12"/>
      <c r="D44" s="12"/>
      <c r="E44" s="12"/>
      <c r="F44" s="12"/>
      <c r="G44" s="12"/>
    </row>
    <row r="45" spans="1:9" x14ac:dyDescent="0.3">
      <c r="A45" s="10" t="s">
        <v>76</v>
      </c>
      <c r="B45" s="12"/>
      <c r="C45" s="12"/>
      <c r="D45" s="12"/>
      <c r="E45" s="12"/>
      <c r="F45" s="12"/>
      <c r="G45" s="12"/>
    </row>
    <row r="46" spans="1:9" x14ac:dyDescent="0.3">
      <c r="A46" s="10" t="s">
        <v>77</v>
      </c>
      <c r="B46" s="12"/>
      <c r="C46" s="12"/>
      <c r="D46" s="12"/>
      <c r="E46" s="12"/>
      <c r="F46" s="12"/>
      <c r="G46" s="12"/>
    </row>
    <row r="47" spans="1:9" x14ac:dyDescent="0.3">
      <c r="A47" s="10" t="s">
        <v>78</v>
      </c>
      <c r="B47" s="12"/>
      <c r="C47" s="12"/>
      <c r="D47" s="12"/>
      <c r="E47" s="12"/>
      <c r="F47" s="12"/>
      <c r="G47" s="12"/>
    </row>
    <row r="48" spans="1:9" x14ac:dyDescent="0.3">
      <c r="A48" s="23" t="s">
        <v>22</v>
      </c>
      <c r="B48" s="12"/>
      <c r="C48" s="12"/>
    </row>
    <row r="49" spans="1:6" ht="16.2" thickBot="1" x14ac:dyDescent="0.35">
      <c r="B49" s="12" t="s">
        <v>25</v>
      </c>
    </row>
    <row r="50" spans="1:6" x14ac:dyDescent="0.3">
      <c r="B50" s="30" t="s">
        <v>2</v>
      </c>
      <c r="C50" s="25">
        <v>5</v>
      </c>
      <c r="D50" s="44"/>
    </row>
    <row r="51" spans="1:6" ht="16.2" thickBot="1" x14ac:dyDescent="0.35">
      <c r="B51" s="35" t="s">
        <v>1</v>
      </c>
      <c r="C51" s="56">
        <f>6/20</f>
        <v>0.3</v>
      </c>
      <c r="D51" s="45" t="s">
        <v>24</v>
      </c>
    </row>
    <row r="52" spans="1:6" ht="16.2" thickBot="1" x14ac:dyDescent="0.35"/>
    <row r="53" spans="1:6" x14ac:dyDescent="0.3">
      <c r="A53" s="24"/>
      <c r="B53" s="25" t="s">
        <v>3</v>
      </c>
      <c r="C53" s="25" t="s">
        <v>4</v>
      </c>
      <c r="D53" s="66" t="s">
        <v>5</v>
      </c>
      <c r="E53" s="67"/>
      <c r="F53" s="68"/>
    </row>
    <row r="54" spans="1:6" x14ac:dyDescent="0.3">
      <c r="A54" s="26" t="s">
        <v>6</v>
      </c>
      <c r="B54" s="14" t="s">
        <v>26</v>
      </c>
      <c r="C54" s="13">
        <f>BINOMDIST(2,C50,C51,0)</f>
        <v>0.30869999999999997</v>
      </c>
      <c r="D54" s="63" t="str">
        <f ca="1">_xlfn.FORMULATEXT(C54)</f>
        <v>=BINOMDIST(2,C50,C51,0)</v>
      </c>
      <c r="E54" s="64"/>
      <c r="F54" s="65"/>
    </row>
    <row r="55" spans="1:6" x14ac:dyDescent="0.3">
      <c r="A55" s="26" t="s">
        <v>8</v>
      </c>
      <c r="B55" s="14" t="s">
        <v>101</v>
      </c>
      <c r="C55" s="13">
        <f>1-BINOMDIST(1,C50,C51,1)</f>
        <v>0.47177999999999987</v>
      </c>
      <c r="D55" s="63" t="str">
        <f t="shared" ref="D55:D59" ca="1" si="4">_xlfn.FORMULATEXT(C55)</f>
        <v>=1-BINOMDIST(1,C50,C51,1)</v>
      </c>
      <c r="E55" s="64"/>
      <c r="F55" s="65"/>
    </row>
    <row r="56" spans="1:6" x14ac:dyDescent="0.3">
      <c r="A56" s="26" t="s">
        <v>10</v>
      </c>
      <c r="B56" s="14" t="s">
        <v>102</v>
      </c>
      <c r="C56" s="13">
        <f>BINOMDIST(3,C50,C51,1)</f>
        <v>0.96921999999999997</v>
      </c>
      <c r="D56" s="63" t="str">
        <f t="shared" ca="1" si="4"/>
        <v>=BINOMDIST(3,C50,C51,1)</v>
      </c>
      <c r="E56" s="64"/>
      <c r="F56" s="65"/>
    </row>
    <row r="57" spans="1:6" x14ac:dyDescent="0.3">
      <c r="A57" s="26" t="s">
        <v>12</v>
      </c>
      <c r="B57" s="14" t="s">
        <v>103</v>
      </c>
      <c r="C57" s="13">
        <f>BINOMDIST(4,C50,C51,1)</f>
        <v>0.99757000000000007</v>
      </c>
      <c r="D57" s="63" t="str">
        <f t="shared" ca="1" si="4"/>
        <v>=BINOMDIST(4,C50,C51,1)</v>
      </c>
      <c r="E57" s="64"/>
      <c r="F57" s="65"/>
    </row>
    <row r="58" spans="1:6" x14ac:dyDescent="0.3">
      <c r="A58" s="26" t="s">
        <v>14</v>
      </c>
      <c r="B58" s="14" t="s">
        <v>17</v>
      </c>
      <c r="C58" s="13">
        <f>1-BINOMDIST(1,C50,C51,1)</f>
        <v>0.47177999999999987</v>
      </c>
      <c r="D58" s="63" t="str">
        <f t="shared" ca="1" si="4"/>
        <v>=1-BINOMDIST(1,C50,C51,1)</v>
      </c>
      <c r="E58" s="64"/>
      <c r="F58" s="65"/>
    </row>
    <row r="59" spans="1:6" ht="16.2" thickBot="1" x14ac:dyDescent="0.35">
      <c r="A59" s="27" t="s">
        <v>16</v>
      </c>
      <c r="B59" s="28" t="s">
        <v>7</v>
      </c>
      <c r="C59" s="29">
        <f>BINOMDIST(0,C50,C51,0)</f>
        <v>0.16806999999999997</v>
      </c>
      <c r="D59" s="63" t="str">
        <f t="shared" ca="1" si="4"/>
        <v>=BINOMDIST(0,C50,C51,0)</v>
      </c>
      <c r="E59" s="64"/>
      <c r="F59" s="65"/>
    </row>
    <row r="60" spans="1:6" x14ac:dyDescent="0.3">
      <c r="A60" s="39"/>
      <c r="B60" s="59"/>
      <c r="C60" s="39"/>
      <c r="D60" s="60"/>
      <c r="E60" s="60"/>
      <c r="F60" s="60"/>
    </row>
    <row r="62" spans="1:6" x14ac:dyDescent="0.3">
      <c r="A62" s="22" t="s">
        <v>79</v>
      </c>
      <c r="B62" s="12"/>
      <c r="C62" s="12"/>
      <c r="D62" s="12"/>
      <c r="E62" s="12"/>
    </row>
    <row r="63" spans="1:6" x14ac:dyDescent="0.3">
      <c r="A63" s="22" t="s">
        <v>27</v>
      </c>
      <c r="B63" s="12"/>
      <c r="C63" s="12"/>
      <c r="D63" s="12"/>
      <c r="E63" s="12"/>
    </row>
    <row r="64" spans="1:6" x14ac:dyDescent="0.3">
      <c r="A64" s="10" t="s">
        <v>80</v>
      </c>
      <c r="B64" s="12"/>
      <c r="C64" s="12"/>
      <c r="D64" s="12"/>
      <c r="E64" s="12"/>
    </row>
    <row r="65" spans="1:5" x14ac:dyDescent="0.3">
      <c r="A65" s="10" t="s">
        <v>81</v>
      </c>
      <c r="B65" s="12"/>
      <c r="C65" s="12"/>
      <c r="D65" s="12"/>
      <c r="E65" s="12"/>
    </row>
    <row r="66" spans="1:5" x14ac:dyDescent="0.3">
      <c r="A66" s="10" t="s">
        <v>82</v>
      </c>
      <c r="B66" s="12"/>
      <c r="C66" s="12"/>
      <c r="D66" s="12"/>
      <c r="E66" s="12"/>
    </row>
    <row r="67" spans="1:5" x14ac:dyDescent="0.3">
      <c r="A67" s="23" t="s">
        <v>28</v>
      </c>
      <c r="B67" s="12"/>
      <c r="C67" s="12"/>
      <c r="D67" s="12"/>
      <c r="E67" s="12"/>
    </row>
    <row r="69" spans="1:5" ht="16.2" thickBot="1" x14ac:dyDescent="0.35">
      <c r="B69" s="12" t="s">
        <v>25</v>
      </c>
    </row>
    <row r="70" spans="1:5" x14ac:dyDescent="0.3">
      <c r="B70" s="30" t="s">
        <v>2</v>
      </c>
      <c r="C70" s="31">
        <v>10</v>
      </c>
      <c r="D70" s="69"/>
      <c r="E70" s="70"/>
    </row>
    <row r="71" spans="1:5" x14ac:dyDescent="0.3">
      <c r="B71" s="33" t="s">
        <v>1</v>
      </c>
      <c r="C71" s="13">
        <v>0.04</v>
      </c>
      <c r="D71" s="13" t="s">
        <v>30</v>
      </c>
      <c r="E71" s="34"/>
    </row>
    <row r="72" spans="1:5" ht="16.2" thickBot="1" x14ac:dyDescent="0.35">
      <c r="B72" s="35" t="s">
        <v>31</v>
      </c>
      <c r="C72" s="29">
        <f>C70*C71</f>
        <v>0.4</v>
      </c>
      <c r="D72" s="29" t="str">
        <f ca="1">_xlfn.FORMULATEXT(C72)</f>
        <v>=C70*C71</v>
      </c>
      <c r="E72" s="36"/>
    </row>
    <row r="73" spans="1:5" x14ac:dyDescent="0.3">
      <c r="B73" s="39"/>
      <c r="C73" s="39"/>
      <c r="D73" s="39"/>
      <c r="E73" s="39"/>
    </row>
    <row r="74" spans="1:5" ht="16.2" thickBot="1" x14ac:dyDescent="0.35"/>
    <row r="75" spans="1:5" x14ac:dyDescent="0.3">
      <c r="A75" s="24"/>
      <c r="B75" s="42" t="s">
        <v>3</v>
      </c>
      <c r="C75" s="42" t="s">
        <v>4</v>
      </c>
      <c r="D75" s="66" t="s">
        <v>29</v>
      </c>
      <c r="E75" s="68"/>
    </row>
    <row r="76" spans="1:5" x14ac:dyDescent="0.3">
      <c r="A76" s="26" t="s">
        <v>6</v>
      </c>
      <c r="B76" s="14" t="s">
        <v>26</v>
      </c>
      <c r="C76" s="13">
        <f>POISSON(2,C72,0)</f>
        <v>5.3625603682851138E-2</v>
      </c>
      <c r="D76" s="63" t="str">
        <f ca="1">_xlfn.FORMULATEXT(C76)</f>
        <v>=POISSON(2,C72,0)</v>
      </c>
      <c r="E76" s="65"/>
    </row>
    <row r="77" spans="1:5" x14ac:dyDescent="0.3">
      <c r="A77" s="26" t="s">
        <v>8</v>
      </c>
      <c r="B77" s="14" t="s">
        <v>101</v>
      </c>
      <c r="C77" s="13">
        <f>1-POISSON(1,C72,1)</f>
        <v>6.1551935550104964E-2</v>
      </c>
      <c r="D77" s="63" t="str">
        <f t="shared" ref="D77:D79" ca="1" si="5">_xlfn.FORMULATEXT(C77)</f>
        <v>=1-POISSON(1,C72,1)</v>
      </c>
      <c r="E77" s="65"/>
    </row>
    <row r="78" spans="1:5" x14ac:dyDescent="0.3">
      <c r="A78" s="26" t="s">
        <v>10</v>
      </c>
      <c r="B78" s="14" t="s">
        <v>102</v>
      </c>
      <c r="C78" s="13">
        <f>POISSON(3,C72,1)</f>
        <v>0.99922374862379293</v>
      </c>
      <c r="D78" s="63" t="str">
        <f t="shared" ca="1" si="5"/>
        <v>=POISSON(3,C72,1)</v>
      </c>
      <c r="E78" s="65"/>
    </row>
    <row r="79" spans="1:5" ht="16.2" thickBot="1" x14ac:dyDescent="0.35">
      <c r="A79" s="27" t="s">
        <v>12</v>
      </c>
      <c r="B79" s="28" t="s">
        <v>17</v>
      </c>
      <c r="C79" s="29">
        <f>1-POISSON(2,C72,1)</f>
        <v>7.9263318672537775E-3</v>
      </c>
      <c r="D79" s="63" t="str">
        <f t="shared" ca="1" si="5"/>
        <v>=1-POISSON(2,C72,1)</v>
      </c>
      <c r="E79" s="65"/>
    </row>
    <row r="82" spans="1:5" x14ac:dyDescent="0.3">
      <c r="A82" s="10" t="s">
        <v>83</v>
      </c>
      <c r="B82" s="12"/>
      <c r="C82" s="12"/>
      <c r="D82" s="12"/>
      <c r="E82" s="12"/>
    </row>
    <row r="83" spans="1:5" x14ac:dyDescent="0.3">
      <c r="A83" s="22" t="s">
        <v>32</v>
      </c>
      <c r="B83" s="12"/>
      <c r="C83" s="12"/>
      <c r="D83" s="12"/>
      <c r="E83" s="12"/>
    </row>
    <row r="84" spans="1:5" x14ac:dyDescent="0.3">
      <c r="A84" s="22" t="s">
        <v>33</v>
      </c>
      <c r="B84" s="12"/>
      <c r="C84" s="12"/>
      <c r="D84" s="12"/>
      <c r="E84" s="12"/>
    </row>
    <row r="85" spans="1:5" x14ac:dyDescent="0.3">
      <c r="A85" s="38" t="s">
        <v>84</v>
      </c>
      <c r="B85" s="12"/>
      <c r="C85" s="12"/>
      <c r="D85" s="12"/>
      <c r="E85" s="12"/>
    </row>
    <row r="86" spans="1:5" x14ac:dyDescent="0.3">
      <c r="A86" s="38" t="s">
        <v>85</v>
      </c>
      <c r="B86" s="12"/>
      <c r="C86" s="12"/>
      <c r="D86" s="12"/>
      <c r="E86" s="12"/>
    </row>
    <row r="87" spans="1:5" x14ac:dyDescent="0.3">
      <c r="A87" s="38" t="s">
        <v>86</v>
      </c>
      <c r="B87" s="12"/>
      <c r="C87" s="12"/>
      <c r="D87" s="12"/>
      <c r="E87" s="12"/>
    </row>
    <row r="88" spans="1:5" x14ac:dyDescent="0.3">
      <c r="A88" s="38" t="s">
        <v>87</v>
      </c>
      <c r="B88" s="12"/>
      <c r="C88" s="12"/>
      <c r="D88" s="12"/>
      <c r="E88" s="12"/>
    </row>
    <row r="89" spans="1:5" x14ac:dyDescent="0.3">
      <c r="A89" s="7"/>
    </row>
    <row r="90" spans="1:5" ht="16.2" thickBot="1" x14ac:dyDescent="0.35">
      <c r="B90" s="12" t="s">
        <v>25</v>
      </c>
    </row>
    <row r="91" spans="1:5" ht="16.2" thickBot="1" x14ac:dyDescent="0.35">
      <c r="B91" s="49" t="s">
        <v>31</v>
      </c>
      <c r="C91" s="50">
        <v>2.35</v>
      </c>
    </row>
    <row r="92" spans="1:5" ht="16.2" thickBot="1" x14ac:dyDescent="0.35"/>
    <row r="93" spans="1:5" x14ac:dyDescent="0.3">
      <c r="A93" s="24"/>
      <c r="B93" s="42" t="s">
        <v>3</v>
      </c>
      <c r="C93" s="25" t="s">
        <v>34</v>
      </c>
      <c r="D93" s="66" t="s">
        <v>5</v>
      </c>
      <c r="E93" s="68"/>
    </row>
    <row r="94" spans="1:5" x14ac:dyDescent="0.3">
      <c r="A94" s="26" t="s">
        <v>6</v>
      </c>
      <c r="B94" s="14" t="s">
        <v>104</v>
      </c>
      <c r="C94" s="13">
        <f>POISSON(2,C91,1)</f>
        <v>0.58282479258977771</v>
      </c>
      <c r="D94" s="13" t="str">
        <f ca="1">_xlfn.FORMULATEXT(C94)</f>
        <v>=POISSON(2,C91,1)</v>
      </c>
      <c r="E94" s="34"/>
    </row>
    <row r="95" spans="1:5" x14ac:dyDescent="0.3">
      <c r="A95" s="26" t="s">
        <v>8</v>
      </c>
      <c r="B95" s="14" t="s">
        <v>101</v>
      </c>
      <c r="C95" s="13">
        <f>1-POISSON(1,C91,1)</f>
        <v>0.68051330657790876</v>
      </c>
      <c r="D95" s="13" t="str">
        <f t="shared" ref="D95:D97" ca="1" si="6">_xlfn.FORMULATEXT(C95)</f>
        <v>=1-POISSON(1,C91,1)</v>
      </c>
      <c r="E95" s="34"/>
    </row>
    <row r="96" spans="1:5" x14ac:dyDescent="0.3">
      <c r="A96" s="26" t="s">
        <v>10</v>
      </c>
      <c r="B96" s="14" t="s">
        <v>9</v>
      </c>
      <c r="C96" s="13">
        <f>POISSON(1,C91,0)</f>
        <v>0.22411753120654157</v>
      </c>
      <c r="D96" s="13" t="str">
        <f t="shared" ca="1" si="6"/>
        <v>=POISSON(1,C91,0)</v>
      </c>
      <c r="E96" s="34"/>
    </row>
    <row r="97" spans="1:9" ht="16.2" thickBot="1" x14ac:dyDescent="0.35">
      <c r="A97" s="27" t="s">
        <v>12</v>
      </c>
      <c r="B97" s="28" t="s">
        <v>103</v>
      </c>
      <c r="C97" s="29">
        <f>POISSON(4,C91,1)</f>
        <v>0.91029669132559432</v>
      </c>
      <c r="D97" s="13" t="str">
        <f t="shared" ca="1" si="6"/>
        <v>=POISSON(4,C91,1)</v>
      </c>
      <c r="E97" s="36"/>
    </row>
    <row r="100" spans="1:9" ht="16.2" thickBot="1" x14ac:dyDescent="0.35">
      <c r="B100" s="40" t="s">
        <v>88</v>
      </c>
      <c r="C100" s="12"/>
      <c r="D100" s="12"/>
      <c r="E100" s="12"/>
      <c r="F100" s="12"/>
      <c r="G100" s="12"/>
      <c r="H100" s="12"/>
      <c r="I100" s="12"/>
    </row>
    <row r="101" spans="1:9" ht="31.8" thickBot="1" x14ac:dyDescent="0.35">
      <c r="B101" s="2" t="s">
        <v>36</v>
      </c>
      <c r="C101" s="3">
        <v>0</v>
      </c>
      <c r="D101" s="3">
        <v>1</v>
      </c>
      <c r="E101" s="3">
        <v>2</v>
      </c>
      <c r="F101" s="3">
        <v>3</v>
      </c>
      <c r="G101" s="3">
        <v>4</v>
      </c>
    </row>
    <row r="102" spans="1:9" ht="16.2" thickBot="1" x14ac:dyDescent="0.35">
      <c r="B102" s="4" t="s">
        <v>37</v>
      </c>
      <c r="C102" s="5">
        <v>51</v>
      </c>
      <c r="D102" s="5">
        <v>54</v>
      </c>
      <c r="E102" s="5">
        <v>36</v>
      </c>
      <c r="F102" s="5">
        <v>6</v>
      </c>
      <c r="G102" s="5">
        <v>3</v>
      </c>
    </row>
    <row r="103" spans="1:9" x14ac:dyDescent="0.3">
      <c r="B103" s="9" t="s">
        <v>89</v>
      </c>
    </row>
    <row r="104" spans="1:9" x14ac:dyDescent="0.3">
      <c r="B104" s="8" t="s">
        <v>35</v>
      </c>
    </row>
    <row r="106" spans="1:9" x14ac:dyDescent="0.3">
      <c r="B106" s="12" t="s">
        <v>25</v>
      </c>
    </row>
    <row r="107" spans="1:9" ht="16.2" thickBot="1" x14ac:dyDescent="0.35"/>
    <row r="108" spans="1:9" x14ac:dyDescent="0.3">
      <c r="B108" s="30" t="s">
        <v>19</v>
      </c>
      <c r="C108" s="42" t="s">
        <v>16</v>
      </c>
      <c r="D108" s="25" t="s">
        <v>20</v>
      </c>
      <c r="E108" s="25" t="s">
        <v>39</v>
      </c>
      <c r="F108" s="78" t="s">
        <v>5</v>
      </c>
      <c r="G108" s="79"/>
    </row>
    <row r="109" spans="1:9" x14ac:dyDescent="0.3">
      <c r="B109" s="54">
        <v>0</v>
      </c>
      <c r="C109" s="20">
        <v>51</v>
      </c>
      <c r="D109" s="13">
        <f>POISSON(B109,1.04,0)</f>
        <v>0.35345468195878016</v>
      </c>
      <c r="E109" s="20">
        <f>ROUND(150*D109,0)</f>
        <v>53</v>
      </c>
      <c r="F109" s="13" t="s">
        <v>41</v>
      </c>
      <c r="G109" s="34"/>
    </row>
    <row r="110" spans="1:9" x14ac:dyDescent="0.3">
      <c r="B110" s="54">
        <v>1</v>
      </c>
      <c r="C110" s="20">
        <v>54</v>
      </c>
      <c r="D110" s="13">
        <f t="shared" ref="D110:D113" si="7">POISSON(B110,1.04,0)</f>
        <v>0.36759286923713136</v>
      </c>
      <c r="E110" s="20">
        <f>ROUND(150*D110,0)</f>
        <v>55</v>
      </c>
      <c r="F110" s="13" t="s">
        <v>42</v>
      </c>
      <c r="G110" s="34"/>
    </row>
    <row r="111" spans="1:9" x14ac:dyDescent="0.3">
      <c r="B111" s="54">
        <v>2</v>
      </c>
      <c r="C111" s="20">
        <v>36</v>
      </c>
      <c r="D111" s="13">
        <f t="shared" si="7"/>
        <v>0.1911482920033083</v>
      </c>
      <c r="E111" s="20">
        <f>ROUND(150*D111,0)</f>
        <v>29</v>
      </c>
      <c r="F111" s="13" t="s">
        <v>43</v>
      </c>
      <c r="G111" s="34"/>
    </row>
    <row r="112" spans="1:9" x14ac:dyDescent="0.3">
      <c r="B112" s="54">
        <v>3</v>
      </c>
      <c r="C112" s="20">
        <v>6</v>
      </c>
      <c r="D112" s="13">
        <f t="shared" si="7"/>
        <v>6.6264741227813562E-2</v>
      </c>
      <c r="E112" s="20">
        <f>ROUND(150*D112,0)</f>
        <v>10</v>
      </c>
      <c r="F112" s="13" t="s">
        <v>44</v>
      </c>
      <c r="G112" s="34"/>
    </row>
    <row r="113" spans="2:7" x14ac:dyDescent="0.3">
      <c r="B113" s="54">
        <v>4</v>
      </c>
      <c r="C113" s="20">
        <v>3</v>
      </c>
      <c r="D113" s="13">
        <f t="shared" si="7"/>
        <v>1.7228832719231521E-2</v>
      </c>
      <c r="E113" s="20">
        <f>ROUND(150*D113,0)</f>
        <v>3</v>
      </c>
      <c r="F113" s="13" t="s">
        <v>45</v>
      </c>
      <c r="G113" s="34"/>
    </row>
    <row r="114" spans="2:7" ht="16.2" thickBot="1" x14ac:dyDescent="0.35">
      <c r="B114" s="55"/>
      <c r="C114" s="37">
        <f>SUM(C109:C113)</f>
        <v>150</v>
      </c>
      <c r="D114" s="29" t="s">
        <v>23</v>
      </c>
      <c r="E114" s="29"/>
      <c r="F114" s="80"/>
      <c r="G114" s="81"/>
    </row>
    <row r="115" spans="2:7" ht="16.2" thickBot="1" x14ac:dyDescent="0.35"/>
    <row r="116" spans="2:7" x14ac:dyDescent="0.3">
      <c r="B116" s="24" t="s">
        <v>40</v>
      </c>
      <c r="C116" s="69">
        <f>SUMPRODUCT(C101:G101,C102:G102)/C114</f>
        <v>1.04</v>
      </c>
      <c r="D116" s="70"/>
    </row>
    <row r="117" spans="2:7" ht="16.2" thickBot="1" x14ac:dyDescent="0.35">
      <c r="B117" s="27" t="s">
        <v>113</v>
      </c>
      <c r="C117" s="86" t="str">
        <f ca="1">_xlfn.FORMULATEXT(D109)</f>
        <v>=POISSON(B109,1.04,0)</v>
      </c>
      <c r="D117" s="87"/>
    </row>
    <row r="121" spans="2:7" x14ac:dyDescent="0.3">
      <c r="B121" s="22" t="s">
        <v>90</v>
      </c>
      <c r="C121" s="12"/>
      <c r="D121" s="12"/>
      <c r="E121" s="12"/>
    </row>
    <row r="122" spans="2:7" x14ac:dyDescent="0.3">
      <c r="B122" s="22" t="s">
        <v>46</v>
      </c>
      <c r="C122" s="12"/>
      <c r="D122" s="12"/>
      <c r="E122" s="12"/>
    </row>
    <row r="123" spans="2:7" x14ac:dyDescent="0.3">
      <c r="B123" s="22" t="s">
        <v>47</v>
      </c>
      <c r="C123" s="12"/>
      <c r="D123" s="12"/>
      <c r="E123" s="12"/>
    </row>
    <row r="124" spans="2:7" x14ac:dyDescent="0.3">
      <c r="B124" s="10" t="s">
        <v>91</v>
      </c>
      <c r="C124" s="12"/>
      <c r="D124" s="12"/>
      <c r="E124" s="12"/>
    </row>
    <row r="125" spans="2:7" x14ac:dyDescent="0.3">
      <c r="B125" s="10" t="s">
        <v>92</v>
      </c>
      <c r="C125" s="12"/>
      <c r="D125" s="12"/>
      <c r="E125" s="12"/>
    </row>
    <row r="126" spans="2:7" x14ac:dyDescent="0.3">
      <c r="B126" s="10" t="s">
        <v>93</v>
      </c>
      <c r="C126" s="12"/>
      <c r="D126" s="12"/>
      <c r="E126" s="12"/>
    </row>
    <row r="127" spans="2:7" x14ac:dyDescent="0.3">
      <c r="B127" s="6"/>
    </row>
    <row r="128" spans="2:7" ht="16.2" thickBot="1" x14ac:dyDescent="0.35">
      <c r="B128" s="10" t="s">
        <v>25</v>
      </c>
      <c r="C128" s="12"/>
    </row>
    <row r="129" spans="1:8" x14ac:dyDescent="0.3">
      <c r="B129" s="43" t="s">
        <v>48</v>
      </c>
      <c r="C129" s="25"/>
      <c r="D129" s="44">
        <v>5000</v>
      </c>
    </row>
    <row r="130" spans="1:8" ht="16.2" thickBot="1" x14ac:dyDescent="0.35">
      <c r="B130" s="61" t="s">
        <v>49</v>
      </c>
      <c r="C130" s="62"/>
      <c r="D130" s="45">
        <v>1000</v>
      </c>
    </row>
    <row r="131" spans="1:8" ht="16.2" thickBot="1" x14ac:dyDescent="0.35"/>
    <row r="132" spans="1:8" x14ac:dyDescent="0.3">
      <c r="A132" s="24"/>
      <c r="B132" s="42" t="s">
        <v>3</v>
      </c>
      <c r="C132" s="25" t="s">
        <v>4</v>
      </c>
      <c r="D132" s="66" t="s">
        <v>5</v>
      </c>
      <c r="E132" s="67"/>
      <c r="F132" s="67"/>
      <c r="G132" s="67"/>
      <c r="H132" s="68"/>
    </row>
    <row r="133" spans="1:8" x14ac:dyDescent="0.3">
      <c r="A133" s="26" t="s">
        <v>6</v>
      </c>
      <c r="B133" s="14" t="s">
        <v>50</v>
      </c>
      <c r="C133" s="13">
        <f>NORMDIST(5012,D129,D130,1)</f>
        <v>0.50478719247192205</v>
      </c>
      <c r="D133" s="63" t="str">
        <f ca="1">_xlfn.FORMULATEXT(C133)</f>
        <v>=NORMDIST(5012,D129,D130,1)</v>
      </c>
      <c r="E133" s="64"/>
      <c r="F133" s="64"/>
      <c r="G133" s="64"/>
      <c r="H133" s="65"/>
    </row>
    <row r="134" spans="1:8" x14ac:dyDescent="0.3">
      <c r="A134" s="26" t="s">
        <v>8</v>
      </c>
      <c r="B134" s="14" t="s">
        <v>51</v>
      </c>
      <c r="C134" s="13">
        <f>NORMDIST(6000,D129,D130,1)-NORMDIST(4000,D129,D130,1)</f>
        <v>0.68268949213708607</v>
      </c>
      <c r="D134" s="63" t="str">
        <f t="shared" ref="D134:D135" ca="1" si="8">_xlfn.FORMULATEXT(C134)</f>
        <v>=NORMDIST(6000,D129,D130,1)-NORMDIST(4000,D129,D130,1)</v>
      </c>
      <c r="E134" s="64"/>
      <c r="F134" s="64"/>
      <c r="G134" s="64"/>
      <c r="H134" s="65"/>
    </row>
    <row r="135" spans="1:8" ht="16.2" thickBot="1" x14ac:dyDescent="0.35">
      <c r="A135" s="27" t="s">
        <v>10</v>
      </c>
      <c r="B135" s="28" t="s">
        <v>52</v>
      </c>
      <c r="C135" s="29">
        <f>1-NORMDIST(5012,D129,D130,1)</f>
        <v>0.49521280752807795</v>
      </c>
      <c r="D135" s="63" t="str">
        <f t="shared" ca="1" si="8"/>
        <v>=1-NORMDIST(5012,D129,D130,1)</v>
      </c>
      <c r="E135" s="64"/>
      <c r="F135" s="64"/>
      <c r="G135" s="64"/>
      <c r="H135" s="65"/>
    </row>
    <row r="138" spans="1:8" x14ac:dyDescent="0.3">
      <c r="B138" s="41" t="s">
        <v>110</v>
      </c>
      <c r="C138" s="12"/>
      <c r="D138" s="12"/>
      <c r="E138" s="12"/>
      <c r="F138" s="12"/>
    </row>
    <row r="139" spans="1:8" x14ac:dyDescent="0.3">
      <c r="B139" s="22" t="s">
        <v>53</v>
      </c>
      <c r="C139" s="12"/>
      <c r="D139" s="12"/>
      <c r="E139" s="12"/>
      <c r="F139" s="12"/>
    </row>
    <row r="140" spans="1:8" x14ac:dyDescent="0.3">
      <c r="B140" s="22" t="s">
        <v>54</v>
      </c>
      <c r="C140" s="12"/>
      <c r="D140" s="12"/>
      <c r="E140" s="12"/>
      <c r="F140" s="12"/>
    </row>
    <row r="141" spans="1:8" x14ac:dyDescent="0.3">
      <c r="B141" s="22" t="s">
        <v>55</v>
      </c>
      <c r="C141" s="12"/>
      <c r="D141" s="12"/>
      <c r="E141" s="12"/>
      <c r="F141" s="12"/>
    </row>
    <row r="142" spans="1:8" x14ac:dyDescent="0.3">
      <c r="B142" s="10" t="s">
        <v>94</v>
      </c>
      <c r="C142" s="12"/>
      <c r="D142" s="12"/>
      <c r="E142" s="12"/>
      <c r="F142" s="12"/>
    </row>
    <row r="143" spans="1:8" x14ac:dyDescent="0.3">
      <c r="B143" s="10" t="s">
        <v>95</v>
      </c>
      <c r="C143" s="12"/>
      <c r="D143" s="12"/>
      <c r="E143" s="12"/>
      <c r="F143" s="12"/>
    </row>
    <row r="144" spans="1:8" x14ac:dyDescent="0.3">
      <c r="B144" s="10" t="s">
        <v>96</v>
      </c>
      <c r="C144" s="12"/>
      <c r="D144" s="12"/>
      <c r="E144" s="12"/>
      <c r="F144" s="12"/>
    </row>
    <row r="145" spans="1:9" x14ac:dyDescent="0.3">
      <c r="B145" s="6"/>
    </row>
    <row r="146" spans="1:9" ht="16.2" thickBot="1" x14ac:dyDescent="0.35">
      <c r="B146" s="10" t="s">
        <v>25</v>
      </c>
      <c r="C146" s="12"/>
    </row>
    <row r="147" spans="1:9" x14ac:dyDescent="0.3">
      <c r="C147" s="46" t="s">
        <v>48</v>
      </c>
      <c r="D147" s="44">
        <v>100000</v>
      </c>
    </row>
    <row r="148" spans="1:9" ht="16.2" thickBot="1" x14ac:dyDescent="0.35">
      <c r="B148" s="47"/>
      <c r="C148" s="48" t="s">
        <v>49</v>
      </c>
      <c r="D148" s="45">
        <v>20000</v>
      </c>
    </row>
    <row r="149" spans="1:9" ht="16.2" thickBot="1" x14ac:dyDescent="0.35"/>
    <row r="150" spans="1:9" x14ac:dyDescent="0.3">
      <c r="A150" s="24"/>
      <c r="B150" s="42" t="s">
        <v>3</v>
      </c>
      <c r="C150" s="25" t="s">
        <v>4</v>
      </c>
      <c r="D150" s="66" t="s">
        <v>5</v>
      </c>
      <c r="E150" s="67"/>
      <c r="F150" s="67"/>
      <c r="G150" s="67"/>
      <c r="H150" s="67"/>
      <c r="I150" s="68"/>
    </row>
    <row r="151" spans="1:9" x14ac:dyDescent="0.3">
      <c r="A151" s="26" t="s">
        <v>6</v>
      </c>
      <c r="B151" s="14" t="s">
        <v>56</v>
      </c>
      <c r="C151" s="13">
        <f>NORMDIST(125000,D147,D148,1)</f>
        <v>0.89435022633314476</v>
      </c>
      <c r="D151" s="63" t="str">
        <f ca="1">_xlfn.FORMULATEXT(C151)</f>
        <v>=NORMDIST(125000,D147,D148,1)</v>
      </c>
      <c r="E151" s="64"/>
      <c r="F151" s="64"/>
      <c r="G151" s="64"/>
      <c r="H151" s="64"/>
      <c r="I151" s="65"/>
    </row>
    <row r="152" spans="1:9" x14ac:dyDescent="0.3">
      <c r="A152" s="26" t="s">
        <v>8</v>
      </c>
      <c r="B152" s="14" t="s">
        <v>57</v>
      </c>
      <c r="C152" s="13">
        <f>NORMDIST(130000,D147,D148,1)-NORMDIST(105000,D147,D148,1)</f>
        <v>0.33448647304821821</v>
      </c>
      <c r="D152" s="63" t="str">
        <f t="shared" ref="D152:D153" ca="1" si="9">_xlfn.FORMULATEXT(C152)</f>
        <v>=NORMDIST(130000,D147,D148,1)-NORMDIST(105000,D147,D148,1)</v>
      </c>
      <c r="E152" s="64"/>
      <c r="F152" s="64"/>
      <c r="G152" s="64"/>
      <c r="H152" s="64"/>
      <c r="I152" s="65"/>
    </row>
    <row r="153" spans="1:9" ht="16.2" thickBot="1" x14ac:dyDescent="0.35">
      <c r="A153" s="27" t="s">
        <v>10</v>
      </c>
      <c r="B153" s="28" t="s">
        <v>58</v>
      </c>
      <c r="C153" s="29">
        <f>1-NORMDIST(120000,D147,D148,1)</f>
        <v>0.15865525393145696</v>
      </c>
      <c r="D153" s="63" t="str">
        <f t="shared" ca="1" si="9"/>
        <v>=1-NORMDIST(120000,D147,D148,1)</v>
      </c>
      <c r="E153" s="64"/>
      <c r="F153" s="64"/>
      <c r="G153" s="64"/>
      <c r="H153" s="64"/>
      <c r="I153" s="65"/>
    </row>
    <row r="156" spans="1:9" x14ac:dyDescent="0.3">
      <c r="B156" s="22" t="s">
        <v>97</v>
      </c>
      <c r="C156" s="12"/>
      <c r="D156" s="12"/>
      <c r="E156" s="12"/>
      <c r="F156" s="12"/>
    </row>
    <row r="157" spans="1:9" x14ac:dyDescent="0.3">
      <c r="B157" s="22" t="s">
        <v>59</v>
      </c>
      <c r="C157" s="12"/>
      <c r="D157" s="12"/>
      <c r="E157" s="12"/>
      <c r="F157" s="12"/>
    </row>
    <row r="158" spans="1:9" x14ac:dyDescent="0.3">
      <c r="B158" s="10" t="s">
        <v>98</v>
      </c>
      <c r="C158" s="12"/>
      <c r="D158" s="12"/>
      <c r="E158" s="12"/>
      <c r="F158" s="12"/>
    </row>
    <row r="159" spans="1:9" x14ac:dyDescent="0.3">
      <c r="B159" s="10" t="s">
        <v>99</v>
      </c>
      <c r="C159" s="12"/>
      <c r="D159" s="12"/>
      <c r="E159" s="12"/>
      <c r="F159" s="12"/>
    </row>
    <row r="160" spans="1:9" x14ac:dyDescent="0.3">
      <c r="B160" s="10" t="s">
        <v>100</v>
      </c>
      <c r="C160" s="12"/>
      <c r="D160" s="12"/>
      <c r="E160" s="12"/>
      <c r="F160" s="12"/>
    </row>
    <row r="162" spans="1:8" ht="16.2" thickBot="1" x14ac:dyDescent="0.35">
      <c r="B162" s="10" t="s">
        <v>25</v>
      </c>
      <c r="C162" s="12"/>
    </row>
    <row r="163" spans="1:8" x14ac:dyDescent="0.3">
      <c r="B163" s="51" t="s">
        <v>48</v>
      </c>
      <c r="C163" s="44">
        <v>42</v>
      </c>
    </row>
    <row r="164" spans="1:8" x14ac:dyDescent="0.3">
      <c r="B164" s="33" t="s">
        <v>49</v>
      </c>
      <c r="C164" s="52">
        <v>24</v>
      </c>
    </row>
    <row r="165" spans="1:8" ht="16.2" thickBot="1" x14ac:dyDescent="0.35">
      <c r="B165" s="35" t="s">
        <v>60</v>
      </c>
      <c r="C165" s="53">
        <v>1000</v>
      </c>
    </row>
    <row r="166" spans="1:8" ht="16.2" thickBot="1" x14ac:dyDescent="0.35"/>
    <row r="167" spans="1:8" x14ac:dyDescent="0.3">
      <c r="A167" s="24"/>
      <c r="B167" s="42" t="s">
        <v>3</v>
      </c>
      <c r="C167" s="25" t="s">
        <v>4</v>
      </c>
      <c r="D167" s="78" t="s">
        <v>5</v>
      </c>
      <c r="E167" s="78"/>
      <c r="F167" s="78"/>
      <c r="G167" s="78"/>
      <c r="H167" s="85"/>
    </row>
    <row r="168" spans="1:8" x14ac:dyDescent="0.3">
      <c r="A168" s="26" t="s">
        <v>6</v>
      </c>
      <c r="B168" s="14" t="s">
        <v>61</v>
      </c>
      <c r="C168" s="13">
        <f>1-NORMDIST(60,C163,C164,1)</f>
        <v>0.22662735237686826</v>
      </c>
      <c r="D168" s="82" t="str">
        <f ca="1">_xlfn.FORMULATEXT(C168)</f>
        <v>=1-NORMDIST(60,C163,C164,1)</v>
      </c>
      <c r="E168" s="83"/>
      <c r="F168" s="83"/>
      <c r="G168" s="83"/>
      <c r="H168" s="84"/>
    </row>
    <row r="169" spans="1:8" x14ac:dyDescent="0.3">
      <c r="A169" s="26" t="s">
        <v>8</v>
      </c>
      <c r="B169" s="14" t="s">
        <v>62</v>
      </c>
      <c r="C169" s="13">
        <f>NORMDIST(44,C163,C164,1)-NORMDIST(20,C163,C164,1)</f>
        <v>0.35354808268783683</v>
      </c>
      <c r="D169" s="82" t="str">
        <f t="shared" ref="D169:D170" ca="1" si="10">_xlfn.FORMULATEXT(C169)</f>
        <v>=NORMDIST(44,C163,C164,1)-NORMDIST(20,C163,C164,1)</v>
      </c>
      <c r="E169" s="83"/>
      <c r="F169" s="83"/>
      <c r="G169" s="83"/>
      <c r="H169" s="84"/>
    </row>
    <row r="170" spans="1:8" ht="16.2" thickBot="1" x14ac:dyDescent="0.35">
      <c r="A170" s="27" t="s">
        <v>10</v>
      </c>
      <c r="B170" s="28" t="s">
        <v>63</v>
      </c>
      <c r="C170" s="29">
        <f>NORMDIST(30,C163,C164,1)</f>
        <v>0.30853753872598688</v>
      </c>
      <c r="D170" s="82" t="str">
        <f t="shared" ca="1" si="10"/>
        <v>=NORMDIST(30,C163,C164,1)</v>
      </c>
      <c r="E170" s="83"/>
      <c r="F170" s="83"/>
      <c r="G170" s="83"/>
      <c r="H170" s="84"/>
    </row>
    <row r="172" spans="1:8" ht="16.2" thickBot="1" x14ac:dyDescent="0.35"/>
    <row r="173" spans="1:8" x14ac:dyDescent="0.3">
      <c r="A173" s="24"/>
      <c r="B173" s="42" t="s">
        <v>64</v>
      </c>
      <c r="C173" s="25" t="s">
        <v>4</v>
      </c>
      <c r="D173" s="66" t="s">
        <v>5</v>
      </c>
      <c r="E173" s="68"/>
    </row>
    <row r="174" spans="1:8" x14ac:dyDescent="0.3">
      <c r="A174" s="26" t="s">
        <v>6</v>
      </c>
      <c r="B174" s="14" t="s">
        <v>65</v>
      </c>
      <c r="C174" s="13">
        <f>ROUND(1000*C168,0)</f>
        <v>227</v>
      </c>
      <c r="D174" s="13" t="str">
        <f ca="1">_xlfn.FORMULATEXT(C174)</f>
        <v>=ROUND(1000*C168,0)</v>
      </c>
      <c r="E174" s="34"/>
    </row>
    <row r="175" spans="1:8" x14ac:dyDescent="0.3">
      <c r="A175" s="26" t="s">
        <v>8</v>
      </c>
      <c r="B175" s="14" t="s">
        <v>66</v>
      </c>
      <c r="C175" s="13">
        <f>ROUND(1000*C169,0)</f>
        <v>354</v>
      </c>
      <c r="D175" s="13" t="str">
        <f t="shared" ref="D175:D176" ca="1" si="11">_xlfn.FORMULATEXT(C175)</f>
        <v>=ROUND(1000*C169,0)</v>
      </c>
      <c r="E175" s="34"/>
    </row>
    <row r="176" spans="1:8" ht="16.2" thickBot="1" x14ac:dyDescent="0.35">
      <c r="A176" s="27" t="s">
        <v>10</v>
      </c>
      <c r="B176" s="28" t="s">
        <v>67</v>
      </c>
      <c r="C176" s="29">
        <f>ROUND(1000*C170,0)</f>
        <v>309</v>
      </c>
      <c r="D176" s="13" t="str">
        <f t="shared" ca="1" si="11"/>
        <v>=ROUND(1000*C170,0)</v>
      </c>
      <c r="E176" s="36"/>
    </row>
  </sheetData>
  <mergeCells count="46">
    <mergeCell ref="F34:G34"/>
    <mergeCell ref="D169:H169"/>
    <mergeCell ref="D170:H170"/>
    <mergeCell ref="D173:E173"/>
    <mergeCell ref="D132:H132"/>
    <mergeCell ref="D133:H133"/>
    <mergeCell ref="D134:H134"/>
    <mergeCell ref="D135:H135"/>
    <mergeCell ref="D151:I151"/>
    <mergeCell ref="D152:I152"/>
    <mergeCell ref="D153:I153"/>
    <mergeCell ref="D167:H167"/>
    <mergeCell ref="D168:H168"/>
    <mergeCell ref="D93:E93"/>
    <mergeCell ref="C116:D116"/>
    <mergeCell ref="C117:D117"/>
    <mergeCell ref="D36:F36"/>
    <mergeCell ref="D150:I150"/>
    <mergeCell ref="F108:G108"/>
    <mergeCell ref="F114:G114"/>
    <mergeCell ref="D75:E75"/>
    <mergeCell ref="D76:E76"/>
    <mergeCell ref="D77:E77"/>
    <mergeCell ref="D78:E78"/>
    <mergeCell ref="D79:E79"/>
    <mergeCell ref="D58:F58"/>
    <mergeCell ref="D59:F59"/>
    <mergeCell ref="D37:F37"/>
    <mergeCell ref="D38:F38"/>
    <mergeCell ref="D39:F39"/>
    <mergeCell ref="B130:C130"/>
    <mergeCell ref="D21:F21"/>
    <mergeCell ref="D15:F15"/>
    <mergeCell ref="D16:F16"/>
    <mergeCell ref="D17:F17"/>
    <mergeCell ref="D18:F18"/>
    <mergeCell ref="D19:F19"/>
    <mergeCell ref="D20:F20"/>
    <mergeCell ref="F28:G28"/>
    <mergeCell ref="D70:E70"/>
    <mergeCell ref="B41:I41"/>
    <mergeCell ref="D53:F53"/>
    <mergeCell ref="D54:F54"/>
    <mergeCell ref="D55:F55"/>
    <mergeCell ref="D56:F56"/>
    <mergeCell ref="D57:F57"/>
  </mergeCells>
  <printOptions headings="1" gridLines="1"/>
  <pageMargins left="0.7" right="0.7" top="0.75" bottom="0.75" header="0.3" footer="0.3"/>
  <pageSetup paperSize="9" scale="75" orientation="portrait" r:id="rId1"/>
  <headerFooter>
    <oddHeader>&amp;LSujal Meher Kayastha&amp;CLAB 4&amp;RCSIT2081001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2025-07-31T13:21:27Z</cp:lastPrinted>
  <dcterms:created xsi:type="dcterms:W3CDTF">2021-04-28T07:00:23Z</dcterms:created>
  <dcterms:modified xsi:type="dcterms:W3CDTF">2025-07-31T13:22:18Z</dcterms:modified>
</cp:coreProperties>
</file>