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OneDrive\Desktop\SUJAL 1\2nd SEMESTER\Statistics\"/>
    </mc:Choice>
  </mc:AlternateContent>
  <bookViews>
    <workbookView xWindow="0" yWindow="0" windowWidth="23040" windowHeight="10332" activeTab="2"/>
  </bookViews>
  <sheets>
    <sheet name="Sheet2" sheetId="2" r:id="rId1"/>
    <sheet name="Sheet3" sheetId="3" r:id="rId2"/>
    <sheet name="Sheet4" sheetId="4" r:id="rId3"/>
  </sheets>
  <externalReferences>
    <externalReference r:id="rId4"/>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7" i="4" l="1"/>
  <c r="B93" i="4"/>
  <c r="B92" i="4"/>
  <c r="B91" i="4"/>
  <c r="B90" i="4"/>
  <c r="B89" i="4"/>
  <c r="C74" i="4"/>
  <c r="C78" i="4" s="1"/>
  <c r="E78" i="4" s="1"/>
  <c r="F69" i="4"/>
  <c r="F70" i="4" s="1"/>
  <c r="F71" i="4" s="1"/>
  <c r="F72" i="4" s="1"/>
  <c r="F73" i="4" s="1"/>
  <c r="F68" i="4"/>
  <c r="C17" i="4"/>
  <c r="C16" i="4"/>
  <c r="C11" i="4"/>
  <c r="G10" i="4"/>
  <c r="G9" i="4"/>
  <c r="G8" i="4"/>
  <c r="G7" i="4"/>
  <c r="G6" i="4"/>
  <c r="C15" i="4" s="1"/>
  <c r="B35" i="3"/>
  <c r="B34" i="3"/>
  <c r="D34" i="3" s="1"/>
  <c r="B31" i="3"/>
  <c r="D29" i="3"/>
  <c r="B29" i="3"/>
  <c r="B25" i="3"/>
  <c r="B33" i="3" s="1"/>
  <c r="D33" i="3" s="1"/>
  <c r="I24" i="3"/>
  <c r="H24" i="3"/>
  <c r="G24" i="3"/>
  <c r="E24" i="3"/>
  <c r="G23" i="3"/>
  <c r="E23" i="3"/>
  <c r="I23" i="3" s="1"/>
  <c r="I22" i="3"/>
  <c r="H22" i="3"/>
  <c r="G22" i="3"/>
  <c r="E22" i="3"/>
  <c r="G21" i="3"/>
  <c r="F21" i="3"/>
  <c r="F22" i="3" s="1"/>
  <c r="F23" i="3" s="1"/>
  <c r="F24" i="3" s="1"/>
  <c r="E21" i="3"/>
  <c r="I21" i="3" s="1"/>
  <c r="G20" i="3"/>
  <c r="F20" i="3"/>
  <c r="E20" i="3"/>
  <c r="I20" i="3" s="1"/>
  <c r="I25" i="3" s="1"/>
  <c r="C8" i="3"/>
  <c r="C9" i="3" s="1"/>
  <c r="B8" i="3"/>
  <c r="B9" i="3" s="1"/>
  <c r="C7" i="3"/>
  <c r="B7" i="3"/>
  <c r="C81" i="4" l="1"/>
  <c r="E81" i="4" s="1"/>
  <c r="C14" i="4"/>
  <c r="C21" i="4" s="1"/>
  <c r="D35" i="3"/>
  <c r="D31" i="3"/>
  <c r="B32" i="3"/>
  <c r="D32" i="3" s="1"/>
  <c r="H21" i="3"/>
  <c r="H23" i="3"/>
  <c r="H20" i="3"/>
  <c r="H25" i="3" s="1"/>
  <c r="D28" i="3" s="1"/>
  <c r="E79" i="4" l="1"/>
  <c r="E80" i="4"/>
  <c r="E77" i="4"/>
  <c r="C24" i="4"/>
  <c r="C23" i="4"/>
  <c r="C22" i="4"/>
  <c r="D38" i="3"/>
  <c r="D37" i="3"/>
  <c r="D30" i="3"/>
  <c r="D36" i="3" s="1"/>
  <c r="C26" i="4" l="1"/>
  <c r="C27" i="4"/>
  <c r="Q33" i="2"/>
  <c r="Q32" i="2"/>
  <c r="Q31" i="2"/>
  <c r="Q30" i="2"/>
  <c r="Q29" i="2"/>
  <c r="Q28" i="2"/>
  <c r="Q27" i="2"/>
  <c r="Q26" i="2"/>
  <c r="Q25" i="2"/>
  <c r="O25" i="2"/>
  <c r="Q24" i="2"/>
  <c r="O24" i="2"/>
  <c r="Q23" i="2"/>
  <c r="Q22" i="2"/>
  <c r="Q21" i="2"/>
  <c r="Q20" i="2"/>
  <c r="Q19" i="2"/>
  <c r="O19" i="2"/>
  <c r="Q18" i="2"/>
  <c r="Q17" i="2"/>
  <c r="O18" i="2"/>
  <c r="S14" i="2"/>
  <c r="R14" i="2"/>
  <c r="S13" i="2"/>
  <c r="R13" i="2"/>
  <c r="S12" i="2"/>
  <c r="R12" i="2"/>
  <c r="S11" i="2"/>
  <c r="R11" i="2"/>
  <c r="S10" i="2"/>
  <c r="R10" i="2"/>
  <c r="S9" i="2"/>
  <c r="R9" i="2"/>
  <c r="P9" i="2"/>
  <c r="P10" i="2" s="1"/>
  <c r="P11" i="2" s="1"/>
  <c r="P12" i="2" s="1"/>
  <c r="P13" i="2" s="1"/>
  <c r="S8" i="2"/>
  <c r="R8" i="2"/>
  <c r="D53" i="2"/>
  <c r="D52" i="2"/>
  <c r="D51" i="2"/>
  <c r="D50" i="2"/>
  <c r="D49" i="2"/>
  <c r="D48" i="2"/>
  <c r="D47" i="2"/>
  <c r="D46" i="2"/>
  <c r="B46" i="2"/>
  <c r="B45" i="2"/>
  <c r="D44" i="2"/>
  <c r="D43" i="2"/>
  <c r="D42" i="2"/>
  <c r="D41" i="2"/>
  <c r="D40" i="2"/>
  <c r="B40" i="2"/>
  <c r="D39" i="2"/>
  <c r="B39" i="2"/>
  <c r="D38" i="2"/>
  <c r="B35" i="2"/>
  <c r="E34" i="2"/>
  <c r="I34" i="2" s="1"/>
  <c r="E33" i="2"/>
  <c r="I33" i="2" s="1"/>
  <c r="E32" i="2"/>
  <c r="I32" i="2" s="1"/>
  <c r="E31" i="2"/>
  <c r="F30" i="2"/>
  <c r="F31" i="2" s="1"/>
  <c r="F32" i="2" s="1"/>
  <c r="F33" i="2" s="1"/>
  <c r="F34" i="2" s="1"/>
  <c r="E30" i="2"/>
  <c r="I30" i="2" s="1"/>
  <c r="E29" i="2"/>
  <c r="I29" i="2" s="1"/>
  <c r="Q11" i="2" l="1"/>
  <c r="Q12" i="2"/>
  <c r="Q9" i="2"/>
  <c r="Q13" i="2"/>
  <c r="Q8" i="2"/>
  <c r="Q10" i="2"/>
  <c r="D45" i="2"/>
  <c r="H30" i="2"/>
  <c r="I31" i="2"/>
  <c r="I35" i="2" s="1"/>
  <c r="Q14" i="2" l="1"/>
  <c r="H32" i="2"/>
  <c r="H33" i="2"/>
  <c r="H31" i="2"/>
  <c r="H29" i="2"/>
  <c r="H34" i="2"/>
  <c r="H35" i="2" l="1"/>
  <c r="C17" i="2" l="1"/>
  <c r="C20" i="2" s="1"/>
  <c r="C16" i="2"/>
  <c r="C13" i="2"/>
  <c r="C14" i="2" s="1"/>
  <c r="C12" i="2"/>
  <c r="C9" i="2"/>
  <c r="C6" i="2"/>
  <c r="C18" i="2" l="1"/>
  <c r="C19" i="2"/>
  <c r="C8" i="2"/>
  <c r="C7" i="2"/>
  <c r="C10" i="2"/>
  <c r="C11" i="2" s="1"/>
  <c r="C15" i="2" l="1"/>
</calcChain>
</file>

<file path=xl/sharedStrings.xml><?xml version="1.0" encoding="utf-8"?>
<sst xmlns="http://schemas.openxmlformats.org/spreadsheetml/2006/main" count="339" uniqueCount="230">
  <si>
    <t>Mean</t>
  </si>
  <si>
    <t>Formula</t>
  </si>
  <si>
    <t>Median</t>
  </si>
  <si>
    <t>Mode</t>
  </si>
  <si>
    <t>SD</t>
  </si>
  <si>
    <t>Measure</t>
  </si>
  <si>
    <t>Value</t>
  </si>
  <si>
    <t>Smallest</t>
  </si>
  <si>
    <t>Largest</t>
  </si>
  <si>
    <t>Range</t>
  </si>
  <si>
    <t>Q1</t>
  </si>
  <si>
    <t>Q3</t>
  </si>
  <si>
    <t>QD</t>
  </si>
  <si>
    <t>MD</t>
  </si>
  <si>
    <t>IQR</t>
  </si>
  <si>
    <t>CV</t>
  </si>
  <si>
    <t>Variance</t>
  </si>
  <si>
    <t>Coeff of SD</t>
  </si>
  <si>
    <t xml:space="preserve"> =AVERAGE(A3:L3)</t>
  </si>
  <si>
    <t xml:space="preserve"> =MEDIAN(A3:L3)</t>
  </si>
  <si>
    <t xml:space="preserve"> =C10-C9</t>
  </si>
  <si>
    <t xml:space="preserve"> =MAX(A3:L3)</t>
  </si>
  <si>
    <t xml:space="preserve"> =MODE(A3:L3)</t>
  </si>
  <si>
    <t xml:space="preserve"> =MIN(A3:L3)</t>
  </si>
  <si>
    <t xml:space="preserve"> =QUARTILE(A3:L3,1)</t>
  </si>
  <si>
    <t xml:space="preserve"> =QUARTILE(A3:L4,3)</t>
  </si>
  <si>
    <t xml:space="preserve"> =C13-C12</t>
  </si>
  <si>
    <t xml:space="preserve"> =C14/2</t>
  </si>
  <si>
    <t xml:space="preserve"> =AVEDEV(A3:L3)</t>
  </si>
  <si>
    <t xml:space="preserve"> =STDEV.P(A3:L3)</t>
  </si>
  <si>
    <t xml:space="preserve"> =C17/C6</t>
  </si>
  <si>
    <t xml:space="preserve"> =C17^2</t>
  </si>
  <si>
    <t>Row1</t>
  </si>
  <si>
    <t>Standard Error</t>
  </si>
  <si>
    <t>Standard Deviation</t>
  </si>
  <si>
    <t>Sample Variance</t>
  </si>
  <si>
    <t>Kurtosis</t>
  </si>
  <si>
    <t>Skewness</t>
  </si>
  <si>
    <t>Minimum</t>
  </si>
  <si>
    <t>Maximum</t>
  </si>
  <si>
    <t>Sum</t>
  </si>
  <si>
    <t>Count</t>
  </si>
  <si>
    <t xml:space="preserve">a.  Comute mean,median, mode, range, coefficient of range, Interquartile range,   range, IQR,QD
 coefficient of QD, mean deviation, standard deviation, coefficient of Standard deviation, Coefficient         
 of variation and variance of the following data         </t>
  </si>
  <si>
    <t>CI</t>
  </si>
  <si>
    <t>0-10</t>
  </si>
  <si>
    <t xml:space="preserve"> 10-20</t>
  </si>
  <si>
    <t>20-30</t>
  </si>
  <si>
    <t>30-40</t>
  </si>
  <si>
    <t>40-50</t>
  </si>
  <si>
    <t>50-60</t>
  </si>
  <si>
    <t>Frequency</t>
  </si>
  <si>
    <t>f</t>
  </si>
  <si>
    <t>LCB</t>
  </si>
  <si>
    <t>UCB</t>
  </si>
  <si>
    <t>m</t>
  </si>
  <si>
    <t>cf</t>
  </si>
  <si>
    <t>h</t>
  </si>
  <si>
    <t>f*abs(m-mean)</t>
  </si>
  <si>
    <t>f*m^2</t>
  </si>
  <si>
    <t>Poistion</t>
  </si>
  <si>
    <t>Coef of range</t>
  </si>
  <si>
    <t>Coef of QD</t>
  </si>
  <si>
    <t xml:space="preserve"> =SUMPRODUCT(B29:B34,E29:E34)/B35</t>
  </si>
  <si>
    <t xml:space="preserve"> =B35/2</t>
  </si>
  <si>
    <t xml:space="preserve"> =C32+(B39-F31)/B32*G32</t>
  </si>
  <si>
    <t xml:space="preserve"> =MAX(B29:B34)</t>
  </si>
  <si>
    <t xml:space="preserve"> =C32+(B32-B31)/(2*B32-B31-B33)*G32</t>
  </si>
  <si>
    <t xml:space="preserve"> =MAX(D29:D34)</t>
  </si>
  <si>
    <t xml:space="preserve"> =MIN(C29:C34)</t>
  </si>
  <si>
    <t xml:space="preserve"> =D41-D42</t>
  </si>
  <si>
    <t xml:space="preserve"> =D43/(D41+D42)</t>
  </si>
  <si>
    <t xml:space="preserve"> =B35/4</t>
  </si>
  <si>
    <t xml:space="preserve"> =C31+(B45-F30)/B31*G31</t>
  </si>
  <si>
    <t xml:space="preserve"> =3*B45</t>
  </si>
  <si>
    <t xml:space="preserve"> =C33+(B46-F32)/B33*G33</t>
  </si>
  <si>
    <t xml:space="preserve"> =D46-D45</t>
  </si>
  <si>
    <t xml:space="preserve"> =D47/2</t>
  </si>
  <si>
    <t xml:space="preserve"> =D43/(D46+D45)</t>
  </si>
  <si>
    <t xml:space="preserve"> =H35/B35</t>
  </si>
  <si>
    <t xml:space="preserve"> =SQRT(I35/B35-D38^2)</t>
  </si>
  <si>
    <t xml:space="preserve"> =D51/D38</t>
  </si>
  <si>
    <t xml:space="preserve"> =D51^2</t>
  </si>
  <si>
    <t xml:space="preserve">b. Comute mean,median, mode, range, coefficient of range, Interquartile range, range, IQR,QD
coefficient of QD, mean deviation, standard deviation, coefficient of Standard deviation, Coefficient          
of variation and variance of the following data          </t>
  </si>
  <si>
    <t xml:space="preserve">c.  Comute mean,median, mode, range, coefficient of range, Interquartile range, range, IQR,QD 
coefficient of QD, mean deviation, standard deviation, coefficient of Standard deviation, Coefficient          
of variation and variance of the following data          </t>
  </si>
  <si>
    <t>Values</t>
  </si>
  <si>
    <t>Solution:</t>
  </si>
  <si>
    <t>x</t>
  </si>
  <si>
    <t>f*abs(x-mean)</t>
  </si>
  <si>
    <t>f*x2</t>
  </si>
  <si>
    <t>fx</t>
  </si>
  <si>
    <t>Coef of SD</t>
  </si>
  <si>
    <t xml:space="preserve"> =(O14+1)/2</t>
  </si>
  <si>
    <t xml:space="preserve"> =SUMPRODUCT(N8:N13,O8:O13/O14)</t>
  </si>
  <si>
    <t xml:space="preserve"> =N9</t>
  </si>
  <si>
    <t xml:space="preserve"> =MAX(O8:O13)</t>
  </si>
  <si>
    <t xml:space="preserve"> =N10</t>
  </si>
  <si>
    <t xml:space="preserve"> =MAX(N8:N13)</t>
  </si>
  <si>
    <t xml:space="preserve"> =MIN(N8:N13)</t>
  </si>
  <si>
    <t xml:space="preserve"> =Q20-Q21</t>
  </si>
  <si>
    <t xml:space="preserve"> =Q22/(Q20+Q21)</t>
  </si>
  <si>
    <t xml:space="preserve"> =(O14+1)/4</t>
  </si>
  <si>
    <t xml:space="preserve"> =3*(O14+1)/4</t>
  </si>
  <si>
    <t xml:space="preserve"> =N11</t>
  </si>
  <si>
    <t xml:space="preserve"> =Q25-Q24</t>
  </si>
  <si>
    <t xml:space="preserve"> =Q26/2</t>
  </si>
  <si>
    <t xml:space="preserve"> =Q22/(Q25+Q24)</t>
  </si>
  <si>
    <t xml:space="preserve"> =Q14/O14</t>
  </si>
  <si>
    <t xml:space="preserve"> =SQRT(R14/O14-Q17^2)</t>
  </si>
  <si>
    <t xml:space="preserve"> =Q30/Q17</t>
  </si>
  <si>
    <t xml:space="preserve"> =Q30^2</t>
  </si>
  <si>
    <t>Q2.</t>
  </si>
  <si>
    <t>Compute CV</t>
  </si>
  <si>
    <t>Series A</t>
  </si>
  <si>
    <t>Series B</t>
  </si>
  <si>
    <t xml:space="preserve">Measures </t>
  </si>
  <si>
    <t>Value of A</t>
  </si>
  <si>
    <t>Value of B</t>
  </si>
  <si>
    <t>AM</t>
  </si>
  <si>
    <t xml:space="preserve"> =AVERAGE(B3:G3)</t>
  </si>
  <si>
    <t xml:space="preserve"> =STDEV.P(B3:G3)</t>
  </si>
  <si>
    <t xml:space="preserve"> =B8/B7</t>
  </si>
  <si>
    <r>
      <t>Since CV</t>
    </r>
    <r>
      <rPr>
        <b/>
        <sz val="8"/>
        <color theme="1"/>
        <rFont val="Calibri"/>
        <family val="2"/>
        <scheme val="minor"/>
      </rPr>
      <t xml:space="preserve">A &gt; </t>
    </r>
    <r>
      <rPr>
        <b/>
        <sz val="11"/>
        <color theme="1"/>
        <rFont val="Calibri"/>
        <family val="2"/>
        <scheme val="minor"/>
      </rPr>
      <t>CV</t>
    </r>
    <r>
      <rPr>
        <b/>
        <sz val="8"/>
        <color theme="1"/>
        <rFont val="Calibri"/>
        <family val="2"/>
        <scheme val="minor"/>
      </rPr>
      <t>B</t>
    </r>
    <r>
      <rPr>
        <b/>
        <sz val="11"/>
        <color theme="1"/>
        <rFont val="Calibri"/>
        <family val="2"/>
        <scheme val="minor"/>
      </rPr>
      <t>, B is more consistent</t>
    </r>
    <r>
      <rPr>
        <b/>
        <sz val="8"/>
        <color theme="1"/>
        <rFont val="Calibri"/>
        <family val="2"/>
        <scheme val="minor"/>
      </rPr>
      <t xml:space="preserve"> </t>
    </r>
  </si>
  <si>
    <t>Q3.</t>
  </si>
  <si>
    <t>Class interval</t>
  </si>
  <si>
    <t xml:space="preserve"> 10 - 20</t>
  </si>
  <si>
    <t xml:space="preserve"> 20 - 30</t>
  </si>
  <si>
    <t>30 - 40</t>
  </si>
  <si>
    <t>40 -50</t>
  </si>
  <si>
    <t>50 -60</t>
  </si>
  <si>
    <t>Class</t>
  </si>
  <si>
    <t>fm</t>
  </si>
  <si>
    <t>fm^2</t>
  </si>
  <si>
    <t xml:space="preserve"> 10 -20 </t>
  </si>
  <si>
    <t>20 - 30</t>
  </si>
  <si>
    <t>30 -40</t>
  </si>
  <si>
    <t>40 - 50</t>
  </si>
  <si>
    <t>50 - 60</t>
  </si>
  <si>
    <t>Position</t>
  </si>
  <si>
    <t xml:space="preserve"> =H25/B25</t>
  </si>
  <si>
    <t xml:space="preserve"> =MAX(B20:B24)</t>
  </si>
  <si>
    <t xml:space="preserve"> =C22+(B22-B21)/(2*B22-B21-B23)*G22</t>
  </si>
  <si>
    <t xml:space="preserve"> =SQRT(I25/B25-D28^2)</t>
  </si>
  <si>
    <t xml:space="preserve"> =B25/2</t>
  </si>
  <si>
    <t xml:space="preserve"> =C22+(B31-F21)/B22*G22</t>
  </si>
  <si>
    <t xml:space="preserve"> =3*B25/4</t>
  </si>
  <si>
    <t xml:space="preserve"> =C23+(B32-F22)/B23*G23</t>
  </si>
  <si>
    <t xml:space="preserve"> =B25/4</t>
  </si>
  <si>
    <t xml:space="preserve"> =C21+(B33-F20)/B21*G21</t>
  </si>
  <si>
    <t>P10</t>
  </si>
  <si>
    <t xml:space="preserve"> =10*B25/100</t>
  </si>
  <si>
    <t xml:space="preserve"> =C21+(B34-F20)/B21*G21</t>
  </si>
  <si>
    <t>P90</t>
  </si>
  <si>
    <t xml:space="preserve"> =90*B25/100</t>
  </si>
  <si>
    <t xml:space="preserve"> =C24+(B35-F23)/B24*G24</t>
  </si>
  <si>
    <t>SKP</t>
  </si>
  <si>
    <t xml:space="preserve"> =(D28-D29)/D30</t>
  </si>
  <si>
    <t>&gt; 0 which is positive skewness</t>
  </si>
  <si>
    <t>SKB</t>
  </si>
  <si>
    <t xml:space="preserve"> =(D32+D33-2*D31)/(D32-D33)</t>
  </si>
  <si>
    <t>&gt;0 which is positive skewness</t>
  </si>
  <si>
    <t>K</t>
  </si>
  <si>
    <t xml:space="preserve"> =(D32-D33)/(2*(D35-D34))</t>
  </si>
  <si>
    <t>K &lt; 0.263</t>
  </si>
  <si>
    <t>which is platykurtic</t>
  </si>
  <si>
    <t>Q4.</t>
  </si>
  <si>
    <t>A</t>
  </si>
  <si>
    <t>m-A</t>
  </si>
  <si>
    <t>60-70</t>
  </si>
  <si>
    <t>70-80</t>
  </si>
  <si>
    <t>80-90</t>
  </si>
  <si>
    <t>90-100</t>
  </si>
  <si>
    <t>value</t>
  </si>
  <si>
    <r>
      <t>µ</t>
    </r>
    <r>
      <rPr>
        <b/>
        <vertAlign val="subscript"/>
        <sz val="11"/>
        <color theme="1"/>
        <rFont val="Calibri"/>
        <family val="2"/>
      </rPr>
      <t>1</t>
    </r>
    <r>
      <rPr>
        <b/>
        <sz val="11"/>
        <color theme="1"/>
        <rFont val="Calibri"/>
        <family val="2"/>
      </rPr>
      <t>'</t>
    </r>
  </si>
  <si>
    <t xml:space="preserve">  =SUMPRODUCT(C6:C10,G6:G10/C11)</t>
  </si>
  <si>
    <r>
      <t>µ</t>
    </r>
    <r>
      <rPr>
        <b/>
        <vertAlign val="subscript"/>
        <sz val="11"/>
        <color theme="1"/>
        <rFont val="Calibri"/>
        <family val="2"/>
      </rPr>
      <t>2</t>
    </r>
    <r>
      <rPr>
        <b/>
        <sz val="11"/>
        <color theme="1"/>
        <rFont val="Calibri"/>
        <family val="2"/>
      </rPr>
      <t>'</t>
    </r>
  </si>
  <si>
    <t xml:space="preserve"> =SUMPRODUCT(C6:C10,G6:G10^2)/C11</t>
  </si>
  <si>
    <r>
      <t>µ</t>
    </r>
    <r>
      <rPr>
        <b/>
        <vertAlign val="subscript"/>
        <sz val="11"/>
        <color theme="1"/>
        <rFont val="Calibri"/>
        <family val="2"/>
      </rPr>
      <t>3</t>
    </r>
    <r>
      <rPr>
        <b/>
        <sz val="11"/>
        <color theme="1"/>
        <rFont val="Calibri"/>
        <family val="2"/>
      </rPr>
      <t>'</t>
    </r>
  </si>
  <si>
    <t xml:space="preserve"> =SUMPRODUCT(C6:C10,G6:G10^3)/C11</t>
  </si>
  <si>
    <r>
      <t>µ</t>
    </r>
    <r>
      <rPr>
        <b/>
        <vertAlign val="subscript"/>
        <sz val="11"/>
        <color theme="1"/>
        <rFont val="Calibri"/>
        <family val="2"/>
      </rPr>
      <t>4</t>
    </r>
    <r>
      <rPr>
        <b/>
        <sz val="11"/>
        <color theme="1"/>
        <rFont val="Calibri"/>
        <family val="2"/>
      </rPr>
      <t>'</t>
    </r>
  </si>
  <si>
    <t xml:space="preserve"> =SUMPRODUCT(C6:C10,G6:G10^4)/C11</t>
  </si>
  <si>
    <t>RELATION BETWEEN RAW AND CENTRAL MOMENTS</t>
  </si>
  <si>
    <r>
      <t>µ</t>
    </r>
    <r>
      <rPr>
        <b/>
        <vertAlign val="subscript"/>
        <sz val="11"/>
        <color theme="1"/>
        <rFont val="Calibri"/>
        <family val="2"/>
      </rPr>
      <t>1</t>
    </r>
  </si>
  <si>
    <t xml:space="preserve"> =C14-C14</t>
  </si>
  <si>
    <r>
      <t>µ</t>
    </r>
    <r>
      <rPr>
        <b/>
        <vertAlign val="subscript"/>
        <sz val="11"/>
        <color theme="1"/>
        <rFont val="Calibri"/>
        <family val="2"/>
      </rPr>
      <t>2</t>
    </r>
  </si>
  <si>
    <t xml:space="preserve"> =C15-C14^2</t>
  </si>
  <si>
    <r>
      <t>µ</t>
    </r>
    <r>
      <rPr>
        <b/>
        <vertAlign val="subscript"/>
        <sz val="11"/>
        <color theme="1"/>
        <rFont val="Calibri"/>
        <family val="2"/>
      </rPr>
      <t>3</t>
    </r>
  </si>
  <si>
    <t xml:space="preserve"> =C16-3*C15*C14+2*C14^3</t>
  </si>
  <si>
    <r>
      <t>µ</t>
    </r>
    <r>
      <rPr>
        <b/>
        <vertAlign val="subscript"/>
        <sz val="11"/>
        <color theme="1"/>
        <rFont val="Calibri"/>
        <family val="2"/>
      </rPr>
      <t>4</t>
    </r>
  </si>
  <si>
    <t xml:space="preserve"> =C17-4*C16*C14+6*C15*C14^2-3*C14^4</t>
  </si>
  <si>
    <r>
      <t>Ÿ</t>
    </r>
    <r>
      <rPr>
        <b/>
        <vertAlign val="subscript"/>
        <sz val="11"/>
        <color theme="1"/>
        <rFont val="Calibri"/>
        <family val="2"/>
      </rPr>
      <t>1</t>
    </r>
  </si>
  <si>
    <t xml:space="preserve"> =C23/C22^1.5</t>
  </si>
  <si>
    <t>&lt;0 which is negative skewness</t>
  </si>
  <si>
    <r>
      <t>β</t>
    </r>
    <r>
      <rPr>
        <b/>
        <vertAlign val="subscript"/>
        <sz val="11"/>
        <color theme="1"/>
        <rFont val="Calibri"/>
        <family val="2"/>
      </rPr>
      <t>2</t>
    </r>
  </si>
  <si>
    <t xml:space="preserve"> =C24/C22^2</t>
  </si>
  <si>
    <t>&lt;3 wich is platykurtic</t>
  </si>
  <si>
    <t>q5</t>
  </si>
  <si>
    <t>Calculate the appropriate measures of central tendency, dispersion and skewness of the following data</t>
  </si>
  <si>
    <t>Below10</t>
  </si>
  <si>
    <t xml:space="preserve"> 10-15 </t>
  </si>
  <si>
    <t>16-19</t>
  </si>
  <si>
    <t>20-24</t>
  </si>
  <si>
    <t>25-29</t>
  </si>
  <si>
    <t>Above 29</t>
  </si>
  <si>
    <t>CF</t>
  </si>
  <si>
    <t>Below9.5</t>
  </si>
  <si>
    <t>Below 9.5</t>
  </si>
  <si>
    <t>9.5-15.5</t>
  </si>
  <si>
    <t>15.5-19.5</t>
  </si>
  <si>
    <t>19.5-24.5</t>
  </si>
  <si>
    <t>24.5-29.5</t>
  </si>
  <si>
    <t>Above 29.5</t>
  </si>
  <si>
    <t xml:space="preserve"> =3*C74/4</t>
  </si>
  <si>
    <t xml:space="preserve"> =D72+(C77-F71)/C72*G72</t>
  </si>
  <si>
    <t xml:space="preserve"> =C74/4</t>
  </si>
  <si>
    <t xml:space="preserve"> =D70+(C78-F69)/C70*G70</t>
  </si>
  <si>
    <t xml:space="preserve"> =(C77-C78)/2</t>
  </si>
  <si>
    <t xml:space="preserve"> =(C77+C78-2*C81)/(C77-C78)</t>
  </si>
  <si>
    <t>Which is no skewness</t>
  </si>
  <si>
    <t xml:space="preserve"> =C74/2</t>
  </si>
  <si>
    <t xml:space="preserve"> =D71+(C81-F70)/C71*G71</t>
  </si>
  <si>
    <t>Q6</t>
  </si>
  <si>
    <t xml:space="preserve"> =QUARTILE(B85:L86,1)</t>
  </si>
  <si>
    <t>S</t>
  </si>
  <si>
    <t xml:space="preserve"> =MIN(B85:L86)</t>
  </si>
  <si>
    <t xml:space="preserve"> =MEDIAN(B85:L87)</t>
  </si>
  <si>
    <t>L</t>
  </si>
  <si>
    <t xml:space="preserve"> =MAX(B85:L86)</t>
  </si>
  <si>
    <t xml:space="preserve"> Q3</t>
  </si>
  <si>
    <t xml:space="preserve"> =QUARTILE(B85:L86,3)</t>
  </si>
  <si>
    <t>Here, the wishker of box plot is longer in lower side. Hence, it is negative skewness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</si>
</sst>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1" x14ac:knownFonts="1">
    <font>
      <sz val="11"/>
      <color theme="1"/>
      <name val="Calibri"/>
      <family val="2"/>
      <scheme val="minor"/>
    </font>
    <font>
      <sz val="11"/>
      <color theme="1"/>
      <name val="Calibri"/>
      <family val="2"/>
      <scheme val="minor"/>
    </font>
    <font>
      <sz val="8"/>
      <name val="Calibri"/>
      <family val="2"/>
      <scheme val="minor"/>
    </font>
    <font>
      <i/>
      <sz val="11"/>
      <color theme="1"/>
      <name val="Calibri"/>
      <family val="2"/>
      <scheme val="minor"/>
    </font>
    <font>
      <b/>
      <sz val="11"/>
      <color theme="1"/>
      <name val="Calibri"/>
      <family val="2"/>
      <scheme val="minor"/>
    </font>
    <font>
      <b/>
      <sz val="8"/>
      <color theme="1"/>
      <name val="Calibri"/>
      <family val="2"/>
      <scheme val="minor"/>
    </font>
    <font>
      <sz val="11"/>
      <color theme="1"/>
      <name val="Calibri"/>
      <family val="2"/>
    </font>
    <font>
      <b/>
      <sz val="11"/>
      <color theme="1"/>
      <name val="Calibri"/>
      <family val="2"/>
    </font>
    <font>
      <b/>
      <vertAlign val="subscript"/>
      <sz val="11"/>
      <color theme="1"/>
      <name val="Calibri"/>
      <family val="2"/>
    </font>
    <font>
      <b/>
      <sz val="11"/>
      <color theme="4" tint="0.39997558519241921"/>
      <name val="Calibri"/>
      <family val="2"/>
      <scheme val="minor"/>
    </font>
    <font>
      <sz val="11"/>
      <color theme="5" tint="-0.249977111117893"/>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0" fillId="0" borderId="1" xfId="0" applyBorder="1"/>
    <xf numFmtId="9" fontId="0" fillId="0" borderId="1" xfId="1" applyFont="1" applyBorder="1"/>
    <xf numFmtId="0" fontId="0" fillId="0" borderId="2" xfId="0" applyBorder="1"/>
    <xf numFmtId="0" fontId="3" fillId="0" borderId="3" xfId="0" applyFont="1" applyBorder="1" applyAlignment="1">
      <alignment horizontal="centerContinuous"/>
    </xf>
    <xf numFmtId="16" fontId="0" fillId="0" borderId="1" xfId="0" applyNumberFormat="1" applyBorder="1"/>
    <xf numFmtId="0" fontId="0" fillId="0" borderId="1" xfId="0" applyFill="1" applyBorder="1"/>
    <xf numFmtId="0" fontId="0" fillId="0" borderId="1" xfId="0" applyNumberFormat="1" applyBorder="1"/>
    <xf numFmtId="0" fontId="0" fillId="0" borderId="1" xfId="0" applyBorder="1" applyAlignment="1">
      <alignment horizontal="center"/>
    </xf>
    <xf numFmtId="0" fontId="4" fillId="0" borderId="1" xfId="0" applyFont="1" applyBorder="1"/>
    <xf numFmtId="0" fontId="0" fillId="0" borderId="1" xfId="0" applyBorder="1" applyAlignment="1"/>
    <xf numFmtId="164" fontId="0" fillId="0" borderId="1" xfId="1" applyNumberFormat="1" applyFont="1" applyBorder="1"/>
    <xf numFmtId="0" fontId="4" fillId="0" borderId="0" xfId="0" applyFont="1" applyFill="1" applyBorder="1"/>
    <xf numFmtId="0" fontId="4" fillId="0" borderId="0" xfId="0" applyFont="1"/>
    <xf numFmtId="0" fontId="4" fillId="0" borderId="1" xfId="0" applyFont="1" applyBorder="1" applyAlignment="1">
      <alignment horizontal="center"/>
    </xf>
    <xf numFmtId="16" fontId="0" fillId="0" borderId="1" xfId="0" applyNumberFormat="1" applyBorder="1" applyAlignment="1">
      <alignment horizontal="left"/>
    </xf>
    <xf numFmtId="0" fontId="0" fillId="0" borderId="1" xfId="0" applyBorder="1" applyAlignment="1">
      <alignment horizontal="left"/>
    </xf>
    <xf numFmtId="0" fontId="4" fillId="0" borderId="1" xfId="0" applyFont="1" applyFill="1" applyBorder="1" applyAlignment="1">
      <alignment horizontal="center"/>
    </xf>
    <xf numFmtId="0" fontId="4" fillId="0" borderId="1" xfId="0" applyFont="1" applyBorder="1" applyAlignment="1"/>
    <xf numFmtId="0" fontId="6" fillId="0" borderId="0" xfId="0" applyFont="1"/>
    <xf numFmtId="0" fontId="7" fillId="0" borderId="1" xfId="0" applyFont="1" applyBorder="1" applyAlignment="1">
      <alignment horizontal="center"/>
    </xf>
    <xf numFmtId="0" fontId="9" fillId="0" borderId="0" xfId="0" applyFont="1"/>
    <xf numFmtId="16" fontId="0" fillId="0" borderId="1" xfId="0" applyNumberFormat="1" applyBorder="1" applyAlignment="1">
      <alignment horizontal="center"/>
    </xf>
    <xf numFmtId="0" fontId="10" fillId="0" borderId="0" xfId="0" applyFont="1"/>
    <xf numFmtId="0" fontId="0" fillId="0" borderId="0" xfId="0" applyAlignment="1">
      <alignment horizontal="center" wrapText="1"/>
    </xf>
    <xf numFmtId="0" fontId="0" fillId="0" borderId="0" xfId="0" applyAlignment="1">
      <alignment horizontal="center"/>
    </xf>
    <xf numFmtId="0" fontId="0" fillId="0" borderId="4" xfId="0"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4" fillId="0" borderId="5" xfId="0" applyFont="1" applyBorder="1" applyAlignment="1">
      <alignment horizontal="left"/>
    </xf>
    <xf numFmtId="0" fontId="4" fillId="0" borderId="7" xfId="0" applyFont="1" applyBorder="1" applyAlignment="1">
      <alignment horizontal="left"/>
    </xf>
    <xf numFmtId="0" fontId="4" fillId="0" borderId="6" xfId="0" applyFont="1"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6" xfId="0" applyBorder="1" applyAlignment="1">
      <alignment horizontal="left"/>
    </xf>
    <xf numFmtId="0" fontId="4" fillId="0" borderId="5" xfId="0" applyFont="1" applyBorder="1" applyAlignment="1">
      <alignment horizontal="center"/>
    </xf>
    <xf numFmtId="0" fontId="4" fillId="0" borderId="7" xfId="0" applyFont="1" applyBorder="1" applyAlignment="1">
      <alignment horizontal="center"/>
    </xf>
    <xf numFmtId="0" fontId="4" fillId="0" borderId="6"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[1]Sheet1!$B$89</c:f>
              <c:numCache>
                <c:formatCode>General</c:formatCode>
                <c:ptCount val="1"/>
                <c:pt idx="0">
                  <c:v>27.5</c:v>
                </c:pt>
              </c:numCache>
            </c:numRef>
          </c:val>
          <c:smooth val="0"/>
          <c:extLst>
            <c:ext xmlns:c16="http://schemas.microsoft.com/office/drawing/2014/chart" uri="{C3380CC4-5D6E-409C-BE32-E72D297353CC}">
              <c16:uniqueId val="{00000000-73EF-47D0-8FD4-496CAF051195}"/>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[1]Sheet1!$B$90</c:f>
              <c:numCache>
                <c:formatCode>General</c:formatCode>
                <c:ptCount val="1"/>
                <c:pt idx="0">
                  <c:v>5</c:v>
                </c:pt>
              </c:numCache>
            </c:numRef>
          </c:val>
          <c:smooth val="0"/>
          <c:extLst>
            <c:ext xmlns:c16="http://schemas.microsoft.com/office/drawing/2014/chart" uri="{C3380CC4-5D6E-409C-BE32-E72D297353CC}">
              <c16:uniqueId val="{00000001-73EF-47D0-8FD4-496CAF051195}"/>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[1]Sheet1!$B$91</c:f>
              <c:numCache>
                <c:formatCode>General</c:formatCode>
                <c:ptCount val="1"/>
                <c:pt idx="0">
                  <c:v>52.5</c:v>
                </c:pt>
              </c:numCache>
            </c:numRef>
          </c:val>
          <c:smooth val="0"/>
          <c:extLst>
            <c:ext xmlns:c16="http://schemas.microsoft.com/office/drawing/2014/chart" uri="{C3380CC4-5D6E-409C-BE32-E72D297353CC}">
              <c16:uniqueId val="{00000002-73EF-47D0-8FD4-496CAF051195}"/>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[1]Sheet1!$B$92</c:f>
              <c:numCache>
                <c:formatCode>General</c:formatCode>
                <c:ptCount val="1"/>
                <c:pt idx="0">
                  <c:v>90</c:v>
                </c:pt>
              </c:numCache>
            </c:numRef>
          </c:val>
          <c:smooth val="0"/>
          <c:extLst>
            <c:ext xmlns:c16="http://schemas.microsoft.com/office/drawing/2014/chart" uri="{C3380CC4-5D6E-409C-BE32-E72D297353CC}">
              <c16:uniqueId val="{00000003-73EF-47D0-8FD4-496CAF051195}"/>
            </c:ext>
          </c:extLst>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[1]Sheet1!$B$93</c:f>
              <c:numCache>
                <c:formatCode>General</c:formatCode>
                <c:ptCount val="1"/>
                <c:pt idx="0">
                  <c:v>73.75</c:v>
                </c:pt>
              </c:numCache>
            </c:numRef>
          </c:val>
          <c:smooth val="0"/>
          <c:extLst>
            <c:ext xmlns:c16="http://schemas.microsoft.com/office/drawing/2014/chart" uri="{C3380CC4-5D6E-409C-BE32-E72D297353CC}">
              <c16:uniqueId val="{00000004-73EF-47D0-8FD4-496CAF051195}"/>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219"/>
          <c:upBars>
            <c:spPr>
              <a:solidFill>
                <a:schemeClr val="accent1"/>
              </a:solidFill>
              <a:ln w="9525">
                <a:no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339346608"/>
        <c:axId val="1339351408"/>
      </c:lineChart>
      <c:catAx>
        <c:axId val="13393466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51408"/>
        <c:crosses val="autoZero"/>
        <c:auto val="1"/>
        <c:lblAlgn val="ctr"/>
        <c:lblOffset val="100"/>
        <c:noMultiLvlLbl val="0"/>
      </c:catAx>
      <c:valAx>
        <c:axId val="133935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46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328612</xdr:colOff>
      <xdr:row>87</xdr:row>
      <xdr:rowOff>4761</xdr:rowOff>
    </xdr:from>
    <xdr:to>
      <xdr:col>10</xdr:col>
      <xdr:colOff>28575</xdr:colOff>
      <xdr:row>98</xdr:row>
      <xdr:rowOff>180974</xdr:rowOff>
    </xdr:to>
    <xdr:graphicFrame macro="">
      <xdr:nvGraphicFramePr>
        <xdr:cNvPr id="3" name="Chart 2">
          <a:extLst>
            <a:ext uri="{FF2B5EF4-FFF2-40B4-BE49-F238E27FC236}">
              <a16:creationId xmlns:a16="http://schemas.microsoft.com/office/drawing/2014/main" id="{B2F3819D-B322-9CB5-1506-19C7B6D5B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statlab1(4-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89">
          <cell r="B89">
            <v>27.5</v>
          </cell>
        </row>
        <row r="90">
          <cell r="B90">
            <v>5</v>
          </cell>
        </row>
        <row r="91">
          <cell r="B91">
            <v>52.5</v>
          </cell>
        </row>
        <row r="92">
          <cell r="B92">
            <v>90</v>
          </cell>
        </row>
        <row r="93">
          <cell r="B93">
            <v>73.75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view="pageLayout" zoomScale="68" zoomScaleNormal="100" zoomScalePageLayoutView="68" workbookViewId="0">
      <selection activeCell="H5" sqref="H5"/>
    </sheetView>
  </sheetViews>
  <sheetFormatPr defaultRowHeight="14.4" x14ac:dyDescent="0.3"/>
  <cols>
    <col min="16" max="16" width="14.44140625" customWidth="1"/>
    <col min="22" max="22" width="6.21875" customWidth="1"/>
    <col min="23" max="23" width="5" customWidth="1"/>
    <col min="24" max="24" width="7.109375" customWidth="1"/>
    <col min="25" max="25" width="7.77734375" customWidth="1"/>
  </cols>
  <sheetData>
    <row r="1" spans="1:26" x14ac:dyDescent="0.3">
      <c r="A1" s="24" t="s">
        <v>42</v>
      </c>
      <c r="B1" s="25"/>
      <c r="C1" s="25"/>
      <c r="D1" s="25"/>
      <c r="E1" s="25"/>
      <c r="F1" s="25"/>
      <c r="G1" s="25"/>
      <c r="H1" s="25"/>
      <c r="I1" s="25"/>
      <c r="J1" s="25"/>
      <c r="K1" s="25"/>
      <c r="L1" s="25"/>
      <c r="M1" s="25"/>
      <c r="N1" s="24" t="s">
        <v>82</v>
      </c>
      <c r="O1" s="25"/>
      <c r="P1" s="25"/>
      <c r="Q1" s="25"/>
      <c r="R1" s="25"/>
      <c r="S1" s="25"/>
      <c r="T1" s="25"/>
      <c r="U1" s="25"/>
      <c r="V1" s="25"/>
      <c r="W1" s="25"/>
      <c r="X1" s="25"/>
      <c r="Y1" s="25"/>
      <c r="Z1" s="25"/>
    </row>
    <row r="2" spans="1:26" ht="31.2" customHeight="1" x14ac:dyDescent="0.3">
      <c r="A2" s="25"/>
      <c r="B2" s="25"/>
      <c r="C2" s="25"/>
      <c r="D2" s="25"/>
      <c r="E2" s="25"/>
      <c r="F2" s="25"/>
      <c r="G2" s="25"/>
      <c r="H2" s="25"/>
      <c r="I2" s="25"/>
      <c r="J2" s="25"/>
      <c r="K2" s="25"/>
      <c r="L2" s="25"/>
      <c r="M2" s="25"/>
      <c r="N2" s="25"/>
      <c r="O2" s="25"/>
      <c r="P2" s="25"/>
      <c r="Q2" s="25"/>
      <c r="R2" s="25"/>
      <c r="S2" s="25"/>
      <c r="T2" s="25"/>
      <c r="U2" s="25"/>
      <c r="V2" s="25"/>
      <c r="W2" s="25"/>
      <c r="X2" s="25"/>
      <c r="Y2" s="25"/>
      <c r="Z2" s="25"/>
    </row>
    <row r="3" spans="1:26" x14ac:dyDescent="0.3">
      <c r="A3" s="1">
        <v>43</v>
      </c>
      <c r="B3" s="1">
        <v>37</v>
      </c>
      <c r="C3" s="1">
        <v>50</v>
      </c>
      <c r="D3" s="1">
        <v>51</v>
      </c>
      <c r="E3" s="1">
        <v>58</v>
      </c>
      <c r="F3" s="1">
        <v>105</v>
      </c>
      <c r="G3" s="1">
        <v>52</v>
      </c>
      <c r="H3" s="1">
        <v>45</v>
      </c>
      <c r="I3" s="1">
        <v>10</v>
      </c>
      <c r="J3" s="1">
        <v>43</v>
      </c>
      <c r="K3" s="1">
        <v>43</v>
      </c>
      <c r="L3" s="1">
        <v>45</v>
      </c>
      <c r="N3" s="25"/>
      <c r="O3" s="25"/>
      <c r="P3" s="25"/>
      <c r="Q3" s="25"/>
      <c r="R3" s="25"/>
      <c r="S3" s="25"/>
      <c r="T3" s="25"/>
      <c r="U3" s="25"/>
      <c r="V3" s="25"/>
      <c r="W3" s="25"/>
      <c r="X3" s="25"/>
      <c r="Y3" s="25"/>
      <c r="Z3" s="25"/>
    </row>
    <row r="4" spans="1:26" ht="15" thickBot="1" x14ac:dyDescent="0.35">
      <c r="A4" t="s">
        <v>85</v>
      </c>
      <c r="N4" s="1" t="s">
        <v>84</v>
      </c>
      <c r="O4" s="1">
        <v>20</v>
      </c>
      <c r="P4" s="1">
        <v>30</v>
      </c>
      <c r="Q4" s="1">
        <v>40</v>
      </c>
      <c r="R4" s="1">
        <v>50</v>
      </c>
      <c r="S4" s="1">
        <v>60</v>
      </c>
      <c r="T4" s="1">
        <v>70</v>
      </c>
    </row>
    <row r="5" spans="1:26" x14ac:dyDescent="0.3">
      <c r="B5" s="1" t="s">
        <v>5</v>
      </c>
      <c r="C5" s="1" t="s">
        <v>6</v>
      </c>
      <c r="D5" s="1" t="s">
        <v>1</v>
      </c>
      <c r="E5" s="1"/>
      <c r="G5" s="4" t="s">
        <v>32</v>
      </c>
      <c r="H5" s="4"/>
      <c r="N5" s="1" t="s">
        <v>50</v>
      </c>
      <c r="O5" s="1">
        <v>8</v>
      </c>
      <c r="P5" s="1">
        <v>12</v>
      </c>
      <c r="Q5" s="1">
        <v>20</v>
      </c>
      <c r="R5" s="1">
        <v>10</v>
      </c>
      <c r="S5" s="1">
        <v>6</v>
      </c>
      <c r="T5" s="1">
        <v>4</v>
      </c>
    </row>
    <row r="6" spans="1:26" x14ac:dyDescent="0.3">
      <c r="B6" s="1" t="s">
        <v>0</v>
      </c>
      <c r="C6" s="1">
        <f>AVERAGE(A3:L3)</f>
        <v>48.5</v>
      </c>
      <c r="D6" s="1" t="s">
        <v>18</v>
      </c>
      <c r="E6" s="1"/>
      <c r="N6" t="s">
        <v>85</v>
      </c>
    </row>
    <row r="7" spans="1:26" x14ac:dyDescent="0.3">
      <c r="B7" s="1" t="s">
        <v>2</v>
      </c>
      <c r="C7" s="1">
        <f>MEDIAN(A3:L3)</f>
        <v>45</v>
      </c>
      <c r="D7" s="1" t="s">
        <v>19</v>
      </c>
      <c r="E7" s="1"/>
      <c r="G7" t="s">
        <v>0</v>
      </c>
      <c r="H7">
        <v>48.5</v>
      </c>
      <c r="N7" s="8" t="s">
        <v>86</v>
      </c>
      <c r="O7" s="8" t="s">
        <v>51</v>
      </c>
      <c r="P7" s="8" t="s">
        <v>55</v>
      </c>
      <c r="Q7" s="8" t="s">
        <v>87</v>
      </c>
      <c r="R7" s="8" t="s">
        <v>88</v>
      </c>
      <c r="S7" s="8" t="s">
        <v>89</v>
      </c>
    </row>
    <row r="8" spans="1:26" x14ac:dyDescent="0.3">
      <c r="B8" s="1" t="s">
        <v>3</v>
      </c>
      <c r="C8" s="1">
        <f>MODE(A3:L3)</f>
        <v>43</v>
      </c>
      <c r="D8" s="1" t="s">
        <v>22</v>
      </c>
      <c r="E8" s="1"/>
      <c r="G8" t="s">
        <v>33</v>
      </c>
      <c r="H8">
        <v>6.1748512434542002</v>
      </c>
      <c r="N8" s="1">
        <v>20</v>
      </c>
      <c r="O8" s="1">
        <v>8</v>
      </c>
      <c r="P8" s="1">
        <v>8</v>
      </c>
      <c r="Q8" s="1">
        <f>O8*ABS(N8-Q17)</f>
        <v>167.99999999999994</v>
      </c>
      <c r="R8" s="1">
        <f t="shared" ref="R8:R13" si="0">O8*N8^2</f>
        <v>3200</v>
      </c>
      <c r="S8" s="1">
        <f t="shared" ref="S8:S13" si="1">O8*N8</f>
        <v>160</v>
      </c>
    </row>
    <row r="9" spans="1:26" x14ac:dyDescent="0.3">
      <c r="B9" s="1" t="s">
        <v>7</v>
      </c>
      <c r="C9" s="1">
        <f>MIN(A3:L3)</f>
        <v>10</v>
      </c>
      <c r="D9" s="1" t="s">
        <v>23</v>
      </c>
      <c r="E9" s="1"/>
      <c r="G9" t="s">
        <v>2</v>
      </c>
      <c r="H9">
        <v>45</v>
      </c>
      <c r="N9" s="1">
        <v>30</v>
      </c>
      <c r="O9" s="1">
        <v>12</v>
      </c>
      <c r="P9" s="1">
        <f>P8+O9</f>
        <v>20</v>
      </c>
      <c r="Q9" s="1">
        <f>O9*ABS(N9-Q17)</f>
        <v>131.99999999999991</v>
      </c>
      <c r="R9" s="1">
        <f t="shared" si="0"/>
        <v>10800</v>
      </c>
      <c r="S9" s="1">
        <f t="shared" si="1"/>
        <v>360</v>
      </c>
    </row>
    <row r="10" spans="1:26" x14ac:dyDescent="0.3">
      <c r="B10" s="1" t="s">
        <v>8</v>
      </c>
      <c r="C10" s="1">
        <f>MAX(A3:L3)</f>
        <v>105</v>
      </c>
      <c r="D10" s="1" t="s">
        <v>21</v>
      </c>
      <c r="E10" s="1"/>
      <c r="G10" t="s">
        <v>3</v>
      </c>
      <c r="H10">
        <v>43</v>
      </c>
      <c r="N10" s="1">
        <v>40</v>
      </c>
      <c r="O10" s="1">
        <v>20</v>
      </c>
      <c r="P10" s="1">
        <f>P9+O10</f>
        <v>40</v>
      </c>
      <c r="Q10" s="1">
        <f>O10*ABS(N10-Q17)</f>
        <v>19.999999999999858</v>
      </c>
      <c r="R10" s="1">
        <f t="shared" si="0"/>
        <v>32000</v>
      </c>
      <c r="S10" s="1">
        <f t="shared" si="1"/>
        <v>800</v>
      </c>
    </row>
    <row r="11" spans="1:26" x14ac:dyDescent="0.3">
      <c r="B11" s="1" t="s">
        <v>9</v>
      </c>
      <c r="C11" s="1">
        <f>C10-C9</f>
        <v>95</v>
      </c>
      <c r="D11" s="1" t="s">
        <v>20</v>
      </c>
      <c r="E11" s="1"/>
      <c r="G11" t="s">
        <v>34</v>
      </c>
      <c r="H11">
        <v>21.390312165685067</v>
      </c>
      <c r="N11" s="1">
        <v>50</v>
      </c>
      <c r="O11" s="1">
        <v>10</v>
      </c>
      <c r="P11" s="1">
        <f>P10+O11</f>
        <v>50</v>
      </c>
      <c r="Q11" s="1">
        <f>O11*ABS(N11-Q17)</f>
        <v>90.000000000000071</v>
      </c>
      <c r="R11" s="1">
        <f t="shared" si="0"/>
        <v>25000</v>
      </c>
      <c r="S11" s="1">
        <f t="shared" si="1"/>
        <v>500</v>
      </c>
    </row>
    <row r="12" spans="1:26" x14ac:dyDescent="0.3">
      <c r="B12" s="1" t="s">
        <v>10</v>
      </c>
      <c r="C12" s="1">
        <f>QUARTILE(A3:L3,1)</f>
        <v>43</v>
      </c>
      <c r="D12" s="1" t="s">
        <v>24</v>
      </c>
      <c r="E12" s="1"/>
      <c r="G12" t="s">
        <v>35</v>
      </c>
      <c r="H12">
        <v>457.54545454545456</v>
      </c>
      <c r="N12" s="1">
        <v>60</v>
      </c>
      <c r="O12" s="1">
        <v>6</v>
      </c>
      <c r="P12" s="1">
        <f>P11+O12</f>
        <v>56</v>
      </c>
      <c r="Q12" s="1">
        <f>O12*ABS(N12-Q17)</f>
        <v>114.00000000000004</v>
      </c>
      <c r="R12" s="1">
        <f t="shared" si="0"/>
        <v>21600</v>
      </c>
      <c r="S12" s="1">
        <f t="shared" si="1"/>
        <v>360</v>
      </c>
    </row>
    <row r="13" spans="1:26" x14ac:dyDescent="0.3">
      <c r="B13" s="1" t="s">
        <v>11</v>
      </c>
      <c r="C13" s="1">
        <f>QUARTILE(A3:L4,3)</f>
        <v>51.25</v>
      </c>
      <c r="D13" s="1" t="s">
        <v>25</v>
      </c>
      <c r="E13" s="1"/>
      <c r="G13" t="s">
        <v>36</v>
      </c>
      <c r="H13">
        <v>5.3124691796708774</v>
      </c>
      <c r="N13" s="1">
        <v>70</v>
      </c>
      <c r="O13" s="1">
        <v>4</v>
      </c>
      <c r="P13" s="1">
        <f>P12+O13</f>
        <v>60</v>
      </c>
      <c r="Q13" s="1">
        <f>O13*ABS(N13-Q17)</f>
        <v>116.00000000000003</v>
      </c>
      <c r="R13" s="1">
        <f t="shared" si="0"/>
        <v>19600</v>
      </c>
      <c r="S13" s="1">
        <f t="shared" si="1"/>
        <v>280</v>
      </c>
    </row>
    <row r="14" spans="1:26" x14ac:dyDescent="0.3">
      <c r="B14" s="1" t="s">
        <v>14</v>
      </c>
      <c r="C14" s="1">
        <f>C13-C12</f>
        <v>8.25</v>
      </c>
      <c r="D14" s="1" t="s">
        <v>26</v>
      </c>
      <c r="E14" s="1"/>
      <c r="G14" t="s">
        <v>37</v>
      </c>
      <c r="H14">
        <v>1.3610838086259627</v>
      </c>
      <c r="N14" s="1"/>
      <c r="O14" s="1">
        <v>60</v>
      </c>
      <c r="P14" s="1"/>
      <c r="Q14" s="1">
        <f>SUM(Q8:Q13)</f>
        <v>639.99999999999989</v>
      </c>
      <c r="R14" s="1">
        <f>SUM(R8:R13)</f>
        <v>112200</v>
      </c>
      <c r="S14" s="1">
        <f>SUM(S8:S13)</f>
        <v>2460</v>
      </c>
    </row>
    <row r="15" spans="1:26" x14ac:dyDescent="0.3">
      <c r="B15" s="1" t="s">
        <v>12</v>
      </c>
      <c r="C15" s="1">
        <f>C14/2</f>
        <v>4.125</v>
      </c>
      <c r="D15" s="1" t="s">
        <v>27</v>
      </c>
      <c r="E15" s="1"/>
      <c r="G15" t="s">
        <v>9</v>
      </c>
      <c r="H15">
        <v>95</v>
      </c>
    </row>
    <row r="16" spans="1:26" x14ac:dyDescent="0.3">
      <c r="B16" s="1" t="s">
        <v>13</v>
      </c>
      <c r="C16" s="1">
        <f>AVEDEV(A3:L3)</f>
        <v>12.25</v>
      </c>
      <c r="D16" s="1" t="s">
        <v>28</v>
      </c>
      <c r="E16" s="1"/>
      <c r="G16" t="s">
        <v>38</v>
      </c>
      <c r="H16">
        <v>10</v>
      </c>
      <c r="N16" s="8" t="s">
        <v>5</v>
      </c>
      <c r="O16" s="8" t="s">
        <v>59</v>
      </c>
      <c r="P16" s="8" t="s">
        <v>1</v>
      </c>
      <c r="Q16" s="8" t="s">
        <v>6</v>
      </c>
      <c r="R16" s="8" t="s">
        <v>1</v>
      </c>
      <c r="S16" s="8"/>
      <c r="T16" s="8"/>
      <c r="U16" s="1"/>
    </row>
    <row r="17" spans="1:21" x14ac:dyDescent="0.3">
      <c r="B17" s="1" t="s">
        <v>4</v>
      </c>
      <c r="C17" s="1">
        <f>_xlfn.STDEV.P(A3:L3)</f>
        <v>20.479664710797067</v>
      </c>
      <c r="D17" s="1" t="s">
        <v>29</v>
      </c>
      <c r="E17" s="1"/>
      <c r="G17" t="s">
        <v>39</v>
      </c>
      <c r="H17">
        <v>105</v>
      </c>
      <c r="N17" s="1" t="s">
        <v>0</v>
      </c>
      <c r="O17" s="1"/>
      <c r="P17" s="1"/>
      <c r="Q17" s="1">
        <f>SUMPRODUCT(N8:N13,O8:O13/O14)</f>
        <v>40.999999999999993</v>
      </c>
      <c r="R17" s="1" t="s">
        <v>92</v>
      </c>
      <c r="S17" s="1"/>
      <c r="T17" s="1"/>
      <c r="U17" s="1"/>
    </row>
    <row r="18" spans="1:21" x14ac:dyDescent="0.3">
      <c r="B18" s="1" t="s">
        <v>17</v>
      </c>
      <c r="C18" s="1">
        <f>C17/C6</f>
        <v>0.42226112805767146</v>
      </c>
      <c r="D18" s="1" t="s">
        <v>30</v>
      </c>
      <c r="E18" s="1"/>
      <c r="G18" t="s">
        <v>40</v>
      </c>
      <c r="H18">
        <v>582</v>
      </c>
      <c r="N18" s="1" t="s">
        <v>2</v>
      </c>
      <c r="O18" s="1">
        <f>(O14+1)/2</f>
        <v>30.5</v>
      </c>
      <c r="P18" s="1" t="s">
        <v>91</v>
      </c>
      <c r="Q18" s="1">
        <f>N9</f>
        <v>30</v>
      </c>
      <c r="R18" s="1" t="s">
        <v>93</v>
      </c>
      <c r="S18" s="1"/>
      <c r="T18" s="1"/>
      <c r="U18" s="1"/>
    </row>
    <row r="19" spans="1:21" ht="15" thickBot="1" x14ac:dyDescent="0.35">
      <c r="B19" s="1" t="s">
        <v>15</v>
      </c>
      <c r="C19" s="2">
        <f>C17/C6</f>
        <v>0.42226112805767146</v>
      </c>
      <c r="D19" s="2" t="s">
        <v>30</v>
      </c>
      <c r="E19" s="1"/>
      <c r="G19" s="3" t="s">
        <v>41</v>
      </c>
      <c r="H19" s="3">
        <v>12</v>
      </c>
      <c r="N19" s="1" t="s">
        <v>3</v>
      </c>
      <c r="O19" s="1">
        <f>MAX(O8:O13)</f>
        <v>20</v>
      </c>
      <c r="P19" s="1" t="s">
        <v>94</v>
      </c>
      <c r="Q19" s="1">
        <f>N10</f>
        <v>40</v>
      </c>
      <c r="R19" s="1" t="s">
        <v>95</v>
      </c>
      <c r="S19" s="1"/>
      <c r="T19" s="1"/>
      <c r="U19" s="1"/>
    </row>
    <row r="20" spans="1:21" x14ac:dyDescent="0.3">
      <c r="B20" s="1" t="s">
        <v>16</v>
      </c>
      <c r="C20" s="1">
        <f>C17^2</f>
        <v>419.41666666666674</v>
      </c>
      <c r="D20" s="1" t="s">
        <v>31</v>
      </c>
      <c r="E20" s="1"/>
      <c r="N20" s="1" t="s">
        <v>8</v>
      </c>
      <c r="O20" s="1"/>
      <c r="P20" s="1"/>
      <c r="Q20" s="1">
        <f>MAX(N8:N13)</f>
        <v>70</v>
      </c>
      <c r="R20" s="1" t="s">
        <v>96</v>
      </c>
      <c r="S20" s="1"/>
      <c r="T20" s="1"/>
      <c r="U20" s="1"/>
    </row>
    <row r="21" spans="1:21" x14ac:dyDescent="0.3">
      <c r="N21" s="1" t="s">
        <v>7</v>
      </c>
      <c r="O21" s="1"/>
      <c r="P21" s="1"/>
      <c r="Q21" s="1">
        <f>MIN(N8:N13)</f>
        <v>20</v>
      </c>
      <c r="R21" s="1" t="s">
        <v>97</v>
      </c>
      <c r="S21" s="1"/>
      <c r="T21" s="1"/>
      <c r="U21" s="1"/>
    </row>
    <row r="22" spans="1:21" x14ac:dyDescent="0.3">
      <c r="A22" s="24" t="s">
        <v>83</v>
      </c>
      <c r="B22" s="25"/>
      <c r="C22" s="25"/>
      <c r="D22" s="25"/>
      <c r="E22" s="25"/>
      <c r="F22" s="25"/>
      <c r="G22" s="25"/>
      <c r="H22" s="25"/>
      <c r="I22" s="25"/>
      <c r="J22" s="25"/>
      <c r="K22" s="25"/>
      <c r="L22" s="25"/>
      <c r="M22" s="26"/>
      <c r="N22" s="1" t="s">
        <v>9</v>
      </c>
      <c r="O22" s="1"/>
      <c r="P22" s="1"/>
      <c r="Q22" s="1">
        <f>Q20-Q21</f>
        <v>50</v>
      </c>
      <c r="R22" s="1" t="s">
        <v>98</v>
      </c>
      <c r="S22" s="1"/>
      <c r="T22" s="1"/>
      <c r="U22" s="1"/>
    </row>
    <row r="23" spans="1:21" x14ac:dyDescent="0.3">
      <c r="A23" s="25"/>
      <c r="B23" s="25"/>
      <c r="C23" s="25"/>
      <c r="D23" s="25"/>
      <c r="E23" s="25"/>
      <c r="F23" s="25"/>
      <c r="G23" s="25"/>
      <c r="H23" s="25"/>
      <c r="I23" s="25"/>
      <c r="J23" s="25"/>
      <c r="K23" s="25"/>
      <c r="L23" s="25"/>
      <c r="M23" s="26"/>
      <c r="N23" s="1" t="s">
        <v>60</v>
      </c>
      <c r="O23" s="1"/>
      <c r="P23" s="1"/>
      <c r="Q23" s="1">
        <f>Q22/(Q20+Q21)</f>
        <v>0.55555555555555558</v>
      </c>
      <c r="R23" s="1" t="s">
        <v>99</v>
      </c>
      <c r="S23" s="1"/>
      <c r="T23" s="1"/>
      <c r="U23" s="1"/>
    </row>
    <row r="24" spans="1:21" x14ac:dyDescent="0.3">
      <c r="A24" s="25"/>
      <c r="B24" s="25"/>
      <c r="C24" s="25"/>
      <c r="D24" s="25"/>
      <c r="E24" s="25"/>
      <c r="F24" s="25"/>
      <c r="G24" s="25"/>
      <c r="H24" s="25"/>
      <c r="I24" s="25"/>
      <c r="J24" s="25"/>
      <c r="K24" s="25"/>
      <c r="L24" s="25"/>
      <c r="M24" s="26"/>
      <c r="N24" s="1" t="s">
        <v>10</v>
      </c>
      <c r="O24" s="1">
        <f>(O14+1)/4</f>
        <v>15.25</v>
      </c>
      <c r="P24" s="1" t="s">
        <v>100</v>
      </c>
      <c r="Q24" s="1">
        <f>N9</f>
        <v>30</v>
      </c>
      <c r="R24" s="1" t="s">
        <v>93</v>
      </c>
      <c r="S24" s="1"/>
      <c r="T24" s="1"/>
      <c r="U24" s="1"/>
    </row>
    <row r="25" spans="1:21" x14ac:dyDescent="0.3">
      <c r="A25" s="1" t="s">
        <v>43</v>
      </c>
      <c r="B25" s="1" t="s">
        <v>44</v>
      </c>
      <c r="C25" s="5" t="s">
        <v>45</v>
      </c>
      <c r="D25" s="1" t="s">
        <v>46</v>
      </c>
      <c r="E25" s="1" t="s">
        <v>47</v>
      </c>
      <c r="F25" s="1" t="s">
        <v>48</v>
      </c>
      <c r="G25" s="1" t="s">
        <v>49</v>
      </c>
      <c r="N25" s="1" t="s">
        <v>11</v>
      </c>
      <c r="O25" s="1">
        <f>3*(O14+1)/4</f>
        <v>45.75</v>
      </c>
      <c r="P25" s="1" t="s">
        <v>101</v>
      </c>
      <c r="Q25" s="1">
        <f>N11</f>
        <v>50</v>
      </c>
      <c r="R25" s="1" t="s">
        <v>102</v>
      </c>
      <c r="S25" s="1"/>
      <c r="T25" s="1"/>
      <c r="U25" s="1"/>
    </row>
    <row r="26" spans="1:21" x14ac:dyDescent="0.3">
      <c r="A26" s="1" t="s">
        <v>50</v>
      </c>
      <c r="B26" s="1">
        <v>5</v>
      </c>
      <c r="C26" s="1">
        <v>10</v>
      </c>
      <c r="D26" s="1">
        <v>25</v>
      </c>
      <c r="E26" s="1">
        <v>30</v>
      </c>
      <c r="F26" s="1">
        <v>20</v>
      </c>
      <c r="G26" s="1">
        <v>10</v>
      </c>
      <c r="N26" s="1" t="s">
        <v>14</v>
      </c>
      <c r="O26" s="1"/>
      <c r="P26" s="1"/>
      <c r="Q26" s="1">
        <f>Q25-Q24</f>
        <v>20</v>
      </c>
      <c r="R26" s="1" t="s">
        <v>103</v>
      </c>
      <c r="S26" s="1"/>
      <c r="T26" s="1"/>
      <c r="U26" s="1"/>
    </row>
    <row r="27" spans="1:21" x14ac:dyDescent="0.3">
      <c r="A27" t="s">
        <v>85</v>
      </c>
      <c r="N27" s="1" t="s">
        <v>12</v>
      </c>
      <c r="O27" s="1"/>
      <c r="P27" s="1"/>
      <c r="Q27" s="1">
        <f>Q26/2</f>
        <v>10</v>
      </c>
      <c r="R27" s="1" t="s">
        <v>104</v>
      </c>
      <c r="S27" s="1"/>
      <c r="T27" s="1"/>
      <c r="U27" s="1"/>
    </row>
    <row r="28" spans="1:21" x14ac:dyDescent="0.3">
      <c r="A28" s="1" t="s">
        <v>43</v>
      </c>
      <c r="B28" s="1" t="s">
        <v>51</v>
      </c>
      <c r="C28" s="1" t="s">
        <v>52</v>
      </c>
      <c r="D28" s="1" t="s">
        <v>53</v>
      </c>
      <c r="E28" s="1" t="s">
        <v>54</v>
      </c>
      <c r="F28" s="1" t="s">
        <v>55</v>
      </c>
      <c r="G28" s="1" t="s">
        <v>56</v>
      </c>
      <c r="H28" s="1" t="s">
        <v>57</v>
      </c>
      <c r="I28" s="6" t="s">
        <v>58</v>
      </c>
      <c r="N28" s="1" t="s">
        <v>61</v>
      </c>
      <c r="O28" s="1"/>
      <c r="P28" s="1"/>
      <c r="Q28" s="1">
        <f>Q22/(Q25+Q24)</f>
        <v>0.625</v>
      </c>
      <c r="R28" s="1" t="s">
        <v>105</v>
      </c>
      <c r="S28" s="1"/>
      <c r="T28" s="1"/>
      <c r="U28" s="1"/>
    </row>
    <row r="29" spans="1:21" x14ac:dyDescent="0.3">
      <c r="A29" s="1" t="s">
        <v>44</v>
      </c>
      <c r="B29" s="7">
        <v>5</v>
      </c>
      <c r="C29" s="1">
        <v>0</v>
      </c>
      <c r="D29" s="1">
        <v>10</v>
      </c>
      <c r="E29" s="1">
        <f>(C29+D29)/2</f>
        <v>5</v>
      </c>
      <c r="F29" s="1">
        <v>5</v>
      </c>
      <c r="G29" s="1">
        <v>10</v>
      </c>
      <c r="H29" s="1">
        <f>B29*ABS(E29-D38)</f>
        <v>140</v>
      </c>
      <c r="I29" s="1">
        <f>B29*E29^2</f>
        <v>125</v>
      </c>
      <c r="N29" s="1" t="s">
        <v>13</v>
      </c>
      <c r="O29" s="1"/>
      <c r="P29" s="1"/>
      <c r="Q29" s="1">
        <f>Q14/O14</f>
        <v>10.666666666666664</v>
      </c>
      <c r="R29" s="1" t="s">
        <v>106</v>
      </c>
      <c r="S29" s="1"/>
      <c r="T29" s="1"/>
      <c r="U29" s="1"/>
    </row>
    <row r="30" spans="1:21" x14ac:dyDescent="0.3">
      <c r="A30" s="5" t="s">
        <v>45</v>
      </c>
      <c r="B30" s="1">
        <v>10</v>
      </c>
      <c r="C30" s="1">
        <v>10</v>
      </c>
      <c r="D30" s="1">
        <v>20</v>
      </c>
      <c r="E30" s="1">
        <f t="shared" ref="E30:E34" si="2">(C30+D30)/2</f>
        <v>15</v>
      </c>
      <c r="F30" s="1">
        <f>F29+B30</f>
        <v>15</v>
      </c>
      <c r="G30" s="1">
        <v>10</v>
      </c>
      <c r="H30" s="1">
        <f>B30*ABS(E30-D38)</f>
        <v>180</v>
      </c>
      <c r="I30" s="1">
        <f t="shared" ref="I30:I34" si="3">B30*E30^2</f>
        <v>2250</v>
      </c>
      <c r="N30" s="1" t="s">
        <v>4</v>
      </c>
      <c r="O30" s="1"/>
      <c r="P30" s="1"/>
      <c r="Q30" s="1">
        <f>SQRT(R14/O14-Q17^2)</f>
        <v>13.747727084867545</v>
      </c>
      <c r="R30" s="1" t="s">
        <v>107</v>
      </c>
      <c r="S30" s="1"/>
      <c r="T30" s="1"/>
      <c r="U30" s="1"/>
    </row>
    <row r="31" spans="1:21" x14ac:dyDescent="0.3">
      <c r="A31" s="6" t="s">
        <v>46</v>
      </c>
      <c r="B31" s="1">
        <v>25</v>
      </c>
      <c r="C31" s="1">
        <v>20</v>
      </c>
      <c r="D31" s="1">
        <v>30</v>
      </c>
      <c r="E31" s="1">
        <f t="shared" si="2"/>
        <v>25</v>
      </c>
      <c r="F31" s="1">
        <f t="shared" ref="F31:F34" si="4">F30+B31</f>
        <v>40</v>
      </c>
      <c r="G31" s="1">
        <v>10</v>
      </c>
      <c r="H31" s="1">
        <f>B31*ABS(E31-D38)</f>
        <v>200</v>
      </c>
      <c r="I31" s="1">
        <f t="shared" si="3"/>
        <v>15625</v>
      </c>
      <c r="N31" s="1" t="s">
        <v>90</v>
      </c>
      <c r="O31" s="1"/>
      <c r="P31" s="1"/>
      <c r="Q31" s="1">
        <f>Q30/Q17</f>
        <v>0.33531041670408651</v>
      </c>
      <c r="R31" s="1" t="s">
        <v>108</v>
      </c>
      <c r="S31" s="1"/>
      <c r="T31" s="1"/>
      <c r="U31" s="1"/>
    </row>
    <row r="32" spans="1:21" x14ac:dyDescent="0.3">
      <c r="A32" s="1" t="s">
        <v>47</v>
      </c>
      <c r="B32" s="1">
        <v>30</v>
      </c>
      <c r="C32" s="1">
        <v>30</v>
      </c>
      <c r="D32" s="1">
        <v>40</v>
      </c>
      <c r="E32" s="1">
        <f t="shared" si="2"/>
        <v>35</v>
      </c>
      <c r="F32" s="1">
        <f t="shared" si="4"/>
        <v>70</v>
      </c>
      <c r="G32" s="1">
        <v>10</v>
      </c>
      <c r="H32" s="1">
        <f>B32*ABS(E32-D38)</f>
        <v>60</v>
      </c>
      <c r="I32" s="1">
        <f t="shared" si="3"/>
        <v>36750</v>
      </c>
      <c r="N32" s="1" t="s">
        <v>15</v>
      </c>
      <c r="O32" s="1"/>
      <c r="P32" s="1"/>
      <c r="Q32" s="2">
        <f>Q30/Q17</f>
        <v>0.33531041670408651</v>
      </c>
      <c r="R32" s="1" t="s">
        <v>108</v>
      </c>
      <c r="S32" s="1"/>
      <c r="T32" s="1"/>
      <c r="U32" s="1"/>
    </row>
    <row r="33" spans="1:21" x14ac:dyDescent="0.3">
      <c r="A33" s="5" t="s">
        <v>48</v>
      </c>
      <c r="B33" s="1">
        <v>20</v>
      </c>
      <c r="C33" s="1">
        <v>40</v>
      </c>
      <c r="D33" s="1">
        <v>50</v>
      </c>
      <c r="E33" s="1">
        <f t="shared" si="2"/>
        <v>45</v>
      </c>
      <c r="F33" s="1">
        <f t="shared" si="4"/>
        <v>90</v>
      </c>
      <c r="G33" s="1">
        <v>10</v>
      </c>
      <c r="H33" s="1">
        <f>B33*ABS(E33-D38)</f>
        <v>240</v>
      </c>
      <c r="I33" s="1">
        <f t="shared" si="3"/>
        <v>40500</v>
      </c>
      <c r="N33" s="1" t="s">
        <v>16</v>
      </c>
      <c r="O33" s="1"/>
      <c r="P33" s="1"/>
      <c r="Q33" s="1">
        <f>Q30^2</f>
        <v>189.00000000000068</v>
      </c>
      <c r="R33" s="1" t="s">
        <v>109</v>
      </c>
      <c r="S33" s="1"/>
      <c r="T33" s="1"/>
      <c r="U33" s="1"/>
    </row>
    <row r="34" spans="1:21" x14ac:dyDescent="0.3">
      <c r="A34" s="6" t="s">
        <v>49</v>
      </c>
      <c r="B34" s="1">
        <v>10</v>
      </c>
      <c r="C34" s="1">
        <v>50</v>
      </c>
      <c r="D34" s="1">
        <v>60</v>
      </c>
      <c r="E34" s="1">
        <f t="shared" si="2"/>
        <v>55</v>
      </c>
      <c r="F34" s="1">
        <f t="shared" si="4"/>
        <v>100</v>
      </c>
      <c r="G34" s="1">
        <v>10</v>
      </c>
      <c r="H34" s="1">
        <f>B34*ABS(E34-D38)</f>
        <v>220</v>
      </c>
      <c r="I34" s="1">
        <f t="shared" si="3"/>
        <v>30250</v>
      </c>
    </row>
    <row r="35" spans="1:21" x14ac:dyDescent="0.3">
      <c r="A35" s="1"/>
      <c r="B35" s="1">
        <f>SUM(B29:B34)</f>
        <v>100</v>
      </c>
      <c r="C35" s="1"/>
      <c r="D35" s="1"/>
      <c r="E35" s="1"/>
      <c r="F35" s="1"/>
      <c r="G35" s="1"/>
      <c r="H35" s="1">
        <f>SUM(H29:H34)</f>
        <v>1040</v>
      </c>
      <c r="I35" s="1">
        <f>SUM(I29:I34)</f>
        <v>125500</v>
      </c>
    </row>
    <row r="37" spans="1:21" x14ac:dyDescent="0.3">
      <c r="A37" s="8" t="s">
        <v>5</v>
      </c>
      <c r="B37" s="8" t="s">
        <v>59</v>
      </c>
      <c r="C37" s="8" t="s">
        <v>1</v>
      </c>
      <c r="D37" s="8" t="s">
        <v>6</v>
      </c>
      <c r="E37" s="8" t="s">
        <v>1</v>
      </c>
      <c r="F37" s="8"/>
      <c r="G37" s="8"/>
      <c r="H37" s="1"/>
    </row>
    <row r="38" spans="1:21" x14ac:dyDescent="0.3">
      <c r="A38" s="1" t="s">
        <v>0</v>
      </c>
      <c r="B38" s="1"/>
      <c r="C38" s="1"/>
      <c r="D38" s="1">
        <f>SUMPRODUCT(B29:B34,E29:E34)/B35</f>
        <v>33</v>
      </c>
      <c r="E38" s="1" t="s">
        <v>62</v>
      </c>
      <c r="F38" s="1"/>
      <c r="G38" s="1"/>
      <c r="H38" s="1"/>
    </row>
    <row r="39" spans="1:21" x14ac:dyDescent="0.3">
      <c r="A39" s="1" t="s">
        <v>2</v>
      </c>
      <c r="B39" s="1">
        <f>B35/2</f>
        <v>50</v>
      </c>
      <c r="C39" s="1" t="s">
        <v>63</v>
      </c>
      <c r="D39" s="1">
        <f>C32+(B39-F31)/B32*G32</f>
        <v>33.333333333333336</v>
      </c>
      <c r="E39" s="1" t="s">
        <v>64</v>
      </c>
      <c r="F39" s="1"/>
      <c r="G39" s="1"/>
      <c r="H39" s="1"/>
    </row>
    <row r="40" spans="1:21" x14ac:dyDescent="0.3">
      <c r="A40" s="1" t="s">
        <v>3</v>
      </c>
      <c r="B40" s="1">
        <f>MAX(B29:B34)</f>
        <v>30</v>
      </c>
      <c r="C40" s="1" t="s">
        <v>65</v>
      </c>
      <c r="D40" s="1">
        <f>C32+(B32-B31)/(2*B32-B31-B33)*G32</f>
        <v>33.333333333333336</v>
      </c>
      <c r="E40" s="1" t="s">
        <v>66</v>
      </c>
      <c r="F40" s="1"/>
      <c r="G40" s="1"/>
      <c r="H40" s="1"/>
    </row>
    <row r="41" spans="1:21" x14ac:dyDescent="0.3">
      <c r="A41" s="1" t="s">
        <v>8</v>
      </c>
      <c r="B41" s="1"/>
      <c r="C41" s="1"/>
      <c r="D41" s="1">
        <f>MAX(D29:D34)</f>
        <v>60</v>
      </c>
      <c r="E41" s="1" t="s">
        <v>67</v>
      </c>
      <c r="F41" s="1"/>
      <c r="G41" s="1"/>
      <c r="H41" s="1"/>
    </row>
    <row r="42" spans="1:21" x14ac:dyDescent="0.3">
      <c r="A42" s="1" t="s">
        <v>7</v>
      </c>
      <c r="B42" s="1"/>
      <c r="C42" s="1"/>
      <c r="D42" s="1">
        <f>MIN(C29:C34)</f>
        <v>0</v>
      </c>
      <c r="E42" s="1" t="s">
        <v>68</v>
      </c>
      <c r="F42" s="1"/>
      <c r="G42" s="1"/>
      <c r="H42" s="1"/>
    </row>
    <row r="43" spans="1:21" x14ac:dyDescent="0.3">
      <c r="A43" s="1" t="s">
        <v>9</v>
      </c>
      <c r="B43" s="1"/>
      <c r="C43" s="1"/>
      <c r="D43" s="1">
        <f>D41-D42</f>
        <v>60</v>
      </c>
      <c r="E43" s="1" t="s">
        <v>69</v>
      </c>
      <c r="F43" s="1"/>
      <c r="G43" s="1"/>
      <c r="H43" s="1"/>
    </row>
    <row r="44" spans="1:21" x14ac:dyDescent="0.3">
      <c r="A44" s="1" t="s">
        <v>60</v>
      </c>
      <c r="B44" s="1"/>
      <c r="C44" s="1"/>
      <c r="D44" s="1">
        <f>D43/(D41+D42)</f>
        <v>1</v>
      </c>
      <c r="E44" s="1" t="s">
        <v>70</v>
      </c>
      <c r="F44" s="1"/>
      <c r="G44" s="1"/>
      <c r="H44" s="1"/>
    </row>
    <row r="45" spans="1:21" x14ac:dyDescent="0.3">
      <c r="A45" s="1" t="s">
        <v>10</v>
      </c>
      <c r="B45" s="1">
        <f>B35/4</f>
        <v>25</v>
      </c>
      <c r="C45" s="1" t="s">
        <v>71</v>
      </c>
      <c r="D45" s="1">
        <f>C31+(B45-F30)/B31*G31</f>
        <v>24</v>
      </c>
      <c r="E45" s="1" t="s">
        <v>72</v>
      </c>
      <c r="F45" s="1"/>
      <c r="G45" s="1"/>
      <c r="H45" s="1"/>
    </row>
    <row r="46" spans="1:21" x14ac:dyDescent="0.3">
      <c r="A46" s="1" t="s">
        <v>11</v>
      </c>
      <c r="B46" s="1">
        <f>3*B45</f>
        <v>75</v>
      </c>
      <c r="C46" s="1" t="s">
        <v>73</v>
      </c>
      <c r="D46" s="1">
        <f>C33+(B46-F32)/B33*G33</f>
        <v>42.5</v>
      </c>
      <c r="E46" s="1" t="s">
        <v>74</v>
      </c>
      <c r="F46" s="1"/>
      <c r="G46" s="1"/>
      <c r="H46" s="1"/>
    </row>
    <row r="47" spans="1:21" x14ac:dyDescent="0.3">
      <c r="A47" s="1" t="s">
        <v>14</v>
      </c>
      <c r="B47" s="1"/>
      <c r="C47" s="1"/>
      <c r="D47" s="1">
        <f>D46-D45</f>
        <v>18.5</v>
      </c>
      <c r="E47" s="1" t="s">
        <v>75</v>
      </c>
      <c r="F47" s="1"/>
      <c r="G47" s="1"/>
      <c r="H47" s="1"/>
    </row>
    <row r="48" spans="1:21" x14ac:dyDescent="0.3">
      <c r="A48" s="1" t="s">
        <v>12</v>
      </c>
      <c r="B48" s="1"/>
      <c r="C48" s="1"/>
      <c r="D48" s="1">
        <f>D47/2</f>
        <v>9.25</v>
      </c>
      <c r="E48" s="1" t="s">
        <v>76</v>
      </c>
      <c r="F48" s="1"/>
      <c r="G48" s="1"/>
      <c r="H48" s="1"/>
    </row>
    <row r="49" spans="1:8" x14ac:dyDescent="0.3">
      <c r="A49" s="1" t="s">
        <v>61</v>
      </c>
      <c r="B49" s="1"/>
      <c r="C49" s="1"/>
      <c r="D49" s="1">
        <f>D43/(D46+D45)</f>
        <v>0.90225563909774431</v>
      </c>
      <c r="E49" s="1" t="s">
        <v>77</v>
      </c>
      <c r="F49" s="1"/>
      <c r="G49" s="1"/>
      <c r="H49" s="1"/>
    </row>
    <row r="50" spans="1:8" x14ac:dyDescent="0.3">
      <c r="A50" s="1" t="s">
        <v>13</v>
      </c>
      <c r="B50" s="1"/>
      <c r="C50" s="1"/>
      <c r="D50" s="1">
        <f>H35/B35</f>
        <v>10.4</v>
      </c>
      <c r="E50" s="1" t="s">
        <v>78</v>
      </c>
      <c r="F50" s="1"/>
      <c r="G50" s="1"/>
      <c r="H50" s="1"/>
    </row>
    <row r="51" spans="1:8" x14ac:dyDescent="0.3">
      <c r="A51" s="1" t="s">
        <v>4</v>
      </c>
      <c r="B51" s="1"/>
      <c r="C51" s="1"/>
      <c r="D51" s="1">
        <f>SQRT(I35/B35-D38^2)</f>
        <v>12.884098726725126</v>
      </c>
      <c r="E51" s="1" t="s">
        <v>79</v>
      </c>
      <c r="F51" s="1"/>
      <c r="G51" s="1"/>
      <c r="H51" s="1"/>
    </row>
    <row r="52" spans="1:8" x14ac:dyDescent="0.3">
      <c r="A52" s="1" t="s">
        <v>15</v>
      </c>
      <c r="B52" s="1"/>
      <c r="C52" s="1"/>
      <c r="D52" s="2">
        <f>D51/D38</f>
        <v>0.39042723414318564</v>
      </c>
      <c r="E52" s="1" t="s">
        <v>80</v>
      </c>
      <c r="F52" s="1"/>
      <c r="G52" s="1"/>
      <c r="H52" s="1"/>
    </row>
    <row r="53" spans="1:8" x14ac:dyDescent="0.3">
      <c r="A53" s="1" t="s">
        <v>16</v>
      </c>
      <c r="B53" s="1"/>
      <c r="C53" s="1"/>
      <c r="D53" s="1">
        <f>D51^2</f>
        <v>166.00000000000003</v>
      </c>
      <c r="E53" s="1" t="s">
        <v>81</v>
      </c>
      <c r="F53" s="1"/>
      <c r="G53" s="1"/>
      <c r="H53" s="1"/>
    </row>
  </sheetData>
  <mergeCells count="3">
    <mergeCell ref="A1:M2"/>
    <mergeCell ref="A22:M24"/>
    <mergeCell ref="N1:Z3"/>
  </mergeCells>
  <phoneticPr fontId="2" type="noConversion"/>
  <printOptions headings="1" gridLines="1"/>
  <pageMargins left="0.7" right="0.7" top="0.75" bottom="0.75" header="0.3" footer="0.3"/>
  <pageSetup scale="75" orientation="portrait" r:id="rId1"/>
  <headerFooter>
    <oddHeader>&amp;LSujal Meher Kayastha&amp;CLAB1Q1
&amp;RCSIT2081001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view="pageLayout" zoomScaleNormal="100" workbookViewId="0">
      <selection activeCell="D29" sqref="D29"/>
    </sheetView>
  </sheetViews>
  <sheetFormatPr defaultRowHeight="14.4" x14ac:dyDescent="0.3"/>
  <cols>
    <col min="1" max="1" width="11.6640625" customWidth="1"/>
    <col min="2" max="2" width="8.44140625" customWidth="1"/>
    <col min="6" max="6" width="17.88671875" customWidth="1"/>
  </cols>
  <sheetData>
    <row r="1" spans="1:7" x14ac:dyDescent="0.3">
      <c r="A1" t="s">
        <v>110</v>
      </c>
    </row>
    <row r="2" spans="1:7" x14ac:dyDescent="0.3">
      <c r="A2" t="s">
        <v>111</v>
      </c>
    </row>
    <row r="3" spans="1:7" x14ac:dyDescent="0.3">
      <c r="A3" s="9" t="s">
        <v>112</v>
      </c>
      <c r="B3" s="10">
        <v>23</v>
      </c>
      <c r="C3" s="1">
        <v>30</v>
      </c>
      <c r="D3" s="1">
        <v>18</v>
      </c>
      <c r="E3" s="1">
        <v>25</v>
      </c>
      <c r="F3" s="1">
        <v>32</v>
      </c>
      <c r="G3" s="1">
        <v>40</v>
      </c>
    </row>
    <row r="4" spans="1:7" x14ac:dyDescent="0.3">
      <c r="A4" s="9" t="s">
        <v>113</v>
      </c>
      <c r="B4" s="1">
        <v>20</v>
      </c>
      <c r="C4" s="1">
        <v>35</v>
      </c>
      <c r="D4" s="1">
        <v>44</v>
      </c>
      <c r="E4" s="1">
        <v>27</v>
      </c>
      <c r="F4" s="1">
        <v>41</v>
      </c>
      <c r="G4" s="1">
        <v>38</v>
      </c>
    </row>
    <row r="6" spans="1:7" x14ac:dyDescent="0.3">
      <c r="A6" s="9" t="s">
        <v>114</v>
      </c>
      <c r="B6" s="9" t="s">
        <v>115</v>
      </c>
      <c r="C6" s="9" t="s">
        <v>116</v>
      </c>
      <c r="D6" s="27" t="s">
        <v>1</v>
      </c>
      <c r="E6" s="28"/>
    </row>
    <row r="7" spans="1:7" x14ac:dyDescent="0.3">
      <c r="A7" s="9" t="s">
        <v>117</v>
      </c>
      <c r="B7" s="1">
        <f>AVERAGE(B3:G3)</f>
        <v>28</v>
      </c>
      <c r="C7" s="1">
        <f>AVERAGE(B4:G4)</f>
        <v>34.166666666666664</v>
      </c>
      <c r="D7" s="1" t="s">
        <v>118</v>
      </c>
      <c r="E7" s="1"/>
    </row>
    <row r="8" spans="1:7" x14ac:dyDescent="0.3">
      <c r="A8" s="9" t="s">
        <v>4</v>
      </c>
      <c r="B8" s="1">
        <f>_xlfn.STDEV.P(B3:G3)</f>
        <v>7.047458170621991</v>
      </c>
      <c r="C8" s="1">
        <f>_xlfn.STDEV.P(B4:G4)</f>
        <v>8.2747943915376059</v>
      </c>
      <c r="D8" s="1" t="s">
        <v>119</v>
      </c>
      <c r="E8" s="1"/>
    </row>
    <row r="9" spans="1:7" x14ac:dyDescent="0.3">
      <c r="A9" s="9" t="s">
        <v>15</v>
      </c>
      <c r="B9" s="11">
        <f>B8/B7</f>
        <v>0.25169493466507109</v>
      </c>
      <c r="C9" s="11">
        <f>C8/C7</f>
        <v>0.24218910414256409</v>
      </c>
      <c r="D9" s="29" t="s">
        <v>120</v>
      </c>
      <c r="E9" s="30"/>
    </row>
    <row r="10" spans="1:7" x14ac:dyDescent="0.3">
      <c r="A10" s="12" t="s">
        <v>121</v>
      </c>
      <c r="B10" s="13"/>
      <c r="C10" s="13"/>
    </row>
    <row r="14" spans="1:7" x14ac:dyDescent="0.3">
      <c r="A14" t="s">
        <v>122</v>
      </c>
    </row>
    <row r="16" spans="1:7" x14ac:dyDescent="0.3">
      <c r="A16" s="9" t="s">
        <v>123</v>
      </c>
      <c r="B16" s="5" t="s">
        <v>124</v>
      </c>
      <c r="C16" s="1" t="s">
        <v>125</v>
      </c>
      <c r="D16" s="1" t="s">
        <v>126</v>
      </c>
      <c r="E16" s="1" t="s">
        <v>127</v>
      </c>
      <c r="F16" s="1" t="s">
        <v>128</v>
      </c>
    </row>
    <row r="17" spans="1:9" x14ac:dyDescent="0.3">
      <c r="A17" s="9" t="s">
        <v>51</v>
      </c>
      <c r="B17" s="1">
        <v>5</v>
      </c>
      <c r="C17" s="1">
        <v>18</v>
      </c>
      <c r="D17" s="1">
        <v>35</v>
      </c>
      <c r="E17" s="1">
        <v>20</v>
      </c>
      <c r="F17" s="1">
        <v>12</v>
      </c>
    </row>
    <row r="19" spans="1:9" x14ac:dyDescent="0.3">
      <c r="A19" s="14" t="s">
        <v>129</v>
      </c>
      <c r="B19" s="14" t="s">
        <v>51</v>
      </c>
      <c r="C19" s="14" t="s">
        <v>52</v>
      </c>
      <c r="D19" s="14" t="s">
        <v>53</v>
      </c>
      <c r="E19" s="14" t="s">
        <v>54</v>
      </c>
      <c r="F19" s="14" t="s">
        <v>55</v>
      </c>
      <c r="G19" s="14" t="s">
        <v>56</v>
      </c>
      <c r="H19" s="14" t="s">
        <v>130</v>
      </c>
      <c r="I19" s="14" t="s">
        <v>131</v>
      </c>
    </row>
    <row r="20" spans="1:9" x14ac:dyDescent="0.3">
      <c r="A20" s="15" t="s">
        <v>132</v>
      </c>
      <c r="B20" s="1">
        <v>5</v>
      </c>
      <c r="C20" s="1">
        <v>10</v>
      </c>
      <c r="D20" s="1">
        <v>20</v>
      </c>
      <c r="E20" s="1">
        <f>(C20+D20)/2</f>
        <v>15</v>
      </c>
      <c r="F20" s="1">
        <f>B20</f>
        <v>5</v>
      </c>
      <c r="G20" s="1">
        <f>D20-C20</f>
        <v>10</v>
      </c>
      <c r="H20" s="1">
        <f>B20*E20</f>
        <v>75</v>
      </c>
      <c r="I20" s="1">
        <f>B20*E20^2</f>
        <v>1125</v>
      </c>
    </row>
    <row r="21" spans="1:9" x14ac:dyDescent="0.3">
      <c r="A21" s="16" t="s">
        <v>133</v>
      </c>
      <c r="B21" s="1">
        <v>18</v>
      </c>
      <c r="C21" s="1">
        <v>20</v>
      </c>
      <c r="D21" s="1">
        <v>30</v>
      </c>
      <c r="E21" s="1">
        <f>(C21+D21)/2</f>
        <v>25</v>
      </c>
      <c r="F21" s="1">
        <f>F20+B21</f>
        <v>23</v>
      </c>
      <c r="G21" s="1">
        <f>D21-C21</f>
        <v>10</v>
      </c>
      <c r="H21" s="1">
        <f>B21*E21</f>
        <v>450</v>
      </c>
      <c r="I21" s="1">
        <f>B21*E21^2</f>
        <v>11250</v>
      </c>
    </row>
    <row r="22" spans="1:9" x14ac:dyDescent="0.3">
      <c r="A22" s="16" t="s">
        <v>134</v>
      </c>
      <c r="B22" s="1">
        <v>35</v>
      </c>
      <c r="C22" s="1">
        <v>30</v>
      </c>
      <c r="D22" s="1">
        <v>40</v>
      </c>
      <c r="E22" s="1">
        <f>(C22+D22)/2</f>
        <v>35</v>
      </c>
      <c r="F22" s="1">
        <f>F21+B22</f>
        <v>58</v>
      </c>
      <c r="G22" s="1">
        <f>D22-C22</f>
        <v>10</v>
      </c>
      <c r="H22" s="1">
        <f>B22*E22</f>
        <v>1225</v>
      </c>
      <c r="I22" s="1">
        <f>B22*E22^2</f>
        <v>42875</v>
      </c>
    </row>
    <row r="23" spans="1:9" x14ac:dyDescent="0.3">
      <c r="A23" s="16" t="s">
        <v>135</v>
      </c>
      <c r="B23" s="1">
        <v>20</v>
      </c>
      <c r="C23" s="1">
        <v>40</v>
      </c>
      <c r="D23" s="1">
        <v>50</v>
      </c>
      <c r="E23" s="1">
        <f>(C23+D23)/2</f>
        <v>45</v>
      </c>
      <c r="F23" s="1">
        <f>F22+B23</f>
        <v>78</v>
      </c>
      <c r="G23" s="1">
        <f>D23-C23</f>
        <v>10</v>
      </c>
      <c r="H23" s="1">
        <f>B23*E23</f>
        <v>900</v>
      </c>
      <c r="I23" s="1">
        <f>B23*E23^2</f>
        <v>40500</v>
      </c>
    </row>
    <row r="24" spans="1:9" x14ac:dyDescent="0.3">
      <c r="A24" s="16" t="s">
        <v>136</v>
      </c>
      <c r="B24" s="1">
        <v>12</v>
      </c>
      <c r="C24" s="1">
        <v>50</v>
      </c>
      <c r="D24" s="1">
        <v>60</v>
      </c>
      <c r="E24" s="1">
        <f>(C24+D24)/2</f>
        <v>55</v>
      </c>
      <c r="F24" s="1">
        <f>F23+B24</f>
        <v>90</v>
      </c>
      <c r="G24" s="1">
        <f>D24-C24</f>
        <v>10</v>
      </c>
      <c r="H24" s="1">
        <f>B24*E24</f>
        <v>660</v>
      </c>
      <c r="I24" s="1">
        <f>B24*E24^2</f>
        <v>36300</v>
      </c>
    </row>
    <row r="25" spans="1:9" x14ac:dyDescent="0.3">
      <c r="A25" s="1"/>
      <c r="B25" s="1">
        <f>SUM(B20:B24)</f>
        <v>90</v>
      </c>
      <c r="C25" s="1"/>
      <c r="D25" s="1"/>
      <c r="E25" s="1"/>
      <c r="F25" s="1"/>
      <c r="G25" s="1"/>
      <c r="H25" s="1">
        <f>SUM(H20:H24)</f>
        <v>3310</v>
      </c>
      <c r="I25" s="1">
        <f>SUM(I20:I24)</f>
        <v>132050</v>
      </c>
    </row>
    <row r="27" spans="1:9" x14ac:dyDescent="0.3">
      <c r="A27" s="17" t="s">
        <v>5</v>
      </c>
      <c r="B27" s="14" t="s">
        <v>137</v>
      </c>
      <c r="C27" s="14" t="s">
        <v>1</v>
      </c>
      <c r="D27" s="14" t="s">
        <v>6</v>
      </c>
      <c r="E27" s="37" t="s">
        <v>1</v>
      </c>
      <c r="F27" s="38"/>
      <c r="G27" s="38"/>
      <c r="H27" s="38"/>
      <c r="I27" s="39"/>
    </row>
    <row r="28" spans="1:9" x14ac:dyDescent="0.3">
      <c r="A28" s="17" t="s">
        <v>0</v>
      </c>
      <c r="B28" s="1"/>
      <c r="C28" s="1"/>
      <c r="D28" s="1">
        <f>H25/B25</f>
        <v>36.777777777777779</v>
      </c>
      <c r="E28" s="34" t="s">
        <v>138</v>
      </c>
      <c r="F28" s="35"/>
      <c r="G28" s="35"/>
      <c r="H28" s="35"/>
      <c r="I28" s="36"/>
    </row>
    <row r="29" spans="1:9" x14ac:dyDescent="0.3">
      <c r="A29" s="17" t="s">
        <v>3</v>
      </c>
      <c r="B29" s="1">
        <f>MAX(B20:B24)</f>
        <v>35</v>
      </c>
      <c r="C29" s="1" t="s">
        <v>139</v>
      </c>
      <c r="D29" s="1">
        <f>C22+(B22-B21)/(2*B22-B21-B23)*G22</f>
        <v>35.3125</v>
      </c>
      <c r="E29" s="34" t="s">
        <v>140</v>
      </c>
      <c r="F29" s="35"/>
      <c r="G29" s="35"/>
      <c r="H29" s="35"/>
      <c r="I29" s="36"/>
    </row>
    <row r="30" spans="1:9" x14ac:dyDescent="0.3">
      <c r="A30" s="17" t="s">
        <v>4</v>
      </c>
      <c r="B30" s="1"/>
      <c r="C30" s="1"/>
      <c r="D30" s="1">
        <f>SQRT(I25/B25-D28^2)</f>
        <v>10.705946195951906</v>
      </c>
      <c r="E30" s="34" t="s">
        <v>141</v>
      </c>
      <c r="F30" s="35"/>
      <c r="G30" s="35"/>
      <c r="H30" s="35"/>
      <c r="I30" s="36"/>
    </row>
    <row r="31" spans="1:9" x14ac:dyDescent="0.3">
      <c r="A31" s="17" t="s">
        <v>2</v>
      </c>
      <c r="B31" s="1">
        <f>B25/2</f>
        <v>45</v>
      </c>
      <c r="C31" s="1" t="s">
        <v>142</v>
      </c>
      <c r="D31" s="1">
        <f>C22+(B31-F21)/B22*G22</f>
        <v>36.285714285714285</v>
      </c>
      <c r="E31" s="34" t="s">
        <v>143</v>
      </c>
      <c r="F31" s="35"/>
      <c r="G31" s="35"/>
      <c r="H31" s="35"/>
      <c r="I31" s="36"/>
    </row>
    <row r="32" spans="1:9" x14ac:dyDescent="0.3">
      <c r="A32" s="17" t="s">
        <v>11</v>
      </c>
      <c r="B32" s="1">
        <f>3*B25/4</f>
        <v>67.5</v>
      </c>
      <c r="C32" s="1" t="s">
        <v>144</v>
      </c>
      <c r="D32" s="1">
        <f>C23+(B32-F22)/B23*G23</f>
        <v>44.75</v>
      </c>
      <c r="E32" s="34" t="s">
        <v>145</v>
      </c>
      <c r="F32" s="35"/>
      <c r="G32" s="35"/>
      <c r="H32" s="35"/>
      <c r="I32" s="36"/>
    </row>
    <row r="33" spans="1:9" x14ac:dyDescent="0.3">
      <c r="A33" s="17" t="s">
        <v>10</v>
      </c>
      <c r="B33" s="1">
        <f>B25/4</f>
        <v>22.5</v>
      </c>
      <c r="C33" s="1" t="s">
        <v>146</v>
      </c>
      <c r="D33" s="1">
        <f>C21+(B33-F20)/B21*G21</f>
        <v>29.722222222222221</v>
      </c>
      <c r="E33" s="34" t="s">
        <v>147</v>
      </c>
      <c r="F33" s="35"/>
      <c r="G33" s="35"/>
      <c r="H33" s="35"/>
      <c r="I33" s="36"/>
    </row>
    <row r="34" spans="1:9" x14ac:dyDescent="0.3">
      <c r="A34" s="17" t="s">
        <v>148</v>
      </c>
      <c r="B34" s="1">
        <f>10*B25/100</f>
        <v>9</v>
      </c>
      <c r="C34" s="1" t="s">
        <v>149</v>
      </c>
      <c r="D34" s="1">
        <f>C21+(B34-F20)/B21*G21</f>
        <v>22.222222222222221</v>
      </c>
      <c r="E34" s="34" t="s">
        <v>150</v>
      </c>
      <c r="F34" s="35"/>
      <c r="G34" s="35"/>
      <c r="H34" s="35"/>
      <c r="I34" s="36"/>
    </row>
    <row r="35" spans="1:9" x14ac:dyDescent="0.3">
      <c r="A35" s="17" t="s">
        <v>151</v>
      </c>
      <c r="B35" s="1">
        <f>90*B25/100</f>
        <v>81</v>
      </c>
      <c r="C35" s="1" t="s">
        <v>152</v>
      </c>
      <c r="D35" s="1">
        <f>C24+(B35-F23)/B24*G24</f>
        <v>52.5</v>
      </c>
      <c r="E35" s="34" t="s">
        <v>153</v>
      </c>
      <c r="F35" s="35"/>
      <c r="G35" s="35"/>
      <c r="H35" s="35"/>
      <c r="I35" s="36"/>
    </row>
    <row r="36" spans="1:9" x14ac:dyDescent="0.3">
      <c r="A36" s="17" t="s">
        <v>154</v>
      </c>
      <c r="B36" s="1"/>
      <c r="C36" s="1"/>
      <c r="D36" s="1">
        <f>(D28-D29)/D30</f>
        <v>0.13686578943688546</v>
      </c>
      <c r="E36" s="10" t="s">
        <v>155</v>
      </c>
      <c r="F36" s="10"/>
      <c r="G36" s="18" t="s">
        <v>156</v>
      </c>
      <c r="H36" s="18"/>
      <c r="I36" s="1"/>
    </row>
    <row r="37" spans="1:9" x14ac:dyDescent="0.3">
      <c r="A37" s="17" t="s">
        <v>157</v>
      </c>
      <c r="B37" s="1"/>
      <c r="C37" s="1"/>
      <c r="D37" s="1">
        <f>(D32+D33-2*D31)/(D32-D33)</f>
        <v>0.12648534459994773</v>
      </c>
      <c r="E37" s="10" t="s">
        <v>158</v>
      </c>
      <c r="F37" s="10"/>
      <c r="G37" s="18" t="s">
        <v>159</v>
      </c>
      <c r="H37" s="18"/>
      <c r="I37" s="1"/>
    </row>
    <row r="38" spans="1:9" x14ac:dyDescent="0.3">
      <c r="A38" s="17" t="s">
        <v>160</v>
      </c>
      <c r="B38" s="1"/>
      <c r="C38" s="1"/>
      <c r="D38" s="1">
        <f>(D32-D33)/(2*(D35-D34))</f>
        <v>0.2481651376146789</v>
      </c>
      <c r="E38" s="34" t="s">
        <v>161</v>
      </c>
      <c r="F38" s="35"/>
      <c r="G38" s="35"/>
      <c r="H38" s="35"/>
      <c r="I38" s="36"/>
    </row>
    <row r="39" spans="1:9" x14ac:dyDescent="0.3">
      <c r="A39" s="1"/>
      <c r="B39" s="1"/>
      <c r="C39" s="1"/>
      <c r="D39" s="1"/>
      <c r="E39" s="9" t="s">
        <v>162</v>
      </c>
      <c r="F39" s="31" t="s">
        <v>163</v>
      </c>
      <c r="G39" s="32"/>
      <c r="H39" s="32"/>
      <c r="I39" s="33"/>
    </row>
  </sheetData>
  <mergeCells count="13">
    <mergeCell ref="D6:E6"/>
    <mergeCell ref="D9:E9"/>
    <mergeCell ref="F39:I39"/>
    <mergeCell ref="E38:I38"/>
    <mergeCell ref="E28:I28"/>
    <mergeCell ref="E29:I29"/>
    <mergeCell ref="E27:I27"/>
    <mergeCell ref="E30:I30"/>
    <mergeCell ref="E31:I31"/>
    <mergeCell ref="E32:I32"/>
    <mergeCell ref="E33:I33"/>
    <mergeCell ref="E34:I34"/>
    <mergeCell ref="E35:I35"/>
  </mergeCells>
  <printOptions headings="1" gridLines="1"/>
  <pageMargins left="0.7" right="0.7" top="0.75" bottom="0.75" header="0.3" footer="0.3"/>
  <pageSetup scale="75" orientation="portrait" r:id="rId1"/>
  <headerFooter>
    <oddHeader>&amp;LSujal Meher Kayastha&amp;CLAB1&amp;RCSIT2081001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01"/>
  <sheetViews>
    <sheetView tabSelected="1" view="pageLayout" zoomScaleNormal="100" workbookViewId="0">
      <selection activeCell="J3" sqref="J3"/>
    </sheetView>
  </sheetViews>
  <sheetFormatPr defaultRowHeight="14.4" x14ac:dyDescent="0.3"/>
  <cols>
    <col min="2" max="2" width="11.88671875" customWidth="1"/>
    <col min="4" max="4" width="10" customWidth="1"/>
  </cols>
  <sheetData>
    <row r="3" spans="1:9" x14ac:dyDescent="0.3">
      <c r="A3" t="s">
        <v>164</v>
      </c>
    </row>
    <row r="4" spans="1:9" x14ac:dyDescent="0.3">
      <c r="E4" s="13" t="s">
        <v>165</v>
      </c>
      <c r="F4" s="13">
        <v>75</v>
      </c>
    </row>
    <row r="5" spans="1:9" x14ac:dyDescent="0.3">
      <c r="B5" s="14" t="s">
        <v>129</v>
      </c>
      <c r="C5" s="14" t="s">
        <v>51</v>
      </c>
      <c r="D5" s="14" t="s">
        <v>52</v>
      </c>
      <c r="E5" s="14" t="s">
        <v>53</v>
      </c>
      <c r="F5" s="14" t="s">
        <v>54</v>
      </c>
      <c r="G5" s="14" t="s">
        <v>166</v>
      </c>
    </row>
    <row r="6" spans="1:9" x14ac:dyDescent="0.3">
      <c r="B6" s="1" t="s">
        <v>49</v>
      </c>
      <c r="C6" s="1">
        <v>5</v>
      </c>
      <c r="D6" s="1">
        <v>50</v>
      </c>
      <c r="E6" s="1">
        <v>50</v>
      </c>
      <c r="F6" s="1">
        <v>55</v>
      </c>
      <c r="G6" s="1">
        <f>F6-F4</f>
        <v>-20</v>
      </c>
      <c r="I6" s="19"/>
    </row>
    <row r="7" spans="1:9" x14ac:dyDescent="0.3">
      <c r="B7" s="1" t="s">
        <v>167</v>
      </c>
      <c r="C7" s="1">
        <v>12</v>
      </c>
      <c r="D7" s="1">
        <v>60</v>
      </c>
      <c r="E7" s="1">
        <v>60</v>
      </c>
      <c r="F7" s="1">
        <v>65</v>
      </c>
      <c r="G7" s="1">
        <f>F7-F4</f>
        <v>-10</v>
      </c>
    </row>
    <row r="8" spans="1:9" x14ac:dyDescent="0.3">
      <c r="B8" s="1" t="s">
        <v>168</v>
      </c>
      <c r="C8" s="1">
        <v>20</v>
      </c>
      <c r="D8" s="1">
        <v>70</v>
      </c>
      <c r="E8" s="1">
        <v>70</v>
      </c>
      <c r="F8" s="1">
        <v>75</v>
      </c>
      <c r="G8" s="1">
        <f>F8-F4</f>
        <v>0</v>
      </c>
    </row>
    <row r="9" spans="1:9" x14ac:dyDescent="0.3">
      <c r="B9" s="1" t="s">
        <v>169</v>
      </c>
      <c r="C9" s="1">
        <v>7</v>
      </c>
      <c r="D9" s="1">
        <v>80</v>
      </c>
      <c r="E9" s="1">
        <v>80</v>
      </c>
      <c r="F9" s="1">
        <v>85</v>
      </c>
      <c r="G9" s="1">
        <f>F9-F4</f>
        <v>10</v>
      </c>
    </row>
    <row r="10" spans="1:9" x14ac:dyDescent="0.3">
      <c r="B10" s="1" t="s">
        <v>170</v>
      </c>
      <c r="C10" s="1">
        <v>16</v>
      </c>
      <c r="D10" s="1">
        <v>90</v>
      </c>
      <c r="E10" s="1">
        <v>90</v>
      </c>
      <c r="F10" s="1">
        <v>95</v>
      </c>
      <c r="G10" s="1">
        <f>F10-F4</f>
        <v>20</v>
      </c>
    </row>
    <row r="11" spans="1:9" x14ac:dyDescent="0.3">
      <c r="B11" s="1"/>
      <c r="C11" s="1">
        <f>SUM(C6:C10)</f>
        <v>60</v>
      </c>
      <c r="D11" s="1"/>
      <c r="E11" s="1"/>
      <c r="F11" s="1"/>
      <c r="G11" s="1"/>
    </row>
    <row r="13" spans="1:9" x14ac:dyDescent="0.3">
      <c r="B13" s="14" t="s">
        <v>5</v>
      </c>
      <c r="C13" s="14" t="s">
        <v>171</v>
      </c>
      <c r="D13" s="37" t="s">
        <v>1</v>
      </c>
      <c r="E13" s="38"/>
      <c r="F13" s="38"/>
      <c r="G13" s="39"/>
    </row>
    <row r="14" spans="1:9" ht="15.6" x14ac:dyDescent="0.35">
      <c r="B14" s="20" t="s">
        <v>172</v>
      </c>
      <c r="C14" s="1">
        <f>SUMPRODUCT(C6:C10,G6:G10/C11)</f>
        <v>2.833333333333333</v>
      </c>
      <c r="D14" s="34" t="s">
        <v>173</v>
      </c>
      <c r="E14" s="35"/>
      <c r="F14" s="35"/>
      <c r="G14" s="36"/>
    </row>
    <row r="15" spans="1:9" ht="15.6" x14ac:dyDescent="0.35">
      <c r="B15" s="20" t="s">
        <v>174</v>
      </c>
      <c r="C15" s="1">
        <f>SUMPRODUCT(C6:C10,G6:G10^2)/C11</f>
        <v>171.66666666666666</v>
      </c>
      <c r="D15" s="1" t="s">
        <v>175</v>
      </c>
      <c r="E15" s="1"/>
      <c r="F15" s="1"/>
      <c r="G15" s="1"/>
    </row>
    <row r="16" spans="1:9" ht="15.6" x14ac:dyDescent="0.35">
      <c r="B16" s="20" t="s">
        <v>176</v>
      </c>
      <c r="C16" s="1">
        <f>SUMPRODUCT(C6:C10,G6:G10^3)/C11</f>
        <v>1383.3333333333333</v>
      </c>
      <c r="D16" s="1" t="s">
        <v>177</v>
      </c>
      <c r="E16" s="1"/>
      <c r="F16" s="1"/>
      <c r="G16" s="1"/>
    </row>
    <row r="17" spans="2:8" ht="15.6" x14ac:dyDescent="0.35">
      <c r="B17" s="20" t="s">
        <v>178</v>
      </c>
      <c r="C17" s="1">
        <f>SUMPRODUCT(C6:C10,G6:G10^4)/C11</f>
        <v>59166.666666666664</v>
      </c>
      <c r="D17" s="1" t="s">
        <v>179</v>
      </c>
      <c r="E17" s="1"/>
      <c r="F17" s="1"/>
      <c r="G17" s="1"/>
    </row>
    <row r="20" spans="2:8" x14ac:dyDescent="0.3">
      <c r="B20" s="21" t="s">
        <v>180</v>
      </c>
      <c r="C20" s="13"/>
      <c r="D20" s="13"/>
      <c r="E20" s="13"/>
      <c r="F20" s="13"/>
    </row>
    <row r="21" spans="2:8" ht="15.6" x14ac:dyDescent="0.35">
      <c r="B21" s="20" t="s">
        <v>181</v>
      </c>
      <c r="C21" s="1">
        <f>C14-C14</f>
        <v>0</v>
      </c>
      <c r="D21" s="34" t="s">
        <v>182</v>
      </c>
      <c r="E21" s="35"/>
      <c r="F21" s="35"/>
      <c r="G21" s="35"/>
      <c r="H21" s="36"/>
    </row>
    <row r="22" spans="2:8" ht="15.6" x14ac:dyDescent="0.35">
      <c r="B22" s="20" t="s">
        <v>183</v>
      </c>
      <c r="C22" s="1">
        <f>C15-C14^2</f>
        <v>163.63888888888889</v>
      </c>
      <c r="D22" s="34" t="s">
        <v>184</v>
      </c>
      <c r="E22" s="35"/>
      <c r="F22" s="35"/>
      <c r="G22" s="35"/>
      <c r="H22" s="36"/>
    </row>
    <row r="23" spans="2:8" ht="15.6" x14ac:dyDescent="0.35">
      <c r="B23" s="20" t="s">
        <v>185</v>
      </c>
      <c r="C23" s="1">
        <f>C16-3*C15*C14+2*C14^3</f>
        <v>-30.342592592592524</v>
      </c>
      <c r="D23" s="34" t="s">
        <v>186</v>
      </c>
      <c r="E23" s="35"/>
      <c r="F23" s="35"/>
      <c r="G23" s="35"/>
      <c r="H23" s="36"/>
    </row>
    <row r="24" spans="2:8" ht="15.6" x14ac:dyDescent="0.35">
      <c r="B24" s="20" t="s">
        <v>187</v>
      </c>
      <c r="C24" s="1">
        <f>C17-4*C16*C14+6*C15*C14^2-3*C14^4</f>
        <v>51564.164351851854</v>
      </c>
      <c r="D24" s="34" t="s">
        <v>188</v>
      </c>
      <c r="E24" s="35"/>
      <c r="F24" s="35"/>
      <c r="G24" s="35"/>
      <c r="H24" s="36"/>
    </row>
    <row r="25" spans="2:8" x14ac:dyDescent="0.3">
      <c r="B25" s="14"/>
      <c r="C25" s="1"/>
      <c r="D25" s="1"/>
      <c r="E25" s="1"/>
      <c r="F25" s="1"/>
      <c r="G25" s="1"/>
      <c r="H25" s="1"/>
    </row>
    <row r="26" spans="2:8" ht="15.6" x14ac:dyDescent="0.35">
      <c r="B26" s="20" t="s">
        <v>189</v>
      </c>
      <c r="C26" s="1">
        <f>C23/C22^1.5</f>
        <v>-1.4495156308903665E-2</v>
      </c>
      <c r="D26" s="1" t="s">
        <v>190</v>
      </c>
      <c r="E26" s="1"/>
      <c r="F26" s="9" t="s">
        <v>191</v>
      </c>
      <c r="G26" s="9"/>
      <c r="H26" s="9"/>
    </row>
    <row r="27" spans="2:8" ht="15.6" x14ac:dyDescent="0.35">
      <c r="B27" s="20" t="s">
        <v>192</v>
      </c>
      <c r="C27" s="1">
        <f>C24/C22^2</f>
        <v>1.9256392966538816</v>
      </c>
      <c r="D27" s="1" t="s">
        <v>193</v>
      </c>
      <c r="E27" s="1"/>
      <c r="F27" s="9" t="s">
        <v>194</v>
      </c>
      <c r="G27" s="9"/>
      <c r="H27" s="9"/>
    </row>
    <row r="62" spans="1:8" x14ac:dyDescent="0.3">
      <c r="A62" t="s">
        <v>195</v>
      </c>
    </row>
    <row r="63" spans="1:8" x14ac:dyDescent="0.3">
      <c r="B63" t="s">
        <v>196</v>
      </c>
    </row>
    <row r="64" spans="1:8" x14ac:dyDescent="0.3">
      <c r="B64" s="9" t="s">
        <v>123</v>
      </c>
      <c r="C64" s="1" t="s">
        <v>197</v>
      </c>
      <c r="D64" s="5" t="s">
        <v>198</v>
      </c>
      <c r="E64" s="1" t="s">
        <v>199</v>
      </c>
      <c r="F64" s="1" t="s">
        <v>200</v>
      </c>
      <c r="G64" s="1" t="s">
        <v>201</v>
      </c>
      <c r="H64" s="1" t="s">
        <v>202</v>
      </c>
    </row>
    <row r="65" spans="2:9" x14ac:dyDescent="0.3">
      <c r="B65" s="9" t="s">
        <v>50</v>
      </c>
      <c r="C65" s="1">
        <v>9</v>
      </c>
      <c r="D65" s="1">
        <v>20</v>
      </c>
      <c r="E65" s="1">
        <v>35</v>
      </c>
      <c r="F65" s="1">
        <v>40</v>
      </c>
      <c r="G65" s="1">
        <v>24</v>
      </c>
      <c r="H65" s="1">
        <v>12</v>
      </c>
    </row>
    <row r="67" spans="2:9" x14ac:dyDescent="0.3">
      <c r="B67" s="14" t="s">
        <v>129</v>
      </c>
      <c r="C67" s="14" t="s">
        <v>50</v>
      </c>
      <c r="D67" s="14" t="s">
        <v>52</v>
      </c>
      <c r="E67" s="14" t="s">
        <v>53</v>
      </c>
      <c r="F67" s="14" t="s">
        <v>203</v>
      </c>
      <c r="G67" s="14" t="s">
        <v>56</v>
      </c>
    </row>
    <row r="68" spans="2:9" x14ac:dyDescent="0.3">
      <c r="B68" s="8" t="s">
        <v>204</v>
      </c>
      <c r="C68" s="1">
        <v>9</v>
      </c>
      <c r="D68" s="1" t="s">
        <v>205</v>
      </c>
      <c r="E68" s="1"/>
      <c r="F68" s="1">
        <f>C68</f>
        <v>9</v>
      </c>
      <c r="G68" s="1"/>
    </row>
    <row r="69" spans="2:9" x14ac:dyDescent="0.3">
      <c r="B69" s="22" t="s">
        <v>206</v>
      </c>
      <c r="C69" s="1">
        <v>20</v>
      </c>
      <c r="D69" s="1">
        <v>9.5</v>
      </c>
      <c r="E69" s="1">
        <v>15.5</v>
      </c>
      <c r="F69" s="1">
        <f>F68+C69</f>
        <v>29</v>
      </c>
      <c r="G69" s="1">
        <v>6</v>
      </c>
    </row>
    <row r="70" spans="2:9" x14ac:dyDescent="0.3">
      <c r="B70" s="8" t="s">
        <v>207</v>
      </c>
      <c r="C70" s="1">
        <v>35</v>
      </c>
      <c r="D70" s="1">
        <v>15.5</v>
      </c>
      <c r="E70" s="1">
        <v>19.5</v>
      </c>
      <c r="F70" s="1">
        <f t="shared" ref="F70:F73" si="0">F69+C70</f>
        <v>64</v>
      </c>
      <c r="G70" s="1">
        <v>4</v>
      </c>
    </row>
    <row r="71" spans="2:9" x14ac:dyDescent="0.3">
      <c r="B71" s="8" t="s">
        <v>208</v>
      </c>
      <c r="C71" s="1">
        <v>40</v>
      </c>
      <c r="D71" s="1">
        <v>19.5</v>
      </c>
      <c r="E71" s="1">
        <v>24.5</v>
      </c>
      <c r="F71" s="1">
        <f t="shared" si="0"/>
        <v>104</v>
      </c>
      <c r="G71" s="1">
        <v>5</v>
      </c>
    </row>
    <row r="72" spans="2:9" x14ac:dyDescent="0.3">
      <c r="B72" s="8" t="s">
        <v>209</v>
      </c>
      <c r="C72" s="1">
        <v>24</v>
      </c>
      <c r="D72" s="1">
        <v>24.5</v>
      </c>
      <c r="E72" s="1">
        <v>29.5</v>
      </c>
      <c r="F72" s="1">
        <f t="shared" si="0"/>
        <v>128</v>
      </c>
      <c r="G72" s="1">
        <v>5</v>
      </c>
    </row>
    <row r="73" spans="2:9" x14ac:dyDescent="0.3">
      <c r="B73" s="8" t="s">
        <v>202</v>
      </c>
      <c r="C73" s="1">
        <v>12</v>
      </c>
      <c r="D73" s="1" t="s">
        <v>210</v>
      </c>
      <c r="E73" s="1"/>
      <c r="F73" s="1">
        <f t="shared" si="0"/>
        <v>140</v>
      </c>
      <c r="G73" s="1"/>
    </row>
    <row r="74" spans="2:9" x14ac:dyDescent="0.3">
      <c r="B74" s="1"/>
      <c r="C74" s="1">
        <f>SUM(C68:C73)</f>
        <v>140</v>
      </c>
      <c r="D74" s="1"/>
      <c r="E74" s="1"/>
      <c r="F74" s="1"/>
      <c r="G74" s="1"/>
    </row>
    <row r="76" spans="2:9" x14ac:dyDescent="0.3">
      <c r="B76" s="14" t="s">
        <v>5</v>
      </c>
      <c r="C76" s="14" t="s">
        <v>137</v>
      </c>
      <c r="D76" s="14" t="s">
        <v>1</v>
      </c>
      <c r="E76" s="14" t="s">
        <v>6</v>
      </c>
      <c r="F76" s="37" t="s">
        <v>1</v>
      </c>
      <c r="G76" s="38"/>
      <c r="H76" s="39"/>
    </row>
    <row r="77" spans="2:9" x14ac:dyDescent="0.3">
      <c r="B77" s="14" t="s">
        <v>11</v>
      </c>
      <c r="C77" s="1">
        <f>3*C74/4</f>
        <v>105</v>
      </c>
      <c r="D77" s="1" t="s">
        <v>211</v>
      </c>
      <c r="E77" s="1">
        <f>D72+(C77-F71)/C72*G72</f>
        <v>24.708333333333332</v>
      </c>
      <c r="F77" s="1" t="s">
        <v>212</v>
      </c>
      <c r="G77" s="1"/>
      <c r="H77" s="1"/>
    </row>
    <row r="78" spans="2:9" x14ac:dyDescent="0.3">
      <c r="B78" s="14" t="s">
        <v>10</v>
      </c>
      <c r="C78" s="1">
        <f>C74/4</f>
        <v>35</v>
      </c>
      <c r="D78" s="1" t="s">
        <v>213</v>
      </c>
      <c r="E78" s="1">
        <f>D70+(C78-F69)/C70*G70</f>
        <v>16.185714285714287</v>
      </c>
      <c r="F78" s="1" t="s">
        <v>214</v>
      </c>
      <c r="G78" s="1"/>
      <c r="H78" s="1"/>
    </row>
    <row r="79" spans="2:9" x14ac:dyDescent="0.3">
      <c r="B79" s="14" t="s">
        <v>12</v>
      </c>
      <c r="C79" s="1"/>
      <c r="D79" s="1"/>
      <c r="E79" s="1">
        <f>(C77-C78)/2</f>
        <v>35</v>
      </c>
      <c r="F79" s="34" t="s">
        <v>215</v>
      </c>
      <c r="G79" s="35"/>
      <c r="H79" s="36"/>
    </row>
    <row r="80" spans="2:9" x14ac:dyDescent="0.3">
      <c r="B80" s="14" t="s">
        <v>157</v>
      </c>
      <c r="C80" s="1"/>
      <c r="D80" s="1"/>
      <c r="E80" s="1">
        <f>(C77+C78-2*C81)/(C77-C78)</f>
        <v>0</v>
      </c>
      <c r="F80" s="1" t="s">
        <v>216</v>
      </c>
      <c r="G80" s="1"/>
      <c r="H80" s="1"/>
      <c r="I80" t="s">
        <v>217</v>
      </c>
    </row>
    <row r="81" spans="1:12" x14ac:dyDescent="0.3">
      <c r="B81" s="14" t="s">
        <v>2</v>
      </c>
      <c r="C81" s="1">
        <f>C74/2</f>
        <v>70</v>
      </c>
      <c r="D81" s="1" t="s">
        <v>218</v>
      </c>
      <c r="E81" s="1">
        <f>D71+(C81-F70)/C71*G71</f>
        <v>20.25</v>
      </c>
      <c r="F81" s="1" t="s">
        <v>219</v>
      </c>
      <c r="G81" s="1"/>
      <c r="H81" s="1"/>
    </row>
    <row r="84" spans="1:12" x14ac:dyDescent="0.3">
      <c r="A84" t="s">
        <v>220</v>
      </c>
    </row>
    <row r="85" spans="1:12" x14ac:dyDescent="0.3">
      <c r="B85" s="1">
        <v>10</v>
      </c>
      <c r="C85" s="1">
        <v>50</v>
      </c>
      <c r="D85" s="1">
        <v>70</v>
      </c>
      <c r="E85" s="1">
        <v>80</v>
      </c>
      <c r="F85" s="1">
        <v>90</v>
      </c>
      <c r="G85" s="1">
        <v>55</v>
      </c>
      <c r="H85" s="1">
        <v>65</v>
      </c>
      <c r="I85" s="1">
        <v>70</v>
      </c>
      <c r="J85" s="1">
        <v>85</v>
      </c>
      <c r="K85" s="1">
        <v>90</v>
      </c>
      <c r="L85" s="1">
        <v>15</v>
      </c>
    </row>
    <row r="86" spans="1:12" x14ac:dyDescent="0.3">
      <c r="B86" s="1">
        <v>40</v>
      </c>
      <c r="C86" s="1">
        <v>35</v>
      </c>
      <c r="D86" s="1">
        <v>25</v>
      </c>
      <c r="E86" s="1">
        <v>20</v>
      </c>
      <c r="F86" s="1">
        <v>5</v>
      </c>
      <c r="G86" s="1">
        <v>75</v>
      </c>
      <c r="H86" s="1">
        <v>45</v>
      </c>
      <c r="I86" s="1"/>
      <c r="J86" s="1"/>
      <c r="K86" s="1"/>
      <c r="L86" s="1"/>
    </row>
    <row r="88" spans="1:12" x14ac:dyDescent="0.3">
      <c r="A88" s="14" t="s">
        <v>5</v>
      </c>
      <c r="B88" s="14" t="s">
        <v>6</v>
      </c>
      <c r="C88" s="37" t="s">
        <v>1</v>
      </c>
      <c r="D88" s="39"/>
    </row>
    <row r="89" spans="1:12" x14ac:dyDescent="0.3">
      <c r="A89" s="14" t="s">
        <v>10</v>
      </c>
      <c r="B89" s="1">
        <f>QUARTILE(B85:L86,1)</f>
        <v>27.5</v>
      </c>
      <c r="C89" s="34" t="s">
        <v>221</v>
      </c>
      <c r="D89" s="36"/>
    </row>
    <row r="90" spans="1:12" x14ac:dyDescent="0.3">
      <c r="A90" s="14" t="s">
        <v>222</v>
      </c>
      <c r="B90" s="1">
        <f>MIN(B85:L86)</f>
        <v>5</v>
      </c>
      <c r="C90" s="1" t="s">
        <v>223</v>
      </c>
      <c r="D90" s="1"/>
      <c r="H90" s="13"/>
    </row>
    <row r="91" spans="1:12" x14ac:dyDescent="0.3">
      <c r="A91" s="14" t="s">
        <v>13</v>
      </c>
      <c r="B91" s="1">
        <f>MEDIAN(B85:L87)</f>
        <v>52.5</v>
      </c>
      <c r="C91" s="1" t="s">
        <v>224</v>
      </c>
      <c r="D91" s="1"/>
    </row>
    <row r="92" spans="1:12" x14ac:dyDescent="0.3">
      <c r="A92" s="14" t="s">
        <v>225</v>
      </c>
      <c r="B92" s="1">
        <f>MAX(B85:L86)</f>
        <v>90</v>
      </c>
      <c r="C92" s="1" t="s">
        <v>226</v>
      </c>
      <c r="D92" s="1"/>
    </row>
    <row r="93" spans="1:12" x14ac:dyDescent="0.3">
      <c r="A93" s="14" t="s">
        <v>227</v>
      </c>
      <c r="B93" s="1">
        <f>QUARTILE(B85:L86,3)</f>
        <v>73.75</v>
      </c>
      <c r="C93" s="1" t="s">
        <v>228</v>
      </c>
      <c r="D93" s="1"/>
    </row>
    <row r="101" spans="4:4" x14ac:dyDescent="0.3">
      <c r="D101" s="23" t="s">
        <v>229</v>
      </c>
    </row>
  </sheetData>
  <mergeCells count="10">
    <mergeCell ref="C88:D88"/>
    <mergeCell ref="C89:D89"/>
    <mergeCell ref="D13:G13"/>
    <mergeCell ref="D14:G14"/>
    <mergeCell ref="F76:H76"/>
    <mergeCell ref="F79:H79"/>
    <mergeCell ref="D21:H21"/>
    <mergeCell ref="D22:H22"/>
    <mergeCell ref="D23:H23"/>
    <mergeCell ref="D24:H24"/>
  </mergeCells>
  <printOptions headings="1" gridLines="1"/>
  <pageMargins left="0.7" right="0.7" top="0.75" bottom="0.75" header="0.3" footer="0.3"/>
  <pageSetup scale="75" orientation="portrait" r:id="rId1"/>
  <headerFooter>
    <oddHeader>&amp;LSujal Meher Kayastha&amp;CLAB1&amp;RCSIT2081001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ADMIN</cp:lastModifiedBy>
  <cp:lastPrinted>2025-07-07T14:07:33Z</cp:lastPrinted>
  <dcterms:created xsi:type="dcterms:W3CDTF">2025-06-10T05:31:29Z</dcterms:created>
  <dcterms:modified xsi:type="dcterms:W3CDTF">2025-07-28T15:19:20Z</dcterms:modified>
</cp:coreProperties>
</file>