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60" firstSheet="2" activeTab="3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3" hidden="1">Final_2!$1:$21</definedName>
    <definedName name="_xlnm._FilterDatabase" localSheetId="1" hidden="1">Final_1!$B$2:$Q$12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<sst xmlns="http://schemas.openxmlformats.org/spreadsheetml/2006/main" count="395" uniqueCount="144">
  <si>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Job Title</t>
  </si>
  <si>
    <t xml:space="preserve"> Experience (Years)</t>
  </si>
  <si>
    <t>Annual Salary ($USD)</t>
  </si>
  <si>
    <t>Bonus Max ($USD)</t>
  </si>
  <si>
    <t>Experience (=)</t>
  </si>
  <si>
    <t>Total Salary (+)</t>
  </si>
  <si>
    <t>Bonus Rate (/)</t>
  </si>
  <si>
    <t>Confirm Total Salary</t>
  </si>
  <si>
    <t>Does Total Salary = Confirmed Salary?</t>
  </si>
  <si>
    <t>Is Bonus &gt; Annual Salary?</t>
  </si>
  <si>
    <t>Meets Experience</t>
  </si>
  <si>
    <t>Meets Salary</t>
  </si>
  <si>
    <t>Meets Both (1 or 0)</t>
  </si>
  <si>
    <t>Meets Both - Formula Only</t>
  </si>
  <si>
    <t>Meets Both</t>
  </si>
  <si>
    <t>Meets Goals</t>
  </si>
  <si>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</si>
  <si>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</si>
  <si>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</si>
  <si>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</si>
  <si>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</si>
  <si>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</si>
  <si>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</si>
  <si>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</si>
  <si>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</si>
  <si>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</si>
  <si>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Goals:</t>
  </si>
  <si>
    <t>Experience (&lt;=)</t>
  </si>
  <si>
    <t>Total Salary (&gt;=)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</si>
  <si>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</si>
  <si>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</si>
  <si>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</si>
  <si>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</si>
  <si>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</si>
  <si>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</si>
  <si>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</si>
  <si>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</si>
  <si>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</si>
  <si>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</si>
  <si>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Business Analyst</t>
  </si>
  <si>
    <t>Both Roles</t>
  </si>
  <si>
    <t>=AND()</t>
  </si>
  <si>
    <t>=OR()</t>
  </si>
  <si>
    <t>Buckets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</si>
  <si>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</si>
  <si>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</si>
  <si>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</si>
  <si>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</si>
  <si>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</si>
  <si>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</si>
  <si>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</si>
  <si>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</si>
  <si>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</si>
  <si>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</si>
  <si>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</si>
  <si>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</si>
  <si>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</si>
  <si>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</si>
  <si>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</si>
  <si>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</si>
  <si>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</si>
  <si>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</si>
  <si>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</si>
  <si>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</si>
  <si>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</si>
  <si>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</si>
  <si>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</si>
  <si>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</si>
  <si>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</si>
  <si>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</si>
  <si>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</si>
  <si>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</si>
  <si>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</si>
  <si>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</si>
  <si>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</si>
  <si>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</si>
  <si>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</si>
  <si>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</si>
  <si>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</si>
  <si>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</si>
  <si>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</si>
  <si>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</si>
  <si>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</si>
  <si>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</si>
  <si>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</si>
  <si>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</si>
  <si>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</si>
  <si>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</si>
  <si>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</si>
  <si>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</si>
  <si>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</si>
  <si>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</si>
  <si>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</si>
  <si>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</si>
  <si>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</si>
  <si>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</si>
  <si>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</si>
  <si>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</si>
  <si>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</si>
  <si>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</si>
  <si>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</si>
  <si>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</si>
  <si>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</si>
  <si>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</si>
  <si>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</si>
  <si>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</si>
  <si>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</si>
  <si>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</si>
  <si>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</si>
  <si>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</si>
  <si>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</si>
  <si>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</si>
  <si>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</si>
  <si>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</si>
  <si>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</si>
  <si>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</si>
  <si>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</si>
  <si>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</si>
  <si>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</si>
  <si>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</si>
  <si>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</si>
  <si>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</si>
  <si>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</si>
  <si>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Error Type</t>
  </si>
  <si>
    <t>Formula</t>
  </si>
  <si>
    <t>Description</t>
  </si>
  <si>
    <t>=IFERROR()</t>
  </si>
  <si>
    <t>=IFNA()</t>
  </si>
  <si>
    <t>=1/0</t>
  </si>
  <si>
    <t>The formula is trying to divide by zero</t>
  </si>
  <si>
    <t>=B4 + "text"</t>
  </si>
  <si>
    <t>The formula includes an argument of the wrong type</t>
  </si>
  <si>
    <t>=#REF!</t>
  </si>
  <si>
    <t>The formula refers to a cell that isn’t valid (usually deleted cell)</t>
  </si>
  <si>
    <t>=COUNTT(A3:A9)</t>
  </si>
  <si>
    <t>The formula uses a name that Excel doesn’t recognize</t>
  </si>
  <si>
    <t>=VLOOKUP("Value", A1:A10, 2, FALSE)</t>
  </si>
  <si>
    <t>The formula is referring to a cell whose data isn’t available</t>
  </si>
  <si>
    <t>=SQRT(-1)</t>
  </si>
  <si>
    <t>There is a problem with the value in the formula</t>
  </si>
  <si>
    <t>=SUM(A1:A10 B1:B10)</t>
  </si>
  <si>
    <t>The formula is trying to use an intersection of two ranges that don’t intersect</t>
  </si>
  <si>
    <t>Conditon 1</t>
  </si>
  <si>
    <t>Condition 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</si>
</sst>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0.0%"/>
  </numFmts>
  <fonts count="26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b/>
      <u/>
      <sz val="11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24" applyNumberFormat="0" applyAlignment="0" applyProtection="0">
      <alignment vertical="center"/>
    </xf>
    <xf numFmtId="0" fontId="16" fillId="7" borderId="25" applyNumberFormat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18" fillId="8" borderId="26" applyNumberFormat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0" xfId="0" applyFont="1" applyFill="1" applyBorder="1"/>
    <xf numFmtId="0" fontId="0" fillId="0" borderId="10" xfId="0" applyBorder="1"/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horizontal="center" vertical="top"/>
    </xf>
    <xf numFmtId="178" fontId="0" fillId="0" borderId="10" xfId="0" applyNumberFormat="1" applyBorder="1"/>
    <xf numFmtId="0" fontId="2" fillId="0" borderId="11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3" borderId="10" xfId="0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178" fontId="0" fillId="0" borderId="10" xfId="0" applyNumberFormat="1" applyBorder="1" applyAlignment="1">
      <alignment horizontal="left" wrapText="1"/>
    </xf>
    <xf numFmtId="0" fontId="2" fillId="3" borderId="12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3" fillId="0" borderId="14" xfId="0" applyFont="1" applyBorder="1"/>
    <xf numFmtId="0" fontId="4" fillId="4" borderId="1" xfId="0" applyFont="1" applyFill="1" applyBorder="1" applyAlignment="1">
      <alignment horizontal="center" wrapText="1"/>
    </xf>
    <xf numFmtId="0" fontId="4" fillId="4" borderId="15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0" borderId="16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18" xfId="0" applyFont="1" applyBorder="1" applyAlignment="1">
      <alignment horizontal="center" wrapText="1"/>
    </xf>
    <xf numFmtId="0" fontId="3" fillId="0" borderId="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6" xfId="0" applyFont="1" applyBorder="1"/>
    <xf numFmtId="0" fontId="3" fillId="0" borderId="18" xfId="0" applyFont="1" applyBorder="1"/>
    <xf numFmtId="179" fontId="3" fillId="0" borderId="18" xfId="3" applyNumberFormat="1" applyFont="1" applyBorder="1" applyAlignment="1"/>
    <xf numFmtId="0" fontId="3" fillId="0" borderId="7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0" xfId="0" applyFont="1"/>
    <xf numFmtId="0" fontId="4" fillId="0" borderId="1" xfId="0" applyFont="1" applyBorder="1"/>
    <xf numFmtId="0" fontId="3" fillId="0" borderId="2" xfId="0" applyFont="1" applyBorder="1"/>
    <xf numFmtId="0" fontId="4" fillId="0" borderId="7" xfId="0" applyFont="1" applyBorder="1"/>
    <xf numFmtId="0" fontId="3" fillId="0" borderId="8" xfId="0" applyFont="1" applyBorder="1"/>
    <xf numFmtId="0" fontId="4" fillId="0" borderId="20" xfId="0" applyFont="1" applyBorder="1" applyAlignment="1">
      <alignment horizontal="center" wrapText="1"/>
    </xf>
    <xf numFmtId="0" fontId="3" fillId="0" borderId="18" xfId="3" applyNumberFormat="1" applyFont="1" applyBorder="1" applyAlignment="1"/>
    <xf numFmtId="0" fontId="3" fillId="0" borderId="20" xfId="0" applyFont="1" applyBorder="1"/>
    <xf numFmtId="0" fontId="4" fillId="4" borderId="3" xfId="0" applyFont="1" applyFill="1" applyBorder="1" applyAlignment="1">
      <alignment horizontal="center" wrapText="1"/>
    </xf>
    <xf numFmtId="0" fontId="3" fillId="0" borderId="6" xfId="0" applyFont="1" applyBorder="1"/>
    <xf numFmtId="0" fontId="3" fillId="0" borderId="9" xfId="0" applyFont="1" applyBorder="1"/>
    <xf numFmtId="0" fontId="1" fillId="2" borderId="10" xfId="0" applyFont="1" applyFill="1" applyBorder="1" quotePrefix="1"/>
    <xf numFmtId="0" fontId="0" fillId="0" borderId="10" xfId="0" applyBorder="1" quotePrefix="1"/>
    <xf numFmtId="0" fontId="1" fillId="2" borderId="3" xfId="0" applyFont="1" applyFill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eetMetadata" Target="metadata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4526280</xdr:colOff>
      <xdr:row>22</xdr:row>
      <xdr:rowOff>180975</xdr:rowOff>
    </xdr:from>
    <xdr:ext cx="3159760" cy="925830"/>
    <xdr:sp>
      <xdr:nvSpPr>
        <xdr:cNvPr id="2" name="Text Box 1"/>
        <xdr:cNvSpPr txBox="1"/>
      </xdr:nvSpPr>
      <xdr:spPr>
        <a:xfrm>
          <a:off x="18432780" y="4935855"/>
          <a:ext cx="3159760" cy="92583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r>
            <a:rPr lang="en-US" sz="1100"/>
            <a:t>Here, i learned about Logical functions like AND, which return True if both condition is true and otherwise false,</a:t>
          </a:r>
          <a:endParaRPr lang="en-US" sz="1100"/>
        </a:p>
        <a:p>
          <a:pPr algn="l"/>
          <a:r>
            <a:rPr lang="en-US" sz="1100"/>
            <a:t>=AND(A2=$K$1,A2=$L$1)</a:t>
          </a:r>
          <a:endParaRPr lang="en-US" sz="1100"/>
        </a:p>
      </xdr:txBody>
    </xdr:sp>
    <xdr:clientData/>
  </xdr:oneCellAnchor>
  <xdr:twoCellAnchor>
    <xdr:from>
      <xdr:col>10</xdr:col>
      <xdr:colOff>517525</xdr:colOff>
      <xdr:row>21</xdr:row>
      <xdr:rowOff>95885</xdr:rowOff>
    </xdr:from>
    <xdr:to>
      <xdr:col>13</xdr:col>
      <xdr:colOff>140970</xdr:colOff>
      <xdr:row>25</xdr:row>
      <xdr:rowOff>3175</xdr:rowOff>
    </xdr:to>
    <xdr:cxnSp>
      <xdr:nvCxnSpPr>
        <xdr:cNvPr id="3" name="Curved Connector 2"/>
        <xdr:cNvCxnSpPr/>
      </xdr:nvCxnSpPr>
      <xdr:spPr>
        <a:xfrm flipV="1">
          <a:off x="21609685" y="4667885"/>
          <a:ext cx="2320925" cy="638810"/>
        </a:xfrm>
        <a:prstGeom prst="curvedConnector3">
          <a:avLst>
            <a:gd name="adj1" fmla="val 99829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805180</xdr:colOff>
      <xdr:row>26</xdr:row>
      <xdr:rowOff>55245</xdr:rowOff>
    </xdr:from>
    <xdr:ext cx="3159760" cy="925830"/>
    <xdr:sp>
      <xdr:nvSpPr>
        <xdr:cNvPr id="4" name="Text Box 3"/>
        <xdr:cNvSpPr txBox="1"/>
      </xdr:nvSpPr>
      <xdr:spPr>
        <a:xfrm>
          <a:off x="21897340" y="5541645"/>
          <a:ext cx="3159760" cy="92583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Here, i learned about Logical functions like OR, which return True if any one condition is true and otherwise false,</a:t>
          </a:r>
          <a:endParaRPr lang="en-US" sz="1100"/>
        </a:p>
        <a:p>
          <a:pPr algn="l"/>
          <a:r>
            <a:rPr lang="en-US" sz="1100"/>
            <a:t>=OR(A2=$K$1,A2=$L$1)</a:t>
          </a:r>
          <a:endParaRPr lang="en-US" sz="1100"/>
        </a:p>
      </xdr:txBody>
    </xdr:sp>
    <xdr:clientData/>
  </xdr:oneCellAnchor>
  <xdr:twoCellAnchor>
    <xdr:from>
      <xdr:col>12</xdr:col>
      <xdr:colOff>303530</xdr:colOff>
      <xdr:row>21</xdr:row>
      <xdr:rowOff>15875</xdr:rowOff>
    </xdr:from>
    <xdr:to>
      <xdr:col>14</xdr:col>
      <xdr:colOff>311785</xdr:colOff>
      <xdr:row>26</xdr:row>
      <xdr:rowOff>13335</xdr:rowOff>
    </xdr:to>
    <xdr:cxnSp>
      <xdr:nvCxnSpPr>
        <xdr:cNvPr id="5" name="Curved Connector 4"/>
        <xdr:cNvCxnSpPr/>
      </xdr:nvCxnSpPr>
      <xdr:spPr>
        <a:xfrm flipV="1">
          <a:off x="23148290" y="4587875"/>
          <a:ext cx="1410335" cy="911860"/>
        </a:xfrm>
        <a:prstGeom prst="curvedConnector3">
          <a:avLst>
            <a:gd name="adj1" fmla="val 101670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3816985</xdr:colOff>
      <xdr:row>29</xdr:row>
      <xdr:rowOff>72390</xdr:rowOff>
    </xdr:from>
    <xdr:ext cx="3159760" cy="1483995"/>
    <xdr:sp>
      <xdr:nvSpPr>
        <xdr:cNvPr id="6" name="Text Box 5"/>
        <xdr:cNvSpPr txBox="1"/>
      </xdr:nvSpPr>
      <xdr:spPr>
        <a:xfrm>
          <a:off x="17723485" y="6107430"/>
          <a:ext cx="3159760" cy="1483995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Here, i learned about Logical functions like IF, IFs...nested IF</a:t>
          </a:r>
          <a:endParaRPr lang="en-US" sz="1100"/>
        </a:p>
        <a:p>
          <a:pPr algn="l"/>
          <a:r>
            <a:rPr lang="en-US" sz="1100"/>
            <a:t>=IF(A2=$K$1,"Role Desired","Not Desired"),</a:t>
          </a:r>
          <a:endParaRPr lang="en-US" sz="1100"/>
        </a:p>
        <a:p>
          <a:pPr algn="l"/>
          <a:r>
            <a:rPr lang="en-US" sz="1100"/>
            <a:t>IFS(H2=" ","No Data",H2&gt;=$Q$1,"Salary &gt; 85K",TRUE,"Salary low"),</a:t>
          </a:r>
          <a:endParaRPr lang="en-US" sz="1100"/>
        </a:p>
        <a:p>
          <a:pPr algn="l"/>
          <a:r>
            <a:rPr lang="en-US" sz="1100"/>
            <a:t>=IF(A2=$K$1,"role required",IF(A2=$L$1,"role required","Not needed"))</a:t>
          </a:r>
          <a:endParaRPr lang="en-US" sz="1100"/>
        </a:p>
      </xdr:txBody>
    </xdr:sp>
    <xdr:clientData/>
  </xdr:oneCellAnchor>
  <xdr:twoCellAnchor>
    <xdr:from>
      <xdr:col>9</xdr:col>
      <xdr:colOff>6976110</xdr:colOff>
      <xdr:row>21</xdr:row>
      <xdr:rowOff>3810</xdr:rowOff>
    </xdr:from>
    <xdr:to>
      <xdr:col>10</xdr:col>
      <xdr:colOff>706755</xdr:colOff>
      <xdr:row>33</xdr:row>
      <xdr:rowOff>82550</xdr:rowOff>
    </xdr:to>
    <xdr:cxnSp>
      <xdr:nvCxnSpPr>
        <xdr:cNvPr id="7" name="Curved Connector 6"/>
        <xdr:cNvCxnSpPr/>
      </xdr:nvCxnSpPr>
      <xdr:spPr>
        <a:xfrm flipV="1">
          <a:off x="20882610" y="4575810"/>
          <a:ext cx="916305" cy="2273300"/>
        </a:xfrm>
        <a:prstGeom prst="curvedConnector2">
          <a:avLst/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5396230</xdr:colOff>
      <xdr:row>20</xdr:row>
      <xdr:rowOff>168275</xdr:rowOff>
    </xdr:from>
    <xdr:to>
      <xdr:col>16</xdr:col>
      <xdr:colOff>589915</xdr:colOff>
      <xdr:row>37</xdr:row>
      <xdr:rowOff>92710</xdr:rowOff>
    </xdr:to>
    <xdr:cxnSp>
      <xdr:nvCxnSpPr>
        <xdr:cNvPr id="10" name="Curved Connector 9"/>
        <xdr:cNvCxnSpPr/>
      </xdr:nvCxnSpPr>
      <xdr:spPr>
        <a:xfrm rot="5400000" flipH="1" flipV="1">
          <a:off x="21254085" y="2606040"/>
          <a:ext cx="3033395" cy="6936105"/>
        </a:xfrm>
        <a:prstGeom prst="curvedConnector4">
          <a:avLst>
            <a:gd name="adj1" fmla="val -24642"/>
            <a:gd name="adj2" fmla="val 100562"/>
          </a:avLst>
        </a:prstGeom>
        <a:ln>
          <a:headEnd type="arrow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"/>
  <sheetViews>
    <sheetView zoomScale="120" zoomScaleNormal="120" workbookViewId="0">
      <selection activeCell="D16" sqref="$A1:$XFD1048576"/>
    </sheetView>
  </sheetViews>
  <sheetFormatPr defaultColWidth="9.15740740740741" defaultRowHeight="14.4"/>
  <cols>
    <col min="1" max="1" width="5.15740740740741" style="24" customWidth="1"/>
    <col min="2" max="2" width="22.6851851851852" style="24" customWidth="1"/>
    <col min="3" max="3" width="18.2592592592593" style="24" customWidth="1"/>
    <col min="4" max="4" width="12.2592592592593" style="24" customWidth="1"/>
    <col min="5" max="5" width="11.5740740740741" style="24" customWidth="1"/>
    <col min="6" max="6" width="10.5740740740741" style="24" hidden="1" customWidth="1"/>
    <col min="7" max="7" width="9.15740740740741" style="24" hidden="1" customWidth="1"/>
    <col min="8" max="9" width="11.1574074074074" style="24" hidden="1" customWidth="1"/>
    <col min="10" max="10" width="17.2592592592593" style="24" hidden="1" customWidth="1"/>
    <col min="11" max="11" width="14.2592592592593" style="24" hidden="1" customWidth="1"/>
    <col min="12" max="12" width="10.2592592592593" style="24" customWidth="1"/>
    <col min="13" max="13" width="9.15740740740741" style="24" customWidth="1"/>
    <col min="14" max="14" width="10.4166666666667" style="24" hidden="1" customWidth="1"/>
    <col min="15" max="15" width="14.1574074074074" style="24" hidden="1" customWidth="1"/>
    <col min="16" max="16" width="9.68518518518519" style="24" customWidth="1"/>
    <col min="17" max="17" width="9.15740740740741" style="24"/>
    <col min="18" max="18" width="14.1574074074074" style="24" customWidth="1"/>
    <col min="19" max="16384" width="9.15740740740741" style="24"/>
  </cols>
  <sheetData>
    <row r="1" ht="15.15" spans="7:7">
      <c r="G1" s="25"/>
    </row>
    <row r="2" s="23" customFormat="1" ht="27.75" customHeight="1" spans="2:17">
      <c r="B2" s="26" t="s">
        <v>0</v>
      </c>
      <c r="C2" s="27" t="s">
        <v>1</v>
      </c>
      <c r="D2" s="27" t="s">
        <v>2</v>
      </c>
      <c r="E2" s="28" t="s">
        <v>3</v>
      </c>
      <c r="F2" s="29" t="s">
        <v>4</v>
      </c>
      <c r="G2" s="30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31" t="s">
        <v>13</v>
      </c>
      <c r="P2" s="31" t="s">
        <v>14</v>
      </c>
      <c r="Q2" s="49" t="s">
        <v>15</v>
      </c>
    </row>
    <row r="3" ht="15.15" spans="2:17">
      <c r="B3" s="32" t="s">
        <v>16</v>
      </c>
      <c r="C3" s="33">
        <v>5</v>
      </c>
      <c r="D3" s="33">
        <v>120000</v>
      </c>
      <c r="E3" s="34">
        <v>10000</v>
      </c>
      <c r="F3" s="35">
        <f>C3</f>
        <v>5</v>
      </c>
      <c r="G3" s="36">
        <f>D3+E3</f>
        <v>130000</v>
      </c>
      <c r="H3" s="37">
        <f>E3/D3</f>
        <v>0.0833333333333333</v>
      </c>
      <c r="I3" s="47">
        <f>D3+D3*H3</f>
        <v>130000</v>
      </c>
      <c r="J3" s="36" t="b">
        <f>G3=I3</f>
        <v>1</v>
      </c>
      <c r="K3" s="36" t="b">
        <f>E3&gt;D3</f>
        <v>0</v>
      </c>
      <c r="L3" s="36" t="b">
        <f t="shared" ref="L3:L12" si="0">$C$15&lt;=C3</f>
        <v>1</v>
      </c>
      <c r="M3" s="36" t="b">
        <f t="shared" ref="M3:M12" si="1">$G3&gt;=$C$16</f>
        <v>1</v>
      </c>
      <c r="N3" s="36">
        <f>L3*M3</f>
        <v>1</v>
      </c>
      <c r="O3" s="36" t="b">
        <f>L3*M3=1</f>
        <v>1</v>
      </c>
      <c r="P3" s="36" t="b">
        <f>AND(L3,M3)</f>
        <v>1</v>
      </c>
      <c r="Q3" s="50"/>
    </row>
    <row r="4" ht="15.15" spans="2:17">
      <c r="B4" s="32" t="s">
        <v>17</v>
      </c>
      <c r="C4" s="33">
        <v>4</v>
      </c>
      <c r="D4" s="33">
        <v>135000</v>
      </c>
      <c r="E4" s="34">
        <v>12000</v>
      </c>
      <c r="F4" s="35">
        <f t="shared" ref="F4:F12" si="2">C4</f>
        <v>4</v>
      </c>
      <c r="G4" s="36">
        <f t="shared" ref="G4:G12" si="3">D4+E4</f>
        <v>147000</v>
      </c>
      <c r="H4" s="37">
        <f t="shared" ref="H4:H12" si="4">E4/D4</f>
        <v>0.0888888888888889</v>
      </c>
      <c r="I4" s="47">
        <f t="shared" ref="I4:I12" si="5">D4+D4*H4</f>
        <v>147000</v>
      </c>
      <c r="J4" s="36" t="b">
        <f t="shared" ref="J4:J12" si="6">G4=I4</f>
        <v>1</v>
      </c>
      <c r="K4" s="36" t="b">
        <f t="shared" ref="K4:K12" si="7">E4&gt;D4</f>
        <v>0</v>
      </c>
      <c r="L4" s="36" t="b">
        <f t="shared" si="0"/>
        <v>0</v>
      </c>
      <c r="M4" s="36" t="b">
        <f t="shared" si="1"/>
        <v>1</v>
      </c>
      <c r="N4" s="36">
        <f t="shared" ref="N4:N12" si="8">L4*M4</f>
        <v>0</v>
      </c>
      <c r="O4" s="36" t="b">
        <f t="shared" ref="O4:O12" si="9">L4*M4=1</f>
        <v>0</v>
      </c>
      <c r="P4" s="36" t="b">
        <f t="shared" ref="P4:P12" si="10">AND(L4,M4)</f>
        <v>0</v>
      </c>
      <c r="Q4" s="50"/>
    </row>
    <row r="5" ht="15.15" spans="2:17">
      <c r="B5" s="32" t="s">
        <v>18</v>
      </c>
      <c r="C5" s="33">
        <v>2</v>
      </c>
      <c r="D5" s="33">
        <v>75000</v>
      </c>
      <c r="E5" s="34">
        <v>5000</v>
      </c>
      <c r="F5" s="35">
        <f t="shared" si="2"/>
        <v>2</v>
      </c>
      <c r="G5" s="36">
        <f t="shared" si="3"/>
        <v>80000</v>
      </c>
      <c r="H5" s="37">
        <f t="shared" si="4"/>
        <v>0.0666666666666667</v>
      </c>
      <c r="I5" s="47">
        <f t="shared" si="5"/>
        <v>80000</v>
      </c>
      <c r="J5" s="36" t="b">
        <f t="shared" si="6"/>
        <v>1</v>
      </c>
      <c r="K5" s="36" t="b">
        <f t="shared" si="7"/>
        <v>0</v>
      </c>
      <c r="L5" s="36" t="b">
        <f t="shared" si="0"/>
        <v>0</v>
      </c>
      <c r="M5" s="36" t="b">
        <f t="shared" si="1"/>
        <v>0</v>
      </c>
      <c r="N5" s="36">
        <f t="shared" si="8"/>
        <v>0</v>
      </c>
      <c r="O5" s="36" t="b">
        <f t="shared" si="9"/>
        <v>0</v>
      </c>
      <c r="P5" s="36" t="b">
        <f t="shared" si="10"/>
        <v>0</v>
      </c>
      <c r="Q5" s="50"/>
    </row>
    <row r="6" ht="15.15" spans="2:17">
      <c r="B6" s="32" t="s">
        <v>19</v>
      </c>
      <c r="C6" s="33">
        <v>6</v>
      </c>
      <c r="D6" s="33">
        <v>110000</v>
      </c>
      <c r="E6" s="34">
        <v>8000</v>
      </c>
      <c r="F6" s="35">
        <f t="shared" si="2"/>
        <v>6</v>
      </c>
      <c r="G6" s="36">
        <f t="shared" si="3"/>
        <v>118000</v>
      </c>
      <c r="H6" s="37">
        <f t="shared" si="4"/>
        <v>0.0727272727272727</v>
      </c>
      <c r="I6" s="47">
        <f t="shared" si="5"/>
        <v>118000</v>
      </c>
      <c r="J6" s="36" t="b">
        <f t="shared" si="6"/>
        <v>1</v>
      </c>
      <c r="K6" s="36" t="b">
        <f t="shared" si="7"/>
        <v>0</v>
      </c>
      <c r="L6" s="36" t="b">
        <f t="shared" si="0"/>
        <v>1</v>
      </c>
      <c r="M6" s="36" t="b">
        <f t="shared" si="1"/>
        <v>1</v>
      </c>
      <c r="N6" s="36">
        <f t="shared" si="8"/>
        <v>1</v>
      </c>
      <c r="O6" s="36" t="b">
        <f t="shared" si="9"/>
        <v>1</v>
      </c>
      <c r="P6" s="36" t="b">
        <f t="shared" si="10"/>
        <v>1</v>
      </c>
      <c r="Q6" s="50"/>
    </row>
    <row r="7" ht="15.15" spans="2:17">
      <c r="B7" s="32" t="s">
        <v>20</v>
      </c>
      <c r="C7" s="33">
        <v>3</v>
      </c>
      <c r="D7" s="33">
        <v>125000</v>
      </c>
      <c r="E7" s="34">
        <v>11000</v>
      </c>
      <c r="F7" s="35">
        <f t="shared" si="2"/>
        <v>3</v>
      </c>
      <c r="G7" s="36">
        <f t="shared" si="3"/>
        <v>136000</v>
      </c>
      <c r="H7" s="37">
        <f t="shared" si="4"/>
        <v>0.088</v>
      </c>
      <c r="I7" s="47">
        <f t="shared" si="5"/>
        <v>136000</v>
      </c>
      <c r="J7" s="36" t="b">
        <f t="shared" si="6"/>
        <v>1</v>
      </c>
      <c r="K7" s="36" t="b">
        <f t="shared" si="7"/>
        <v>0</v>
      </c>
      <c r="L7" s="36" t="b">
        <f t="shared" si="0"/>
        <v>0</v>
      </c>
      <c r="M7" s="36" t="b">
        <f t="shared" si="1"/>
        <v>1</v>
      </c>
      <c r="N7" s="36">
        <f t="shared" si="8"/>
        <v>0</v>
      </c>
      <c r="O7" s="36" t="b">
        <f t="shared" si="9"/>
        <v>0</v>
      </c>
      <c r="P7" s="36" t="b">
        <f t="shared" si="10"/>
        <v>0</v>
      </c>
      <c r="Q7" s="50"/>
    </row>
    <row r="8" ht="15.15" spans="2:17">
      <c r="B8" s="32" t="s">
        <v>21</v>
      </c>
      <c r="C8" s="33">
        <v>7</v>
      </c>
      <c r="D8" s="33">
        <v>90000</v>
      </c>
      <c r="E8" s="34">
        <v>7000</v>
      </c>
      <c r="F8" s="35">
        <f t="shared" si="2"/>
        <v>7</v>
      </c>
      <c r="G8" s="36">
        <f t="shared" si="3"/>
        <v>97000</v>
      </c>
      <c r="H8" s="37">
        <f t="shared" si="4"/>
        <v>0.0777777777777778</v>
      </c>
      <c r="I8" s="47">
        <f t="shared" si="5"/>
        <v>97000</v>
      </c>
      <c r="J8" s="36" t="b">
        <f t="shared" si="6"/>
        <v>1</v>
      </c>
      <c r="K8" s="36" t="b">
        <f t="shared" si="7"/>
        <v>0</v>
      </c>
      <c r="L8" s="36" t="b">
        <f t="shared" si="0"/>
        <v>1</v>
      </c>
      <c r="M8" s="36" t="b">
        <f t="shared" si="1"/>
        <v>1</v>
      </c>
      <c r="N8" s="36">
        <f t="shared" si="8"/>
        <v>1</v>
      </c>
      <c r="O8" s="36" t="b">
        <f t="shared" si="9"/>
        <v>1</v>
      </c>
      <c r="P8" s="36" t="b">
        <f t="shared" si="10"/>
        <v>1</v>
      </c>
      <c r="Q8" s="50"/>
    </row>
    <row r="9" ht="15.15" spans="2:17">
      <c r="B9" s="32" t="s">
        <v>22</v>
      </c>
      <c r="C9" s="33">
        <v>10</v>
      </c>
      <c r="D9" s="33">
        <v>150000</v>
      </c>
      <c r="E9" s="34">
        <v>15000</v>
      </c>
      <c r="F9" s="35">
        <f t="shared" si="2"/>
        <v>10</v>
      </c>
      <c r="G9" s="36">
        <f t="shared" si="3"/>
        <v>165000</v>
      </c>
      <c r="H9" s="37">
        <f t="shared" si="4"/>
        <v>0.1</v>
      </c>
      <c r="I9" s="47">
        <f t="shared" si="5"/>
        <v>165000</v>
      </c>
      <c r="J9" s="36" t="b">
        <f t="shared" si="6"/>
        <v>1</v>
      </c>
      <c r="K9" s="36" t="b">
        <f t="shared" si="7"/>
        <v>0</v>
      </c>
      <c r="L9" s="36" t="b">
        <f t="shared" si="0"/>
        <v>1</v>
      </c>
      <c r="M9" s="36" t="b">
        <f t="shared" si="1"/>
        <v>1</v>
      </c>
      <c r="N9" s="36">
        <f t="shared" si="8"/>
        <v>1</v>
      </c>
      <c r="O9" s="36" t="b">
        <f t="shared" si="9"/>
        <v>1</v>
      </c>
      <c r="P9" s="36" t="b">
        <f t="shared" si="10"/>
        <v>1</v>
      </c>
      <c r="Q9" s="50"/>
    </row>
    <row r="10" ht="15.15" spans="2:17">
      <c r="B10" s="32" t="s">
        <v>23</v>
      </c>
      <c r="C10" s="33">
        <v>8</v>
      </c>
      <c r="D10" s="33">
        <v>130000</v>
      </c>
      <c r="E10" s="34">
        <v>13000</v>
      </c>
      <c r="F10" s="35">
        <f t="shared" si="2"/>
        <v>8</v>
      </c>
      <c r="G10" s="36">
        <f t="shared" si="3"/>
        <v>143000</v>
      </c>
      <c r="H10" s="37">
        <f t="shared" si="4"/>
        <v>0.1</v>
      </c>
      <c r="I10" s="47">
        <f t="shared" si="5"/>
        <v>143000</v>
      </c>
      <c r="J10" s="36" t="b">
        <f t="shared" si="6"/>
        <v>1</v>
      </c>
      <c r="K10" s="36" t="b">
        <f t="shared" si="7"/>
        <v>0</v>
      </c>
      <c r="L10" s="36" t="b">
        <f t="shared" si="0"/>
        <v>1</v>
      </c>
      <c r="M10" s="36" t="b">
        <f t="shared" si="1"/>
        <v>1</v>
      </c>
      <c r="N10" s="36">
        <f t="shared" si="8"/>
        <v>1</v>
      </c>
      <c r="O10" s="36" t="b">
        <f t="shared" si="9"/>
        <v>1</v>
      </c>
      <c r="P10" s="36" t="b">
        <f t="shared" si="10"/>
        <v>1</v>
      </c>
      <c r="Q10" s="50"/>
    </row>
    <row r="11" ht="15.15" spans="2:17">
      <c r="B11" s="32" t="s">
        <v>24</v>
      </c>
      <c r="C11" s="33">
        <v>3</v>
      </c>
      <c r="D11" s="33">
        <v>140000</v>
      </c>
      <c r="E11" s="34">
        <v>14000</v>
      </c>
      <c r="F11" s="35">
        <f t="shared" si="2"/>
        <v>3</v>
      </c>
      <c r="G11" s="36">
        <f t="shared" si="3"/>
        <v>154000</v>
      </c>
      <c r="H11" s="37">
        <f t="shared" si="4"/>
        <v>0.1</v>
      </c>
      <c r="I11" s="47">
        <f t="shared" si="5"/>
        <v>154000</v>
      </c>
      <c r="J11" s="36" t="b">
        <f t="shared" si="6"/>
        <v>1</v>
      </c>
      <c r="K11" s="36" t="b">
        <f t="shared" si="7"/>
        <v>0</v>
      </c>
      <c r="L11" s="36" t="b">
        <f t="shared" si="0"/>
        <v>0</v>
      </c>
      <c r="M11" s="36" t="b">
        <f t="shared" si="1"/>
        <v>1</v>
      </c>
      <c r="N11" s="36">
        <f t="shared" si="8"/>
        <v>0</v>
      </c>
      <c r="O11" s="36" t="b">
        <f t="shared" si="9"/>
        <v>0</v>
      </c>
      <c r="P11" s="36" t="b">
        <f t="shared" si="10"/>
        <v>0</v>
      </c>
      <c r="Q11" s="50"/>
    </row>
    <row r="12" ht="15.15" spans="2:17">
      <c r="B12" s="38" t="s">
        <v>25</v>
      </c>
      <c r="C12" s="39">
        <v>5</v>
      </c>
      <c r="D12" s="39">
        <v>115000</v>
      </c>
      <c r="E12" s="40">
        <v>9000</v>
      </c>
      <c r="F12" s="35">
        <f t="shared" si="2"/>
        <v>5</v>
      </c>
      <c r="G12" s="36">
        <f t="shared" si="3"/>
        <v>124000</v>
      </c>
      <c r="H12" s="37">
        <f t="shared" si="4"/>
        <v>0.0782608695652174</v>
      </c>
      <c r="I12" s="47">
        <f t="shared" si="5"/>
        <v>124000</v>
      </c>
      <c r="J12" s="36" t="b">
        <f t="shared" si="6"/>
        <v>1</v>
      </c>
      <c r="K12" s="36" t="b">
        <f t="shared" si="7"/>
        <v>0</v>
      </c>
      <c r="L12" s="36" t="b">
        <f t="shared" si="0"/>
        <v>1</v>
      </c>
      <c r="M12" s="36" t="b">
        <f t="shared" si="1"/>
        <v>1</v>
      </c>
      <c r="N12" s="36">
        <f t="shared" si="8"/>
        <v>1</v>
      </c>
      <c r="O12" s="36" t="b">
        <f t="shared" si="9"/>
        <v>1</v>
      </c>
      <c r="P12" s="36" t="b">
        <f t="shared" si="10"/>
        <v>1</v>
      </c>
      <c r="Q12" s="51"/>
    </row>
    <row r="14" ht="15.15" spans="2:2">
      <c r="B14" s="41" t="s">
        <v>26</v>
      </c>
    </row>
    <row r="15" spans="2:3">
      <c r="B15" s="42" t="s">
        <v>27</v>
      </c>
      <c r="C15" s="43">
        <v>5</v>
      </c>
    </row>
    <row r="16" ht="15.15" spans="2:3">
      <c r="B16" s="44" t="s">
        <v>28</v>
      </c>
      <c r="C16" s="45">
        <v>90000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"/>
  <sheetViews>
    <sheetView zoomScale="120" zoomScaleNormal="120" workbookViewId="0">
      <selection activeCell="S6" sqref="S6"/>
    </sheetView>
  </sheetViews>
  <sheetFormatPr defaultColWidth="9.15740740740741" defaultRowHeight="14.4"/>
  <cols>
    <col min="1" max="1" width="5.15740740740741" style="24" customWidth="1"/>
    <col min="2" max="2" width="22.6851851851852" style="24" customWidth="1"/>
    <col min="3" max="3" width="10.4166666666667" style="24" customWidth="1"/>
    <col min="4" max="4" width="12.2592592592593" style="24" customWidth="1"/>
    <col min="5" max="5" width="11.5740740740741" style="24" customWidth="1"/>
    <col min="6" max="6" width="10.5740740740741" style="24" hidden="1" customWidth="1"/>
    <col min="7" max="7" width="9.15740740740741" style="24" hidden="1" customWidth="1"/>
    <col min="8" max="9" width="11.1574074074074" style="24" hidden="1" customWidth="1"/>
    <col min="10" max="10" width="17.2592592592593" style="24" hidden="1" customWidth="1"/>
    <col min="11" max="11" width="14.2592592592593" style="24" hidden="1" customWidth="1"/>
    <col min="12" max="12" width="10.2592592592593" style="24" hidden="1" customWidth="1"/>
    <col min="13" max="13" width="9.15740740740741" style="24" hidden="1" customWidth="1"/>
    <col min="14" max="14" width="10.4166666666667" style="24" hidden="1" customWidth="1"/>
    <col min="15" max="15" width="14.1574074074074" style="24" hidden="1" customWidth="1"/>
    <col min="16" max="16" width="9.68518518518519" style="24" hidden="1" customWidth="1"/>
    <col min="17" max="17" width="9.68518518518519" style="24" customWidth="1"/>
    <col min="18" max="18" width="9.15740740740741" style="24"/>
    <col min="19" max="19" width="14.1574074074074" style="24" customWidth="1"/>
    <col min="20" max="16384" width="9.15740740740741" style="24"/>
  </cols>
  <sheetData>
    <row r="1" ht="15.15" spans="7:7">
      <c r="G1" s="25"/>
    </row>
    <row r="2" s="23" customFormat="1" ht="27.75" customHeight="1" spans="2:17">
      <c r="B2" s="26" t="s">
        <v>0</v>
      </c>
      <c r="C2" s="27" t="s">
        <v>1</v>
      </c>
      <c r="D2" s="27" t="s">
        <v>2</v>
      </c>
      <c r="E2" s="28" t="s">
        <v>3</v>
      </c>
      <c r="F2" s="29" t="s">
        <v>4</v>
      </c>
      <c r="G2" s="30" t="s">
        <v>5</v>
      </c>
      <c r="H2" s="31" t="s">
        <v>6</v>
      </c>
      <c r="I2" s="31" t="s">
        <v>7</v>
      </c>
      <c r="J2" s="31" t="s">
        <v>8</v>
      </c>
      <c r="K2" s="31" t="s">
        <v>9</v>
      </c>
      <c r="L2" s="31" t="s">
        <v>10</v>
      </c>
      <c r="M2" s="31" t="s">
        <v>11</v>
      </c>
      <c r="N2" s="31" t="s">
        <v>12</v>
      </c>
      <c r="O2" s="31" t="s">
        <v>13</v>
      </c>
      <c r="P2" s="46" t="s">
        <v>14</v>
      </c>
      <c r="Q2" s="49" t="s">
        <v>15</v>
      </c>
    </row>
    <row r="3" ht="15.15" spans="2:17">
      <c r="B3" s="32" t="s">
        <v>16</v>
      </c>
      <c r="C3" s="33">
        <v>5</v>
      </c>
      <c r="D3" s="33">
        <v>120000</v>
      </c>
      <c r="E3" s="34">
        <v>10000</v>
      </c>
      <c r="F3" s="35">
        <f>C3</f>
        <v>5</v>
      </c>
      <c r="G3" s="36">
        <f>D3+E3</f>
        <v>130000</v>
      </c>
      <c r="H3" s="37">
        <f>E3/D3</f>
        <v>0.0833333333333333</v>
      </c>
      <c r="I3" s="47">
        <f>D3+D3*H3</f>
        <v>130000</v>
      </c>
      <c r="J3" s="36" t="b">
        <f>G3=I3</f>
        <v>1</v>
      </c>
      <c r="K3" s="36" t="b">
        <f>E3&gt;D3</f>
        <v>0</v>
      </c>
      <c r="L3" s="36" t="b">
        <f t="shared" ref="L3:L12" si="0">$C$15&lt;=C3</f>
        <v>1</v>
      </c>
      <c r="M3" s="36" t="b">
        <f t="shared" ref="M3:M12" si="1">$G3&gt;=$C$16</f>
        <v>1</v>
      </c>
      <c r="N3" s="36">
        <f>L3*M3</f>
        <v>1</v>
      </c>
      <c r="O3" s="36" t="b">
        <f>L3*M3=1</f>
        <v>1</v>
      </c>
      <c r="P3" s="48" t="b">
        <f>AND(L3,M3)</f>
        <v>1</v>
      </c>
      <c r="Q3" s="50" t="str">
        <f>IF(P3,"Goal Met","Not Met")</f>
        <v>Goal Met</v>
      </c>
    </row>
    <row r="4" ht="15.15" spans="2:17">
      <c r="B4" s="32" t="s">
        <v>17</v>
      </c>
      <c r="C4" s="33">
        <v>4</v>
      </c>
      <c r="D4" s="33">
        <v>135000</v>
      </c>
      <c r="E4" s="34">
        <v>12000</v>
      </c>
      <c r="F4" s="35">
        <f t="shared" ref="F4:F12" si="2">C4</f>
        <v>4</v>
      </c>
      <c r="G4" s="36">
        <f t="shared" ref="G4:G12" si="3">D4+E4</f>
        <v>147000</v>
      </c>
      <c r="H4" s="37">
        <f t="shared" ref="H4:H12" si="4">E4/D4</f>
        <v>0.0888888888888889</v>
      </c>
      <c r="I4" s="47">
        <f t="shared" ref="I4:I12" si="5">D4+D4*H4</f>
        <v>147000</v>
      </c>
      <c r="J4" s="36" t="b">
        <f t="shared" ref="J4:J12" si="6">G4=I4</f>
        <v>1</v>
      </c>
      <c r="K4" s="36" t="b">
        <f t="shared" ref="K4:K12" si="7">E4&gt;D4</f>
        <v>0</v>
      </c>
      <c r="L4" s="36" t="b">
        <f t="shared" si="0"/>
        <v>0</v>
      </c>
      <c r="M4" s="36" t="b">
        <f t="shared" si="1"/>
        <v>1</v>
      </c>
      <c r="N4" s="36">
        <f t="shared" ref="N4:N12" si="8">L4*M4</f>
        <v>0</v>
      </c>
      <c r="O4" s="36" t="b">
        <f t="shared" ref="O4:O12" si="9">L4*M4=1</f>
        <v>0</v>
      </c>
      <c r="P4" s="48" t="b">
        <f t="shared" ref="P4:P12" si="10">AND(L4,M4)</f>
        <v>0</v>
      </c>
      <c r="Q4" s="50" t="str">
        <f t="shared" ref="Q4:Q12" si="11">IF(P4,"Goal Met","Not Met")</f>
        <v>Not Met</v>
      </c>
    </row>
    <row r="5" ht="15.15" spans="2:17">
      <c r="B5" s="32" t="s">
        <v>18</v>
      </c>
      <c r="C5" s="33">
        <v>2</v>
      </c>
      <c r="D5" s="33">
        <v>75000</v>
      </c>
      <c r="E5" s="34">
        <v>5000</v>
      </c>
      <c r="F5" s="35">
        <f t="shared" si="2"/>
        <v>2</v>
      </c>
      <c r="G5" s="36">
        <f t="shared" si="3"/>
        <v>80000</v>
      </c>
      <c r="H5" s="37">
        <f t="shared" si="4"/>
        <v>0.0666666666666667</v>
      </c>
      <c r="I5" s="47">
        <f t="shared" si="5"/>
        <v>80000</v>
      </c>
      <c r="J5" s="36" t="b">
        <f t="shared" si="6"/>
        <v>1</v>
      </c>
      <c r="K5" s="36" t="b">
        <f t="shared" si="7"/>
        <v>0</v>
      </c>
      <c r="L5" s="36" t="b">
        <f t="shared" si="0"/>
        <v>0</v>
      </c>
      <c r="M5" s="36" t="b">
        <f t="shared" si="1"/>
        <v>0</v>
      </c>
      <c r="N5" s="36">
        <f t="shared" si="8"/>
        <v>0</v>
      </c>
      <c r="O5" s="36" t="b">
        <f t="shared" si="9"/>
        <v>0</v>
      </c>
      <c r="P5" s="48" t="b">
        <f t="shared" si="10"/>
        <v>0</v>
      </c>
      <c r="Q5" s="50" t="str">
        <f t="shared" si="11"/>
        <v>Not Met</v>
      </c>
    </row>
    <row r="6" ht="15.15" spans="2:17">
      <c r="B6" s="32" t="s">
        <v>19</v>
      </c>
      <c r="C6" s="33">
        <v>6</v>
      </c>
      <c r="D6" s="33">
        <v>110000</v>
      </c>
      <c r="E6" s="34">
        <v>8000</v>
      </c>
      <c r="F6" s="35">
        <f t="shared" si="2"/>
        <v>6</v>
      </c>
      <c r="G6" s="36">
        <f t="shared" si="3"/>
        <v>118000</v>
      </c>
      <c r="H6" s="37">
        <f t="shared" si="4"/>
        <v>0.0727272727272727</v>
      </c>
      <c r="I6" s="47">
        <f t="shared" si="5"/>
        <v>118000</v>
      </c>
      <c r="J6" s="36" t="b">
        <f t="shared" si="6"/>
        <v>1</v>
      </c>
      <c r="K6" s="36" t="b">
        <f t="shared" si="7"/>
        <v>0</v>
      </c>
      <c r="L6" s="36" t="b">
        <f t="shared" si="0"/>
        <v>1</v>
      </c>
      <c r="M6" s="36" t="b">
        <f t="shared" si="1"/>
        <v>1</v>
      </c>
      <c r="N6" s="36">
        <f t="shared" si="8"/>
        <v>1</v>
      </c>
      <c r="O6" s="36" t="b">
        <f t="shared" si="9"/>
        <v>1</v>
      </c>
      <c r="P6" s="48" t="b">
        <f t="shared" si="10"/>
        <v>1</v>
      </c>
      <c r="Q6" s="50" t="str">
        <f t="shared" si="11"/>
        <v>Goal Met</v>
      </c>
    </row>
    <row r="7" ht="15.15" spans="2:17">
      <c r="B7" s="32" t="s">
        <v>20</v>
      </c>
      <c r="C7" s="33">
        <v>3</v>
      </c>
      <c r="D7" s="33">
        <v>125000</v>
      </c>
      <c r="E7" s="34">
        <v>11000</v>
      </c>
      <c r="F7" s="35">
        <f t="shared" si="2"/>
        <v>3</v>
      </c>
      <c r="G7" s="36">
        <f t="shared" si="3"/>
        <v>136000</v>
      </c>
      <c r="H7" s="37">
        <f t="shared" si="4"/>
        <v>0.088</v>
      </c>
      <c r="I7" s="47">
        <f t="shared" si="5"/>
        <v>136000</v>
      </c>
      <c r="J7" s="36" t="b">
        <f t="shared" si="6"/>
        <v>1</v>
      </c>
      <c r="K7" s="36" t="b">
        <f t="shared" si="7"/>
        <v>0</v>
      </c>
      <c r="L7" s="36" t="b">
        <f t="shared" si="0"/>
        <v>0</v>
      </c>
      <c r="M7" s="36" t="b">
        <f t="shared" si="1"/>
        <v>1</v>
      </c>
      <c r="N7" s="36">
        <f t="shared" si="8"/>
        <v>0</v>
      </c>
      <c r="O7" s="36" t="b">
        <f t="shared" si="9"/>
        <v>0</v>
      </c>
      <c r="P7" s="48" t="b">
        <f t="shared" si="10"/>
        <v>0</v>
      </c>
      <c r="Q7" s="50" t="str">
        <f t="shared" si="11"/>
        <v>Not Met</v>
      </c>
    </row>
    <row r="8" ht="15.15" spans="2:17">
      <c r="B8" s="32" t="s">
        <v>21</v>
      </c>
      <c r="C8" s="33">
        <v>7</v>
      </c>
      <c r="D8" s="33">
        <v>90000</v>
      </c>
      <c r="E8" s="34">
        <v>7000</v>
      </c>
      <c r="F8" s="35">
        <f t="shared" si="2"/>
        <v>7</v>
      </c>
      <c r="G8" s="36">
        <f t="shared" si="3"/>
        <v>97000</v>
      </c>
      <c r="H8" s="37">
        <f t="shared" si="4"/>
        <v>0.0777777777777778</v>
      </c>
      <c r="I8" s="47">
        <f t="shared" si="5"/>
        <v>97000</v>
      </c>
      <c r="J8" s="36" t="b">
        <f t="shared" si="6"/>
        <v>1</v>
      </c>
      <c r="K8" s="36" t="b">
        <f t="shared" si="7"/>
        <v>0</v>
      </c>
      <c r="L8" s="36" t="b">
        <f t="shared" si="0"/>
        <v>1</v>
      </c>
      <c r="M8" s="36" t="b">
        <f t="shared" si="1"/>
        <v>1</v>
      </c>
      <c r="N8" s="36">
        <f t="shared" si="8"/>
        <v>1</v>
      </c>
      <c r="O8" s="36" t="b">
        <f t="shared" si="9"/>
        <v>1</v>
      </c>
      <c r="P8" s="48" t="b">
        <f t="shared" si="10"/>
        <v>1</v>
      </c>
      <c r="Q8" s="50" t="str">
        <f t="shared" si="11"/>
        <v>Goal Met</v>
      </c>
    </row>
    <row r="9" ht="15.15" spans="2:17">
      <c r="B9" s="32" t="s">
        <v>22</v>
      </c>
      <c r="C9" s="33">
        <v>10</v>
      </c>
      <c r="D9" s="33">
        <v>150000</v>
      </c>
      <c r="E9" s="34">
        <v>15000</v>
      </c>
      <c r="F9" s="35">
        <f t="shared" si="2"/>
        <v>10</v>
      </c>
      <c r="G9" s="36">
        <f t="shared" si="3"/>
        <v>165000</v>
      </c>
      <c r="H9" s="37">
        <f t="shared" si="4"/>
        <v>0.1</v>
      </c>
      <c r="I9" s="47">
        <f t="shared" si="5"/>
        <v>165000</v>
      </c>
      <c r="J9" s="36" t="b">
        <f t="shared" si="6"/>
        <v>1</v>
      </c>
      <c r="K9" s="36" t="b">
        <f t="shared" si="7"/>
        <v>0</v>
      </c>
      <c r="L9" s="36" t="b">
        <f t="shared" si="0"/>
        <v>1</v>
      </c>
      <c r="M9" s="36" t="b">
        <f t="shared" si="1"/>
        <v>1</v>
      </c>
      <c r="N9" s="36">
        <f t="shared" si="8"/>
        <v>1</v>
      </c>
      <c r="O9" s="36" t="b">
        <f t="shared" si="9"/>
        <v>1</v>
      </c>
      <c r="P9" s="48" t="b">
        <f t="shared" si="10"/>
        <v>1</v>
      </c>
      <c r="Q9" s="50" t="str">
        <f t="shared" si="11"/>
        <v>Goal Met</v>
      </c>
    </row>
    <row r="10" ht="15.15" spans="2:17">
      <c r="B10" s="32" t="s">
        <v>23</v>
      </c>
      <c r="C10" s="33">
        <v>8</v>
      </c>
      <c r="D10" s="33">
        <v>130000</v>
      </c>
      <c r="E10" s="34">
        <v>13000</v>
      </c>
      <c r="F10" s="35">
        <f t="shared" si="2"/>
        <v>8</v>
      </c>
      <c r="G10" s="36">
        <f t="shared" si="3"/>
        <v>143000</v>
      </c>
      <c r="H10" s="37">
        <f t="shared" si="4"/>
        <v>0.1</v>
      </c>
      <c r="I10" s="47">
        <f t="shared" si="5"/>
        <v>143000</v>
      </c>
      <c r="J10" s="36" t="b">
        <f t="shared" si="6"/>
        <v>1</v>
      </c>
      <c r="K10" s="36" t="b">
        <f t="shared" si="7"/>
        <v>0</v>
      </c>
      <c r="L10" s="36" t="b">
        <f t="shared" si="0"/>
        <v>1</v>
      </c>
      <c r="M10" s="36" t="b">
        <f t="shared" si="1"/>
        <v>1</v>
      </c>
      <c r="N10" s="36">
        <f t="shared" si="8"/>
        <v>1</v>
      </c>
      <c r="O10" s="36" t="b">
        <f t="shared" si="9"/>
        <v>1</v>
      </c>
      <c r="P10" s="48" t="b">
        <f t="shared" si="10"/>
        <v>1</v>
      </c>
      <c r="Q10" s="50" t="str">
        <f t="shared" si="11"/>
        <v>Goal Met</v>
      </c>
    </row>
    <row r="11" ht="15.15" spans="2:17">
      <c r="B11" s="32" t="s">
        <v>24</v>
      </c>
      <c r="C11" s="33">
        <v>3</v>
      </c>
      <c r="D11" s="33">
        <v>140000</v>
      </c>
      <c r="E11" s="34">
        <v>14000</v>
      </c>
      <c r="F11" s="35">
        <f t="shared" si="2"/>
        <v>3</v>
      </c>
      <c r="G11" s="36">
        <f t="shared" si="3"/>
        <v>154000</v>
      </c>
      <c r="H11" s="37">
        <f t="shared" si="4"/>
        <v>0.1</v>
      </c>
      <c r="I11" s="47">
        <f t="shared" si="5"/>
        <v>154000</v>
      </c>
      <c r="J11" s="36" t="b">
        <f t="shared" si="6"/>
        <v>1</v>
      </c>
      <c r="K11" s="36" t="b">
        <f t="shared" si="7"/>
        <v>0</v>
      </c>
      <c r="L11" s="36" t="b">
        <f t="shared" si="0"/>
        <v>0</v>
      </c>
      <c r="M11" s="36" t="b">
        <f t="shared" si="1"/>
        <v>1</v>
      </c>
      <c r="N11" s="36">
        <f t="shared" si="8"/>
        <v>0</v>
      </c>
      <c r="O11" s="36" t="b">
        <f t="shared" si="9"/>
        <v>0</v>
      </c>
      <c r="P11" s="48" t="b">
        <f t="shared" si="10"/>
        <v>0</v>
      </c>
      <c r="Q11" s="50" t="str">
        <f t="shared" si="11"/>
        <v>Not Met</v>
      </c>
    </row>
    <row r="12" ht="15.15" spans="2:17">
      <c r="B12" s="38" t="s">
        <v>25</v>
      </c>
      <c r="C12" s="39">
        <v>5</v>
      </c>
      <c r="D12" s="39">
        <v>115000</v>
      </c>
      <c r="E12" s="40">
        <v>9000</v>
      </c>
      <c r="F12" s="35">
        <f t="shared" si="2"/>
        <v>5</v>
      </c>
      <c r="G12" s="36">
        <f t="shared" si="3"/>
        <v>124000</v>
      </c>
      <c r="H12" s="37">
        <f t="shared" si="4"/>
        <v>0.0782608695652174</v>
      </c>
      <c r="I12" s="47">
        <f t="shared" si="5"/>
        <v>124000</v>
      </c>
      <c r="J12" s="36" t="b">
        <f t="shared" si="6"/>
        <v>1</v>
      </c>
      <c r="K12" s="36" t="b">
        <f t="shared" si="7"/>
        <v>0</v>
      </c>
      <c r="L12" s="36" t="b">
        <f t="shared" si="0"/>
        <v>1</v>
      </c>
      <c r="M12" s="36" t="b">
        <f t="shared" si="1"/>
        <v>1</v>
      </c>
      <c r="N12" s="36">
        <f t="shared" si="8"/>
        <v>1</v>
      </c>
      <c r="O12" s="36" t="b">
        <f t="shared" si="9"/>
        <v>1</v>
      </c>
      <c r="P12" s="48" t="b">
        <f t="shared" si="10"/>
        <v>1</v>
      </c>
      <c r="Q12" s="51" t="str">
        <f t="shared" si="11"/>
        <v>Goal Met</v>
      </c>
    </row>
    <row r="14" ht="15.15" spans="2:2">
      <c r="B14" s="41" t="s">
        <v>26</v>
      </c>
    </row>
    <row r="15" spans="2:3">
      <c r="B15" s="42" t="s">
        <v>27</v>
      </c>
      <c r="C15" s="43">
        <v>5</v>
      </c>
    </row>
    <row r="16" ht="15.15" spans="2:3">
      <c r="B16" s="44" t="s">
        <v>28</v>
      </c>
      <c r="C16" s="45">
        <v>90000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zoomScale="85" zoomScaleNormal="85" topLeftCell="I1" workbookViewId="0">
      <selection activeCell="R1" sqref="R1"/>
    </sheetView>
  </sheetViews>
  <sheetFormatPr defaultColWidth="9" defaultRowHeight="14.4"/>
  <cols>
    <col min="1" max="1" width="16.7777777777778" customWidth="1"/>
    <col min="2" max="2" width="22" customWidth="1"/>
    <col min="3" max="3" width="26.7777777777778" customWidth="1"/>
    <col min="4" max="4" width="13.7777777777778" customWidth="1"/>
    <col min="5" max="5" width="46.7777777777778" customWidth="1"/>
    <col min="6" max="6" width="18.7777777777778" customWidth="1"/>
    <col min="7" max="7" width="23.7777777777778" customWidth="1"/>
    <col min="8" max="8" width="14.3333333333333" customWidth="1"/>
    <col min="9" max="9" width="19.7777777777778" customWidth="1"/>
    <col min="10" max="10" width="104.777777777778" customWidth="1"/>
    <col min="11" max="12" width="12.7777777777778" customWidth="1"/>
    <col min="13" max="13" width="13.7777777777778" customWidth="1"/>
    <col min="14" max="15" width="6.66666666666667" customWidth="1"/>
    <col min="16" max="16" width="13.7777777777778" customWidth="1"/>
    <col min="17" max="18" width="12.7777777777778" customWidth="1"/>
  </cols>
  <sheetData>
    <row r="1" ht="28.8" spans="1:18">
      <c r="A1" s="17" t="s">
        <v>29</v>
      </c>
      <c r="B1" s="17" t="s">
        <v>30</v>
      </c>
      <c r="C1" s="17" t="s">
        <v>31</v>
      </c>
      <c r="D1" s="17" t="s">
        <v>32</v>
      </c>
      <c r="E1" s="17" t="s">
        <v>33</v>
      </c>
      <c r="F1" s="17" t="s">
        <v>34</v>
      </c>
      <c r="G1" s="17" t="s">
        <v>35</v>
      </c>
      <c r="H1" s="18" t="s">
        <v>36</v>
      </c>
      <c r="I1" s="18" t="s">
        <v>37</v>
      </c>
      <c r="J1" s="18" t="s">
        <v>38</v>
      </c>
      <c r="K1" s="21" t="s">
        <v>18</v>
      </c>
      <c r="L1" s="21" t="s">
        <v>39</v>
      </c>
      <c r="M1" s="21" t="s">
        <v>40</v>
      </c>
      <c r="N1" s="21" t="s">
        <v>41</v>
      </c>
      <c r="O1" s="21" t="s">
        <v>42</v>
      </c>
      <c r="P1" s="21" t="s">
        <v>40</v>
      </c>
      <c r="Q1" s="21">
        <v>85000</v>
      </c>
      <c r="R1" s="21" t="s">
        <v>43</v>
      </c>
    </row>
    <row r="2" ht="28.8" spans="1:18">
      <c r="A2" s="19" t="s">
        <v>44</v>
      </c>
      <c r="B2" s="20">
        <v>44996.5472916667</v>
      </c>
      <c r="C2" s="19" t="s">
        <v>45</v>
      </c>
      <c r="D2" s="19" t="s">
        <v>46</v>
      </c>
      <c r="E2" s="19" t="s">
        <v>47</v>
      </c>
      <c r="F2" s="19" t="s">
        <v>48</v>
      </c>
      <c r="G2" s="19" t="s">
        <v>49</v>
      </c>
      <c r="H2" s="19">
        <v>135000</v>
      </c>
      <c r="I2" s="19" t="b">
        <v>0</v>
      </c>
      <c r="J2" s="19" t="s">
        <v>50</v>
      </c>
      <c r="K2" s="22" t="str">
        <f>IF(A2=$K$1,"Role Desired","Not Desired")</f>
        <v>Not Desired</v>
      </c>
      <c r="L2" s="22" t="str">
        <f>IF(A2=$L$1,"Role Desired","Not Desired")</f>
        <v>Not Desired</v>
      </c>
      <c r="M2" s="22" t="str">
        <f>IF(A2=$K$1,"role required",IF(A2=$L$1,"role required","Not needed"))</f>
        <v>Not needed</v>
      </c>
      <c r="N2" s="22" t="b">
        <f>AND(A2=$K$1,A2=$L$1)</f>
        <v>0</v>
      </c>
      <c r="O2" s="22" t="b">
        <f>OR(A2=$K$1,A2=$L$1)</f>
        <v>0</v>
      </c>
      <c r="P2" s="22" t="str">
        <f>IF(OR(A2=$K$1,A2=$L$1),"Role Required","Not Needed")</f>
        <v>Not Needed</v>
      </c>
      <c r="Q2" s="22" t="str">
        <f>IF(H2&gt;=$Q$1,"Salray &gt; 85K","Salary low")</f>
        <v>Salray &gt; 85K</v>
      </c>
      <c r="R2" s="22" t="str" cm="1">
        <f t="array" ref="R2">_xlfn.IFS(H2=" ","No Data",H2&gt;=$Q$1,"Salary &gt; 85K",TRUE,"Salary low")</f>
        <v>Salary &gt; 85K</v>
      </c>
    </row>
    <row r="3" spans="1:18">
      <c r="A3" s="19" t="s">
        <v>18</v>
      </c>
      <c r="B3" s="20">
        <v>45097.9152430556</v>
      </c>
      <c r="C3" s="19" t="s">
        <v>51</v>
      </c>
      <c r="D3" s="19" t="s">
        <v>52</v>
      </c>
      <c r="E3" s="19" t="s">
        <v>53</v>
      </c>
      <c r="F3" s="19" t="s">
        <v>54</v>
      </c>
      <c r="G3" s="19" t="s">
        <v>55</v>
      </c>
      <c r="H3" s="19">
        <v>35000</v>
      </c>
      <c r="I3" s="19" t="b">
        <v>1</v>
      </c>
      <c r="J3" s="19" t="s">
        <v>56</v>
      </c>
      <c r="K3" s="22" t="str">
        <f t="shared" ref="K3:K21" si="0">IF(A3=$K$1,"Role Desired","Not Desired")</f>
        <v>Role Desired</v>
      </c>
      <c r="L3" s="22" t="str">
        <f t="shared" ref="L3:L21" si="1">IF(A3=$L$1,"Role Desired","Not Desired")</f>
        <v>Not Desired</v>
      </c>
      <c r="M3" s="22" t="str">
        <f t="shared" ref="M3:M21" si="2">IF(A3=$K$1,"role required",IF(A3=$L$1,"role required","Not needed"))</f>
        <v>role required</v>
      </c>
      <c r="N3" s="22" t="b">
        <f t="shared" ref="N3:N21" si="3">AND(A3=$K$1,A3=$L$1)</f>
        <v>0</v>
      </c>
      <c r="O3" s="22" t="b">
        <f t="shared" ref="O3:O21" si="4">OR(A3=$K$1,A3=$L$1)</f>
        <v>1</v>
      </c>
      <c r="P3" s="22" t="str">
        <f t="shared" ref="P3:P21" si="5">IF(OR(A3=$K$1,A3=$L$1),"Role Required","Not Needed")</f>
        <v>Role Required</v>
      </c>
      <c r="Q3" s="22" t="str">
        <f t="shared" ref="Q3:Q21" si="6">IF(H3&gt;=$Q$1,"Salray &gt; 85K","Salary low")</f>
        <v>Salary low</v>
      </c>
      <c r="R3" s="22" t="str" cm="1">
        <f t="array" ref="R3">_xlfn.IFS(H3=" ","No Data",H3&gt;=$Q$1,"Salary &gt; 85K",TRUE,"Salary low")</f>
        <v>Salary low</v>
      </c>
    </row>
    <row r="4" spans="1:18">
      <c r="A4" s="19" t="s">
        <v>18</v>
      </c>
      <c r="B4" s="20">
        <v>45173.2504166667</v>
      </c>
      <c r="C4" s="19" t="s">
        <v>57</v>
      </c>
      <c r="D4" s="19" t="s">
        <v>46</v>
      </c>
      <c r="E4" s="19" t="s">
        <v>58</v>
      </c>
      <c r="F4" s="19" t="s">
        <v>59</v>
      </c>
      <c r="G4" s="19" t="s">
        <v>49</v>
      </c>
      <c r="H4" s="19"/>
      <c r="I4" s="19" t="b">
        <v>0</v>
      </c>
      <c r="J4" s="19" t="s">
        <v>60</v>
      </c>
      <c r="K4" s="22" t="str">
        <f t="shared" si="0"/>
        <v>Role Desired</v>
      </c>
      <c r="L4" s="22" t="str">
        <f t="shared" si="1"/>
        <v>Not Desired</v>
      </c>
      <c r="M4" s="22" t="str">
        <f t="shared" si="2"/>
        <v>role required</v>
      </c>
      <c r="N4" s="22" t="b">
        <f t="shared" si="3"/>
        <v>0</v>
      </c>
      <c r="O4" s="22" t="b">
        <f t="shared" si="4"/>
        <v>1</v>
      </c>
      <c r="P4" s="22" t="str">
        <f t="shared" si="5"/>
        <v>Role Required</v>
      </c>
      <c r="Q4" s="22" t="str">
        <f t="shared" si="6"/>
        <v>Salary low</v>
      </c>
      <c r="R4" s="22" t="str" cm="1">
        <f t="array" ref="R4">_xlfn.IFS(H4=" ","No Data",H4&gt;=$Q$1,"Salary &gt; 85K",TRUE,"Salary low")</f>
        <v>Salary low</v>
      </c>
    </row>
    <row r="5" spans="1:18">
      <c r="A5" s="19" t="s">
        <v>16</v>
      </c>
      <c r="B5" s="20">
        <v>45156.2533217593</v>
      </c>
      <c r="C5" s="19" t="s">
        <v>61</v>
      </c>
      <c r="D5" s="19" t="s">
        <v>46</v>
      </c>
      <c r="E5" s="19" t="s">
        <v>62</v>
      </c>
      <c r="F5" s="19" t="s">
        <v>59</v>
      </c>
      <c r="G5" s="19" t="s">
        <v>49</v>
      </c>
      <c r="H5" s="19"/>
      <c r="I5" s="19" t="b">
        <v>0</v>
      </c>
      <c r="J5" s="19" t="s">
        <v>63</v>
      </c>
      <c r="K5" s="22" t="str">
        <f t="shared" si="0"/>
        <v>Not Desired</v>
      </c>
      <c r="L5" s="22" t="str">
        <f t="shared" si="1"/>
        <v>Not Desired</v>
      </c>
      <c r="M5" s="22" t="str">
        <f t="shared" si="2"/>
        <v>Not needed</v>
      </c>
      <c r="N5" s="22" t="b">
        <f t="shared" si="3"/>
        <v>0</v>
      </c>
      <c r="O5" s="22" t="b">
        <f t="shared" si="4"/>
        <v>0</v>
      </c>
      <c r="P5" s="22" t="str">
        <f t="shared" si="5"/>
        <v>Not Needed</v>
      </c>
      <c r="Q5" s="22" t="str">
        <f t="shared" si="6"/>
        <v>Salary low</v>
      </c>
      <c r="R5" s="22" t="str" cm="1">
        <f t="array" ref="R5">_xlfn.IFS(H5=" ","No Data",H5&gt;=$Q$1,"Salary &gt; 85K",TRUE,"Salary low")</f>
        <v>Salary low</v>
      </c>
    </row>
    <row r="6" ht="28.8" spans="1:18">
      <c r="A6" s="19" t="s">
        <v>64</v>
      </c>
      <c r="B6" s="20">
        <v>45147.8029513889</v>
      </c>
      <c r="C6" s="19" t="s">
        <v>65</v>
      </c>
      <c r="D6" s="19" t="s">
        <v>66</v>
      </c>
      <c r="E6" s="19" t="s">
        <v>67</v>
      </c>
      <c r="F6" s="19" t="s">
        <v>59</v>
      </c>
      <c r="G6" s="19" t="s">
        <v>49</v>
      </c>
      <c r="H6" s="19"/>
      <c r="I6" s="19" t="b">
        <v>0</v>
      </c>
      <c r="J6" s="19" t="s">
        <v>68</v>
      </c>
      <c r="K6" s="22" t="str">
        <f t="shared" si="0"/>
        <v>Not Desired</v>
      </c>
      <c r="L6" s="22" t="str">
        <f t="shared" si="1"/>
        <v>Not Desired</v>
      </c>
      <c r="M6" s="22" t="str">
        <f t="shared" si="2"/>
        <v>Not needed</v>
      </c>
      <c r="N6" s="22" t="b">
        <f t="shared" si="3"/>
        <v>0</v>
      </c>
      <c r="O6" s="22" t="b">
        <f t="shared" si="4"/>
        <v>0</v>
      </c>
      <c r="P6" s="22" t="str">
        <f t="shared" si="5"/>
        <v>Not Needed</v>
      </c>
      <c r="Q6" s="22" t="str">
        <f t="shared" si="6"/>
        <v>Salary low</v>
      </c>
      <c r="R6" s="22" t="str" cm="1">
        <f t="array" ref="R6">_xlfn.IFS(H6=" ","No Data",H6&gt;=$Q$1,"Salary &gt; 85K",TRUE,"Salary low")</f>
        <v>Salary low</v>
      </c>
    </row>
    <row r="7" spans="1:18">
      <c r="A7" s="19" t="s">
        <v>16</v>
      </c>
      <c r="B7" s="20">
        <v>45202.7531018518</v>
      </c>
      <c r="C7" s="19" t="s">
        <v>69</v>
      </c>
      <c r="D7" s="19" t="s">
        <v>46</v>
      </c>
      <c r="E7" s="19" t="s">
        <v>70</v>
      </c>
      <c r="F7" s="19" t="s">
        <v>59</v>
      </c>
      <c r="G7" s="19" t="s">
        <v>71</v>
      </c>
      <c r="H7" s="19"/>
      <c r="I7" s="19" t="b">
        <v>0</v>
      </c>
      <c r="J7" s="19" t="s">
        <v>72</v>
      </c>
      <c r="K7" s="22" t="str">
        <f t="shared" si="0"/>
        <v>Not Desired</v>
      </c>
      <c r="L7" s="22" t="str">
        <f t="shared" si="1"/>
        <v>Not Desired</v>
      </c>
      <c r="M7" s="22" t="str">
        <f t="shared" si="2"/>
        <v>Not needed</v>
      </c>
      <c r="N7" s="22" t="b">
        <f t="shared" si="3"/>
        <v>0</v>
      </c>
      <c r="O7" s="22" t="b">
        <f t="shared" si="4"/>
        <v>0</v>
      </c>
      <c r="P7" s="22" t="str">
        <f t="shared" si="5"/>
        <v>Not Needed</v>
      </c>
      <c r="Q7" s="22" t="str">
        <f t="shared" si="6"/>
        <v>Salary low</v>
      </c>
      <c r="R7" s="22" t="str" cm="1">
        <f t="array" ref="R7">_xlfn.IFS(H7=" ","No Data",H7&gt;=$Q$1,"Salary &gt; 85K",TRUE,"Salary low")</f>
        <v>Salary low</v>
      </c>
    </row>
    <row r="8" spans="1:18">
      <c r="A8" s="19" t="s">
        <v>18</v>
      </c>
      <c r="B8" s="20">
        <v>44949.850462963</v>
      </c>
      <c r="C8" s="19" t="s">
        <v>73</v>
      </c>
      <c r="D8" s="19" t="s">
        <v>46</v>
      </c>
      <c r="E8" s="19" t="s">
        <v>74</v>
      </c>
      <c r="F8" s="19" t="s">
        <v>48</v>
      </c>
      <c r="G8" s="19" t="s">
        <v>49</v>
      </c>
      <c r="H8" s="19"/>
      <c r="I8" s="19" t="b">
        <v>0</v>
      </c>
      <c r="J8" s="19" t="s">
        <v>75</v>
      </c>
      <c r="K8" s="22" t="str">
        <f t="shared" si="0"/>
        <v>Role Desired</v>
      </c>
      <c r="L8" s="22" t="str">
        <f t="shared" si="1"/>
        <v>Not Desired</v>
      </c>
      <c r="M8" s="22" t="str">
        <f t="shared" si="2"/>
        <v>role required</v>
      </c>
      <c r="N8" s="22" t="b">
        <f t="shared" si="3"/>
        <v>0</v>
      </c>
      <c r="O8" s="22" t="b">
        <f t="shared" si="4"/>
        <v>1</v>
      </c>
      <c r="P8" s="22" t="str">
        <f t="shared" si="5"/>
        <v>Role Required</v>
      </c>
      <c r="Q8" s="22" t="str">
        <f t="shared" si="6"/>
        <v>Salary low</v>
      </c>
      <c r="R8" s="22" t="str" cm="1">
        <f t="array" ref="R8">_xlfn.IFS(H8=" ","No Data",H8&gt;=$Q$1,"Salary &gt; 85K",TRUE,"Salary low")</f>
        <v>Salary low</v>
      </c>
    </row>
    <row r="9" spans="1:18">
      <c r="A9" s="19" t="s">
        <v>18</v>
      </c>
      <c r="B9" s="20">
        <v>45001.6271759259</v>
      </c>
      <c r="C9" s="19" t="s">
        <v>76</v>
      </c>
      <c r="D9" s="19" t="s">
        <v>46</v>
      </c>
      <c r="E9" s="19" t="s">
        <v>77</v>
      </c>
      <c r="F9" s="19" t="s">
        <v>78</v>
      </c>
      <c r="G9" s="19" t="s">
        <v>49</v>
      </c>
      <c r="H9" s="19">
        <v>115000</v>
      </c>
      <c r="I9" s="19" t="b">
        <v>0</v>
      </c>
      <c r="J9" s="19" t="s">
        <v>79</v>
      </c>
      <c r="K9" s="22" t="str">
        <f t="shared" si="0"/>
        <v>Role Desired</v>
      </c>
      <c r="L9" s="22" t="str">
        <f t="shared" si="1"/>
        <v>Not Desired</v>
      </c>
      <c r="M9" s="22" t="str">
        <f t="shared" si="2"/>
        <v>role required</v>
      </c>
      <c r="N9" s="22" t="b">
        <f t="shared" si="3"/>
        <v>0</v>
      </c>
      <c r="O9" s="22" t="b">
        <f t="shared" si="4"/>
        <v>1</v>
      </c>
      <c r="P9" s="22" t="str">
        <f t="shared" si="5"/>
        <v>Role Required</v>
      </c>
      <c r="Q9" s="22" t="str">
        <f t="shared" si="6"/>
        <v>Salray &gt; 85K</v>
      </c>
      <c r="R9" s="22" t="str" cm="1">
        <f t="array" ref="R9">_xlfn.IFS(H9=" ","No Data",H9&gt;=$Q$1,"Salary &gt; 85K",TRUE,"Salary low")</f>
        <v>Salary &gt; 85K</v>
      </c>
    </row>
    <row r="10" spans="1:18">
      <c r="A10" s="19" t="s">
        <v>18</v>
      </c>
      <c r="B10" s="20">
        <v>45041.3758680555</v>
      </c>
      <c r="C10" s="19" t="s">
        <v>80</v>
      </c>
      <c r="D10" s="19" t="s">
        <v>46</v>
      </c>
      <c r="E10" s="19" t="s">
        <v>81</v>
      </c>
      <c r="F10" s="19" t="s">
        <v>48</v>
      </c>
      <c r="G10" s="19" t="s">
        <v>55</v>
      </c>
      <c r="H10" s="19"/>
      <c r="I10" s="19" t="b">
        <v>0</v>
      </c>
      <c r="J10" s="19" t="s">
        <v>82</v>
      </c>
      <c r="K10" s="22" t="str">
        <f t="shared" si="0"/>
        <v>Role Desired</v>
      </c>
      <c r="L10" s="22" t="str">
        <f t="shared" si="1"/>
        <v>Not Desired</v>
      </c>
      <c r="M10" s="22" t="str">
        <f t="shared" si="2"/>
        <v>role required</v>
      </c>
      <c r="N10" s="22" t="b">
        <f t="shared" si="3"/>
        <v>0</v>
      </c>
      <c r="O10" s="22" t="b">
        <f t="shared" si="4"/>
        <v>1</v>
      </c>
      <c r="P10" s="22" t="str">
        <f t="shared" si="5"/>
        <v>Role Required</v>
      </c>
      <c r="Q10" s="22" t="str">
        <f t="shared" si="6"/>
        <v>Salary low</v>
      </c>
      <c r="R10" s="22" t="str" cm="1">
        <f t="array" ref="R10">_xlfn.IFS(H10=" ","No Data",H10&gt;=$Q$1,"Salary &gt; 85K",TRUE,"Salary low")</f>
        <v>Salary low</v>
      </c>
    </row>
    <row r="11" spans="1:18">
      <c r="A11" s="19" t="s">
        <v>18</v>
      </c>
      <c r="B11" s="20">
        <v>45106.5870949074</v>
      </c>
      <c r="C11" s="19" t="s">
        <v>83</v>
      </c>
      <c r="D11" s="19" t="s">
        <v>46</v>
      </c>
      <c r="E11" s="19" t="s">
        <v>84</v>
      </c>
      <c r="F11" s="19" t="s">
        <v>85</v>
      </c>
      <c r="G11" s="19" t="s">
        <v>49</v>
      </c>
      <c r="H11" s="19">
        <v>105000</v>
      </c>
      <c r="I11" s="19" t="b">
        <v>0</v>
      </c>
      <c r="J11" s="19" t="s">
        <v>86</v>
      </c>
      <c r="K11" s="22" t="str">
        <f t="shared" si="0"/>
        <v>Role Desired</v>
      </c>
      <c r="L11" s="22" t="str">
        <f t="shared" si="1"/>
        <v>Not Desired</v>
      </c>
      <c r="M11" s="22" t="str">
        <f t="shared" si="2"/>
        <v>role required</v>
      </c>
      <c r="N11" s="22" t="b">
        <f t="shared" si="3"/>
        <v>0</v>
      </c>
      <c r="O11" s="22" t="b">
        <f t="shared" si="4"/>
        <v>1</v>
      </c>
      <c r="P11" s="22" t="str">
        <f t="shared" si="5"/>
        <v>Role Required</v>
      </c>
      <c r="Q11" s="22" t="str">
        <f t="shared" si="6"/>
        <v>Salray &gt; 85K</v>
      </c>
      <c r="R11" s="22" t="str" cm="1">
        <f t="array" ref="R11">_xlfn.IFS(H11=" ","No Data",H11&gt;=$Q$1,"Salary &gt; 85K",TRUE,"Salary low")</f>
        <v>Salary &gt; 85K</v>
      </c>
    </row>
    <row r="12" spans="1:18">
      <c r="A12" s="19" t="s">
        <v>16</v>
      </c>
      <c r="B12" s="20">
        <v>45029.9196875</v>
      </c>
      <c r="C12" s="19" t="s">
        <v>87</v>
      </c>
      <c r="D12" s="19" t="s">
        <v>46</v>
      </c>
      <c r="E12" s="19" t="s">
        <v>88</v>
      </c>
      <c r="F12" s="19" t="s">
        <v>78</v>
      </c>
      <c r="G12" s="19" t="s">
        <v>49</v>
      </c>
      <c r="H12" s="19">
        <v>195000</v>
      </c>
      <c r="I12" s="19" t="b">
        <v>0</v>
      </c>
      <c r="J12" s="19" t="s">
        <v>89</v>
      </c>
      <c r="K12" s="22" t="str">
        <f t="shared" si="0"/>
        <v>Not Desired</v>
      </c>
      <c r="L12" s="22" t="str">
        <f t="shared" si="1"/>
        <v>Not Desired</v>
      </c>
      <c r="M12" s="22" t="str">
        <f t="shared" si="2"/>
        <v>Not needed</v>
      </c>
      <c r="N12" s="22" t="b">
        <f t="shared" si="3"/>
        <v>0</v>
      </c>
      <c r="O12" s="22" t="b">
        <f t="shared" si="4"/>
        <v>0</v>
      </c>
      <c r="P12" s="22" t="str">
        <f t="shared" si="5"/>
        <v>Not Needed</v>
      </c>
      <c r="Q12" s="22" t="str">
        <f t="shared" si="6"/>
        <v>Salray &gt; 85K</v>
      </c>
      <c r="R12" s="22" t="str" cm="1">
        <f t="array" ref="R12">_xlfn.IFS(H12=" ","No Data",H12&gt;=$Q$1,"Salary &gt; 85K",TRUE,"Salary low")</f>
        <v>Salary &gt; 85K</v>
      </c>
    </row>
    <row r="13" ht="28.8" spans="1:18">
      <c r="A13" s="19" t="s">
        <v>90</v>
      </c>
      <c r="B13" s="20">
        <v>45091.5027893518</v>
      </c>
      <c r="C13" s="19" t="s">
        <v>91</v>
      </c>
      <c r="D13" s="19" t="s">
        <v>46</v>
      </c>
      <c r="E13" s="19" t="s">
        <v>92</v>
      </c>
      <c r="F13" s="19" t="s">
        <v>78</v>
      </c>
      <c r="G13" s="19" t="s">
        <v>49</v>
      </c>
      <c r="H13" s="19">
        <v>165000</v>
      </c>
      <c r="I13" s="19" t="b">
        <v>0</v>
      </c>
      <c r="J13" s="19" t="s">
        <v>93</v>
      </c>
      <c r="K13" s="22" t="str">
        <f t="shared" si="0"/>
        <v>Not Desired</v>
      </c>
      <c r="L13" s="22" t="str">
        <f t="shared" si="1"/>
        <v>Not Desired</v>
      </c>
      <c r="M13" s="22" t="str">
        <f t="shared" si="2"/>
        <v>Not needed</v>
      </c>
      <c r="N13" s="22" t="b">
        <f t="shared" si="3"/>
        <v>0</v>
      </c>
      <c r="O13" s="22" t="b">
        <f t="shared" si="4"/>
        <v>0</v>
      </c>
      <c r="P13" s="22" t="str">
        <f t="shared" si="5"/>
        <v>Not Needed</v>
      </c>
      <c r="Q13" s="22" t="str">
        <f t="shared" si="6"/>
        <v>Salray &gt; 85K</v>
      </c>
      <c r="R13" s="22" t="str" cm="1">
        <f t="array" ref="R13">_xlfn.IFS(H13=" ","No Data",H13&gt;=$Q$1,"Salary &gt; 85K",TRUE,"Salary low")</f>
        <v>Salary &gt; 85K</v>
      </c>
    </row>
    <row r="14" spans="1:18">
      <c r="A14" s="19" t="s">
        <v>16</v>
      </c>
      <c r="B14" s="20">
        <v>45175.543125</v>
      </c>
      <c r="C14" s="19" t="s">
        <v>94</v>
      </c>
      <c r="D14" s="19" t="s">
        <v>46</v>
      </c>
      <c r="E14" s="19" t="s">
        <v>95</v>
      </c>
      <c r="F14" s="19" t="s">
        <v>96</v>
      </c>
      <c r="G14" s="19" t="s">
        <v>49</v>
      </c>
      <c r="H14" s="19">
        <v>281450.5</v>
      </c>
      <c r="I14" s="19" t="b">
        <v>0</v>
      </c>
      <c r="J14" s="19" t="s">
        <v>97</v>
      </c>
      <c r="K14" s="22" t="str">
        <f t="shared" si="0"/>
        <v>Not Desired</v>
      </c>
      <c r="L14" s="22" t="str">
        <f t="shared" si="1"/>
        <v>Not Desired</v>
      </c>
      <c r="M14" s="22" t="str">
        <f t="shared" si="2"/>
        <v>Not needed</v>
      </c>
      <c r="N14" s="22" t="b">
        <f t="shared" si="3"/>
        <v>0</v>
      </c>
      <c r="O14" s="22" t="b">
        <f t="shared" si="4"/>
        <v>0</v>
      </c>
      <c r="P14" s="22" t="str">
        <f t="shared" si="5"/>
        <v>Not Needed</v>
      </c>
      <c r="Q14" s="22" t="str">
        <f t="shared" si="6"/>
        <v>Salray &gt; 85K</v>
      </c>
      <c r="R14" s="22" t="str" cm="1">
        <f t="array" ref="R14">_xlfn.IFS(H14=" ","No Data",H14&gt;=$Q$1,"Salary &gt; 85K",TRUE,"Salary low")</f>
        <v>Salary &gt; 85K</v>
      </c>
    </row>
    <row r="15" spans="1:18">
      <c r="A15" s="19" t="s">
        <v>16</v>
      </c>
      <c r="B15" s="20">
        <v>45117.7783912037</v>
      </c>
      <c r="C15" s="19" t="s">
        <v>98</v>
      </c>
      <c r="D15" s="19" t="s">
        <v>99</v>
      </c>
      <c r="E15" s="19" t="s">
        <v>100</v>
      </c>
      <c r="F15" s="19" t="s">
        <v>101</v>
      </c>
      <c r="G15" s="19" t="s">
        <v>49</v>
      </c>
      <c r="H15" s="19">
        <v>70000</v>
      </c>
      <c r="I15" s="19" t="b">
        <v>0</v>
      </c>
      <c r="J15" s="19" t="s">
        <v>102</v>
      </c>
      <c r="K15" s="22" t="str">
        <f t="shared" si="0"/>
        <v>Not Desired</v>
      </c>
      <c r="L15" s="22" t="str">
        <f t="shared" si="1"/>
        <v>Not Desired</v>
      </c>
      <c r="M15" s="22" t="str">
        <f t="shared" si="2"/>
        <v>Not needed</v>
      </c>
      <c r="N15" s="22" t="b">
        <f t="shared" si="3"/>
        <v>0</v>
      </c>
      <c r="O15" s="22" t="b">
        <f t="shared" si="4"/>
        <v>0</v>
      </c>
      <c r="P15" s="22" t="str">
        <f t="shared" si="5"/>
        <v>Not Needed</v>
      </c>
      <c r="Q15" s="22" t="str">
        <f t="shared" si="6"/>
        <v>Salary low</v>
      </c>
      <c r="R15" s="22" t="str" cm="1">
        <f t="array" ref="R15">_xlfn.IFS(H15=" ","No Data",H15&gt;=$Q$1,"Salary &gt; 85K",TRUE,"Salary low")</f>
        <v>Salary low</v>
      </c>
    </row>
    <row r="16" spans="1:18">
      <c r="A16" s="19" t="s">
        <v>20</v>
      </c>
      <c r="B16" s="20">
        <v>44938.6143518519</v>
      </c>
      <c r="C16" s="19" t="s">
        <v>103</v>
      </c>
      <c r="D16" s="19" t="s">
        <v>104</v>
      </c>
      <c r="E16" s="19" t="s">
        <v>105</v>
      </c>
      <c r="F16" s="19" t="s">
        <v>101</v>
      </c>
      <c r="G16" s="19" t="s">
        <v>49</v>
      </c>
      <c r="H16" s="19">
        <v>98301.5</v>
      </c>
      <c r="I16" s="19" t="b">
        <v>0</v>
      </c>
      <c r="J16" s="19" t="s">
        <v>106</v>
      </c>
      <c r="K16" s="22" t="str">
        <f t="shared" si="0"/>
        <v>Not Desired</v>
      </c>
      <c r="L16" s="22" t="str">
        <f t="shared" si="1"/>
        <v>Not Desired</v>
      </c>
      <c r="M16" s="22" t="str">
        <f t="shared" si="2"/>
        <v>Not needed</v>
      </c>
      <c r="N16" s="22" t="b">
        <f t="shared" si="3"/>
        <v>0</v>
      </c>
      <c r="O16" s="22" t="b">
        <f t="shared" si="4"/>
        <v>0</v>
      </c>
      <c r="P16" s="22" t="str">
        <f t="shared" si="5"/>
        <v>Not Needed</v>
      </c>
      <c r="Q16" s="22" t="str">
        <f t="shared" si="6"/>
        <v>Salray &gt; 85K</v>
      </c>
      <c r="R16" s="22" t="str" cm="1">
        <f t="array" ref="R16">_xlfn.IFS(H16=" ","No Data",H16&gt;=$Q$1,"Salary &gt; 85K",TRUE,"Salary low")</f>
        <v>Salary &gt; 85K</v>
      </c>
    </row>
    <row r="17" spans="1:18">
      <c r="A17" s="19" t="s">
        <v>20</v>
      </c>
      <c r="B17" s="20">
        <v>44985.3540972222</v>
      </c>
      <c r="C17" s="19" t="s">
        <v>107</v>
      </c>
      <c r="D17" s="19" t="s">
        <v>108</v>
      </c>
      <c r="E17" s="19" t="s">
        <v>109</v>
      </c>
      <c r="F17" s="19" t="s">
        <v>101</v>
      </c>
      <c r="G17" s="19" t="s">
        <v>49</v>
      </c>
      <c r="H17" s="19">
        <v>89100</v>
      </c>
      <c r="I17" s="19" t="b">
        <v>0</v>
      </c>
      <c r="J17" s="19" t="s">
        <v>110</v>
      </c>
      <c r="K17" s="22" t="str">
        <f t="shared" si="0"/>
        <v>Not Desired</v>
      </c>
      <c r="L17" s="22" t="str">
        <f t="shared" si="1"/>
        <v>Not Desired</v>
      </c>
      <c r="M17" s="22" t="str">
        <f t="shared" si="2"/>
        <v>Not needed</v>
      </c>
      <c r="N17" s="22" t="b">
        <f t="shared" si="3"/>
        <v>0</v>
      </c>
      <c r="O17" s="22" t="b">
        <f t="shared" si="4"/>
        <v>0</v>
      </c>
      <c r="P17" s="22" t="str">
        <f t="shared" si="5"/>
        <v>Not Needed</v>
      </c>
      <c r="Q17" s="22" t="str">
        <f t="shared" si="6"/>
        <v>Salray &gt; 85K</v>
      </c>
      <c r="R17" s="22" t="str" cm="1">
        <f t="array" ref="R17">_xlfn.IFS(H17=" ","No Data",H17&gt;=$Q$1,"Salary &gt; 85K",TRUE,"Salary low")</f>
        <v>Salary &gt; 85K</v>
      </c>
    </row>
    <row r="18" spans="1:18">
      <c r="A18" s="19" t="s">
        <v>39</v>
      </c>
      <c r="B18" s="20">
        <v>45063.7922916667</v>
      </c>
      <c r="C18" s="19" t="s">
        <v>111</v>
      </c>
      <c r="D18" s="19" t="s">
        <v>46</v>
      </c>
      <c r="E18" s="19" t="s">
        <v>112</v>
      </c>
      <c r="F18" s="19" t="s">
        <v>78</v>
      </c>
      <c r="G18" s="19" t="s">
        <v>55</v>
      </c>
      <c r="H18" s="19"/>
      <c r="I18" s="19" t="b">
        <v>0</v>
      </c>
      <c r="J18" s="19" t="s">
        <v>113</v>
      </c>
      <c r="K18" s="22" t="str">
        <f t="shared" si="0"/>
        <v>Not Desired</v>
      </c>
      <c r="L18" s="22" t="str">
        <f t="shared" si="1"/>
        <v>Role Desired</v>
      </c>
      <c r="M18" s="22" t="str">
        <f t="shared" si="2"/>
        <v>role required</v>
      </c>
      <c r="N18" s="22" t="b">
        <f t="shared" si="3"/>
        <v>0</v>
      </c>
      <c r="O18" s="22" t="b">
        <f t="shared" si="4"/>
        <v>1</v>
      </c>
      <c r="P18" s="22" t="str">
        <f t="shared" si="5"/>
        <v>Role Required</v>
      </c>
      <c r="Q18" s="22" t="str">
        <f t="shared" si="6"/>
        <v>Salary low</v>
      </c>
      <c r="R18" s="22" t="str" cm="1">
        <f t="array" ref="R18">_xlfn.IFS(H18=" ","No Data",H18&gt;=$Q$1,"Salary &gt; 85K",TRUE,"Salary low")</f>
        <v>Salary low</v>
      </c>
    </row>
    <row r="19" spans="1:18">
      <c r="A19" s="19" t="s">
        <v>16</v>
      </c>
      <c r="B19" s="20">
        <v>45017.004837963</v>
      </c>
      <c r="C19" s="19" t="s">
        <v>114</v>
      </c>
      <c r="D19" s="19" t="s">
        <v>66</v>
      </c>
      <c r="E19" s="19" t="s">
        <v>115</v>
      </c>
      <c r="F19" s="19" t="s">
        <v>78</v>
      </c>
      <c r="G19" s="19" t="s">
        <v>49</v>
      </c>
      <c r="H19" s="19">
        <v>87500</v>
      </c>
      <c r="I19" s="19" t="b">
        <v>0</v>
      </c>
      <c r="J19" s="19" t="s">
        <v>116</v>
      </c>
      <c r="K19" s="22" t="str">
        <f t="shared" si="0"/>
        <v>Not Desired</v>
      </c>
      <c r="L19" s="22" t="str">
        <f t="shared" si="1"/>
        <v>Not Desired</v>
      </c>
      <c r="M19" s="22" t="str">
        <f t="shared" si="2"/>
        <v>Not needed</v>
      </c>
      <c r="N19" s="22" t="b">
        <f t="shared" si="3"/>
        <v>0</v>
      </c>
      <c r="O19" s="22" t="b">
        <f t="shared" si="4"/>
        <v>0</v>
      </c>
      <c r="P19" s="22" t="str">
        <f t="shared" si="5"/>
        <v>Not Needed</v>
      </c>
      <c r="Q19" s="22" t="str">
        <f t="shared" si="6"/>
        <v>Salray &gt; 85K</v>
      </c>
      <c r="R19" s="22" t="str" cm="1">
        <f t="array" ref="R19">_xlfn.IFS(H19=" ","No Data",H19&gt;=$Q$1,"Salary &gt; 85K",TRUE,"Salary low")</f>
        <v>Salary &gt; 85K</v>
      </c>
    </row>
    <row r="20" spans="1:18">
      <c r="A20" s="19" t="s">
        <v>16</v>
      </c>
      <c r="B20" s="20">
        <v>45169.642037037</v>
      </c>
      <c r="C20" s="19" t="s">
        <v>51</v>
      </c>
      <c r="D20" s="19" t="s">
        <v>66</v>
      </c>
      <c r="E20" s="19" t="s">
        <v>117</v>
      </c>
      <c r="F20" s="19" t="s">
        <v>85</v>
      </c>
      <c r="G20" s="19" t="s">
        <v>55</v>
      </c>
      <c r="H20" s="19"/>
      <c r="I20" s="19" t="b">
        <v>1</v>
      </c>
      <c r="J20" s="19" t="s">
        <v>118</v>
      </c>
      <c r="K20" s="22" t="str">
        <f t="shared" si="0"/>
        <v>Not Desired</v>
      </c>
      <c r="L20" s="22" t="str">
        <f t="shared" si="1"/>
        <v>Not Desired</v>
      </c>
      <c r="M20" s="22" t="str">
        <f t="shared" si="2"/>
        <v>Not needed</v>
      </c>
      <c r="N20" s="22" t="b">
        <f t="shared" si="3"/>
        <v>0</v>
      </c>
      <c r="O20" s="22" t="b">
        <f t="shared" si="4"/>
        <v>0</v>
      </c>
      <c r="P20" s="22" t="str">
        <f t="shared" si="5"/>
        <v>Not Needed</v>
      </c>
      <c r="Q20" s="22" t="str">
        <f t="shared" si="6"/>
        <v>Salary low</v>
      </c>
      <c r="R20" s="22" t="str" cm="1">
        <f t="array" ref="R20">_xlfn.IFS(H20=" ","No Data",H20&gt;=$Q$1,"Salary &gt; 85K",TRUE,"Salary low")</f>
        <v>Salary low</v>
      </c>
    </row>
    <row r="21" spans="1:18">
      <c r="A21" s="19" t="s">
        <v>39</v>
      </c>
      <c r="B21" s="20">
        <v>45000.5426851852</v>
      </c>
      <c r="C21" s="19" t="s">
        <v>119</v>
      </c>
      <c r="D21" s="19" t="s">
        <v>46</v>
      </c>
      <c r="E21" s="19" t="s">
        <v>120</v>
      </c>
      <c r="F21" s="19" t="s">
        <v>121</v>
      </c>
      <c r="G21" s="19" t="s">
        <v>49</v>
      </c>
      <c r="H21" s="19">
        <v>90000</v>
      </c>
      <c r="I21" s="19" t="b">
        <v>0</v>
      </c>
      <c r="J21" s="19" t="s">
        <v>122</v>
      </c>
      <c r="K21" s="22" t="str">
        <f t="shared" si="0"/>
        <v>Not Desired</v>
      </c>
      <c r="L21" s="22" t="str">
        <f t="shared" si="1"/>
        <v>Role Desired</v>
      </c>
      <c r="M21" s="22" t="str">
        <f t="shared" si="2"/>
        <v>role required</v>
      </c>
      <c r="N21" s="22" t="b">
        <f t="shared" si="3"/>
        <v>0</v>
      </c>
      <c r="O21" s="22" t="b">
        <f t="shared" si="4"/>
        <v>1</v>
      </c>
      <c r="P21" s="22" t="str">
        <f t="shared" si="5"/>
        <v>Role Required</v>
      </c>
      <c r="Q21" s="22" t="str">
        <f t="shared" si="6"/>
        <v>Salray &gt; 85K</v>
      </c>
      <c r="R21" s="22" t="str" cm="1">
        <f t="array" ref="R21">_xlfn.IFS(H21=" ","No Data",H21&gt;=$Q$1,"Salary &gt; 85K",TRUE,"Salary low")</f>
        <v>Salary &gt; 85K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"/>
  <sheetViews>
    <sheetView tabSelected="1" topLeftCell="L1" workbookViewId="0">
      <selection activeCell="R3" sqref="R3"/>
    </sheetView>
  </sheetViews>
  <sheetFormatPr defaultColWidth="9" defaultRowHeight="14.4"/>
  <cols>
    <col min="1" max="1" width="16.8425925925926" customWidth="1"/>
    <col min="2" max="2" width="17.4166666666667" hidden="1" customWidth="1"/>
    <col min="3" max="3" width="21.8425925925926" hidden="1" customWidth="1"/>
    <col min="4" max="4" width="11.1574074074074" hidden="1" customWidth="1"/>
    <col min="5" max="5" width="38.1574074074074" hidden="1" customWidth="1"/>
    <col min="6" max="6" width="14.5740740740741" hidden="1" customWidth="1"/>
    <col min="7" max="7" width="18.5740740740741" hidden="1" customWidth="1"/>
    <col min="8" max="8" width="13.8425925925926" customWidth="1"/>
    <col min="9" max="9" width="19" hidden="1" customWidth="1"/>
    <col min="10" max="10" width="68.1574074074074" hidden="1" customWidth="1"/>
    <col min="11" max="11" width="15.8425925925926" customWidth="1"/>
    <col min="12" max="12" width="19.1574074074074" customWidth="1"/>
    <col min="13" max="13" width="14.2592592592593" customWidth="1"/>
    <col min="14" max="14" width="11.2592592592593" customWidth="1"/>
    <col min="15" max="15" width="10.1574074074074" customWidth="1"/>
    <col min="16" max="16" width="14.2592592592593" customWidth="1"/>
    <col min="17" max="17" width="10.6851851851852" customWidth="1"/>
    <col min="18" max="18" width="12.4166666666667" customWidth="1"/>
  </cols>
  <sheetData>
    <row r="1" spans="1:16384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5" t="s">
        <v>37</v>
      </c>
      <c r="J1" s="13" t="s">
        <v>38</v>
      </c>
      <c r="K1" s="16" t="s">
        <v>18</v>
      </c>
      <c r="L1" s="16" t="s">
        <v>39</v>
      </c>
      <c r="M1" s="16" t="s">
        <v>40</v>
      </c>
      <c r="N1" s="16" t="s">
        <v>41</v>
      </c>
      <c r="O1" s="16" t="s">
        <v>42</v>
      </c>
      <c r="P1" s="16" t="s">
        <v>40</v>
      </c>
      <c r="Q1" s="16">
        <v>85000</v>
      </c>
      <c r="R1" s="16" t="s">
        <v>43</v>
      </c>
      <c r="XFD1">
        <f>SUM(Q1:XFC1)</f>
        <v>85000</v>
      </c>
    </row>
    <row r="2" spans="1:18">
      <c r="A2" s="11" t="s">
        <v>44</v>
      </c>
      <c r="B2" s="14">
        <v>44996.5472916667</v>
      </c>
      <c r="C2" s="11" t="s">
        <v>45</v>
      </c>
      <c r="D2" s="11" t="s">
        <v>46</v>
      </c>
      <c r="E2" s="11" t="s">
        <v>47</v>
      </c>
      <c r="F2" s="11" t="s">
        <v>48</v>
      </c>
      <c r="G2" s="11" t="s">
        <v>49</v>
      </c>
      <c r="H2" s="11">
        <v>135000</v>
      </c>
      <c r="I2" t="b">
        <v>0</v>
      </c>
      <c r="J2" t="s">
        <v>50</v>
      </c>
      <c r="K2" t="str">
        <f>IF($A2=$K$1,"Role Desired","NOT Desired")</f>
        <v>NOT Desired</v>
      </c>
      <c r="L2" t="str">
        <f>IF($A2=$L$1,"Role Desired","NOT Desired")</f>
        <v>NOT Desired</v>
      </c>
      <c r="M2" t="str">
        <f>IF($A2=$K$1,"Role Desired",IF($A2=$L$1,"Role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 &gt; 85K","Salary Low")</f>
        <v>Salary &gt; 85K</v>
      </c>
      <c r="R2" t="str" cm="1">
        <f t="array" ref="R2">_xlfn.IFS(H2="","No Data",H2&gt;=$Q$1,"Salary &gt; 85K",TRUE,"Salary Low")</f>
        <v>Salary &gt; 85K</v>
      </c>
    </row>
    <row r="3" spans="1:18">
      <c r="A3" s="11" t="s">
        <v>18</v>
      </c>
      <c r="B3" s="14">
        <v>45097.9152430556</v>
      </c>
      <c r="C3" s="11" t="s">
        <v>51</v>
      </c>
      <c r="D3" s="11" t="s">
        <v>52</v>
      </c>
      <c r="E3" s="11" t="s">
        <v>53</v>
      </c>
      <c r="F3" s="11" t="s">
        <v>54</v>
      </c>
      <c r="G3" s="11" t="s">
        <v>55</v>
      </c>
      <c r="H3" s="11">
        <v>35000</v>
      </c>
      <c r="I3" t="b">
        <v>1</v>
      </c>
      <c r="J3" t="s">
        <v>56</v>
      </c>
      <c r="K3" t="str">
        <f t="shared" ref="K3:K21" si="0">IF($A3=$K$1,"Role Desired","NOT Desired")</f>
        <v>Role Desired</v>
      </c>
      <c r="L3" t="str">
        <f t="shared" ref="L3:L21" si="1">IF($A3=$L$1,"Role Desired","NOT Desired")</f>
        <v>NOT Desired</v>
      </c>
      <c r="M3" t="str">
        <f t="shared" ref="M3:M21" si="2">IF($A3=$K$1,"Role Desired",IF($A3=$L$1,"Role Desired","NOT Desired"))</f>
        <v>Role Desired</v>
      </c>
      <c r="N3" t="b">
        <f t="shared" ref="N3:N21" si="3">AND($A3=$K$1,$A3=$L$1)</f>
        <v>0</v>
      </c>
      <c r="O3" t="b">
        <f t="shared" ref="O3:O21" si="4">OR($A3=$K$1,$A3=$L$1)</f>
        <v>1</v>
      </c>
      <c r="P3" t="str">
        <f t="shared" ref="P3:P21" si="5">IF(OR($A3=$K$1,$A3=$L$1),"Role Desired","NOT Desired")</f>
        <v>Role Desired</v>
      </c>
      <c r="Q3" t="str">
        <f t="shared" ref="Q3:Q21" si="6">IF($H3&gt;$Q$1,"Salary &gt; 85K","Salary Low")</f>
        <v>Salary Low</v>
      </c>
      <c r="R3" t="str" cm="1">
        <f t="array" ref="R3">_xlfn.IFS(H3="","No Data",H3&gt;=$Q$1,"Salary &gt; 85K",TRUE,"Salary Low")</f>
        <v>Salary Low</v>
      </c>
    </row>
    <row r="4" spans="1:18">
      <c r="A4" s="11" t="s">
        <v>18</v>
      </c>
      <c r="B4" s="14">
        <v>45173.2504166667</v>
      </c>
      <c r="C4" s="11" t="s">
        <v>57</v>
      </c>
      <c r="D4" s="11" t="s">
        <v>46</v>
      </c>
      <c r="E4" s="11" t="s">
        <v>58</v>
      </c>
      <c r="F4" s="11" t="s">
        <v>59</v>
      </c>
      <c r="G4" s="11" t="s">
        <v>49</v>
      </c>
      <c r="H4" s="11"/>
      <c r="I4" t="b">
        <v>0</v>
      </c>
      <c r="J4" t="s">
        <v>60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_xlfn.IFS(H4="","No Data",H4&gt;=$Q$1,"Salary &gt; 85K",TRUE,"Salary Low")</f>
        <v>No Data</v>
      </c>
    </row>
    <row r="5" spans="1:18">
      <c r="A5" s="11" t="s">
        <v>16</v>
      </c>
      <c r="B5" s="14">
        <v>45156.2533217593</v>
      </c>
      <c r="C5" s="11" t="s">
        <v>61</v>
      </c>
      <c r="D5" s="11" t="s">
        <v>46</v>
      </c>
      <c r="E5" s="11" t="s">
        <v>62</v>
      </c>
      <c r="F5" s="11" t="s">
        <v>59</v>
      </c>
      <c r="G5" s="11" t="s">
        <v>49</v>
      </c>
      <c r="H5" s="11"/>
      <c r="I5" t="b">
        <v>0</v>
      </c>
      <c r="J5" t="s">
        <v>63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_xlfn.IFS(H5="","No Data",H5&gt;=$Q$1,"Salary &gt; 85K",TRUE,"Salary Low")</f>
        <v>No Data</v>
      </c>
    </row>
    <row r="6" spans="1:18">
      <c r="A6" s="11" t="s">
        <v>64</v>
      </c>
      <c r="B6" s="14">
        <v>45147.8029513889</v>
      </c>
      <c r="C6" s="11" t="s">
        <v>65</v>
      </c>
      <c r="D6" s="11" t="s">
        <v>66</v>
      </c>
      <c r="E6" s="11" t="s">
        <v>67</v>
      </c>
      <c r="F6" s="11" t="s">
        <v>59</v>
      </c>
      <c r="G6" s="11" t="s">
        <v>49</v>
      </c>
      <c r="H6" s="11"/>
      <c r="I6" t="b">
        <v>0</v>
      </c>
      <c r="J6" t="s">
        <v>68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_xlfn.IFS(H6="","No Data",H6&gt;=$Q$1,"Salary &gt; 85K",TRUE,"Salary Low")</f>
        <v>No Data</v>
      </c>
    </row>
    <row r="7" spans="1:18">
      <c r="A7" s="11" t="s">
        <v>16</v>
      </c>
      <c r="B7" s="14">
        <v>45202.7531018518</v>
      </c>
      <c r="C7" s="11" t="s">
        <v>69</v>
      </c>
      <c r="D7" s="11" t="s">
        <v>46</v>
      </c>
      <c r="E7" s="11" t="s">
        <v>70</v>
      </c>
      <c r="F7" s="11" t="s">
        <v>59</v>
      </c>
      <c r="G7" s="11" t="s">
        <v>71</v>
      </c>
      <c r="H7" s="11"/>
      <c r="I7" t="b">
        <v>0</v>
      </c>
      <c r="J7" t="s">
        <v>72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_xlfn.IFS(H7="","No Data",H7&gt;=$Q$1,"Salary &gt; 85K",TRUE,"Salary Low")</f>
        <v>No Data</v>
      </c>
    </row>
    <row r="8" spans="1:18">
      <c r="A8" s="11" t="s">
        <v>18</v>
      </c>
      <c r="B8" s="14">
        <v>44949.850462963</v>
      </c>
      <c r="C8" s="11" t="s">
        <v>73</v>
      </c>
      <c r="D8" s="11" t="s">
        <v>46</v>
      </c>
      <c r="E8" s="11" t="s">
        <v>74</v>
      </c>
      <c r="F8" s="11" t="s">
        <v>48</v>
      </c>
      <c r="G8" s="11" t="s">
        <v>49</v>
      </c>
      <c r="H8" s="11"/>
      <c r="I8" t="b">
        <v>0</v>
      </c>
      <c r="J8" t="s">
        <v>75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_xlfn.IFS(H8="","No Data",H8&gt;=$Q$1,"Salary &gt; 85K",TRUE,"Salary Low")</f>
        <v>No Data</v>
      </c>
    </row>
    <row r="9" spans="1:18">
      <c r="A9" s="11" t="s">
        <v>18</v>
      </c>
      <c r="B9" s="14">
        <v>45001.6271759259</v>
      </c>
      <c r="C9" s="11" t="s">
        <v>76</v>
      </c>
      <c r="D9" s="11" t="s">
        <v>46</v>
      </c>
      <c r="E9" s="11" t="s">
        <v>77</v>
      </c>
      <c r="F9" s="11" t="s">
        <v>78</v>
      </c>
      <c r="G9" s="11" t="s">
        <v>49</v>
      </c>
      <c r="H9" s="11">
        <v>115000</v>
      </c>
      <c r="I9" t="b">
        <v>0</v>
      </c>
      <c r="J9" t="s">
        <v>79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_xlfn.IFS(H9="","No Data",H9&gt;=$Q$1,"Salary &gt; 85K",TRUE,"Salary Low")</f>
        <v>Salary &gt; 85K</v>
      </c>
    </row>
    <row r="10" spans="1:18">
      <c r="A10" s="11" t="s">
        <v>18</v>
      </c>
      <c r="B10" s="14">
        <v>45041.3758680555</v>
      </c>
      <c r="C10" s="11" t="s">
        <v>80</v>
      </c>
      <c r="D10" s="11" t="s">
        <v>46</v>
      </c>
      <c r="E10" s="11" t="s">
        <v>81</v>
      </c>
      <c r="F10" s="11" t="s">
        <v>48</v>
      </c>
      <c r="G10" s="11" t="s">
        <v>55</v>
      </c>
      <c r="H10" s="11"/>
      <c r="I10" t="b">
        <v>0</v>
      </c>
      <c r="J10" t="s">
        <v>82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_xlfn.IFS(H10="","No Data",H10&gt;=$Q$1,"Salary &gt; 85K",TRUE,"Salary Low")</f>
        <v>No Data</v>
      </c>
    </row>
    <row r="11" spans="1:18">
      <c r="A11" s="11" t="s">
        <v>18</v>
      </c>
      <c r="B11" s="14">
        <v>45106.5870949074</v>
      </c>
      <c r="C11" s="11" t="s">
        <v>83</v>
      </c>
      <c r="D11" s="11" t="s">
        <v>46</v>
      </c>
      <c r="E11" s="11" t="s">
        <v>84</v>
      </c>
      <c r="F11" s="11" t="s">
        <v>85</v>
      </c>
      <c r="G11" s="11" t="s">
        <v>49</v>
      </c>
      <c r="H11" s="11">
        <v>105000</v>
      </c>
      <c r="I11" t="b">
        <v>0</v>
      </c>
      <c r="J11" t="s">
        <v>86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_xlfn.IFS(H11="","No Data",H11&gt;=$Q$1,"Salary &gt; 85K",TRUE,"Salary Low")</f>
        <v>Salary &gt; 85K</v>
      </c>
    </row>
    <row r="12" spans="1:18">
      <c r="A12" s="11" t="s">
        <v>16</v>
      </c>
      <c r="B12" s="14">
        <v>45029.9196875</v>
      </c>
      <c r="C12" s="11" t="s">
        <v>87</v>
      </c>
      <c r="D12" s="11" t="s">
        <v>46</v>
      </c>
      <c r="E12" s="11" t="s">
        <v>88</v>
      </c>
      <c r="F12" s="11" t="s">
        <v>78</v>
      </c>
      <c r="G12" s="11" t="s">
        <v>49</v>
      </c>
      <c r="H12" s="11">
        <v>195000</v>
      </c>
      <c r="I12" t="b">
        <v>0</v>
      </c>
      <c r="J12" t="s">
        <v>89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_xlfn.IFS(H12="","No Data",H12&gt;=$Q$1,"Salary &gt; 85K",TRUE,"Salary Low")</f>
        <v>Salary &gt; 85K</v>
      </c>
    </row>
    <row r="13" spans="1:18">
      <c r="A13" s="11" t="s">
        <v>90</v>
      </c>
      <c r="B13" s="14">
        <v>45091.5027893518</v>
      </c>
      <c r="C13" s="11" t="s">
        <v>91</v>
      </c>
      <c r="D13" s="11" t="s">
        <v>46</v>
      </c>
      <c r="E13" s="11" t="s">
        <v>92</v>
      </c>
      <c r="F13" s="11" t="s">
        <v>78</v>
      </c>
      <c r="G13" s="11" t="s">
        <v>49</v>
      </c>
      <c r="H13" s="11">
        <v>165000</v>
      </c>
      <c r="I13" t="b">
        <v>0</v>
      </c>
      <c r="J13" t="s">
        <v>93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_xlfn.IFS(H13="","No Data",H13&gt;=$Q$1,"Salary &gt; 85K",TRUE,"Salary Low")</f>
        <v>Salary &gt; 85K</v>
      </c>
    </row>
    <row r="14" spans="1:18">
      <c r="A14" s="11" t="s">
        <v>16</v>
      </c>
      <c r="B14" s="14">
        <v>45175.543125</v>
      </c>
      <c r="C14" s="11" t="s">
        <v>94</v>
      </c>
      <c r="D14" s="11" t="s">
        <v>46</v>
      </c>
      <c r="E14" s="11" t="s">
        <v>95</v>
      </c>
      <c r="F14" s="11" t="s">
        <v>96</v>
      </c>
      <c r="G14" s="11" t="s">
        <v>49</v>
      </c>
      <c r="H14" s="11">
        <v>281450.5</v>
      </c>
      <c r="I14" t="b">
        <v>0</v>
      </c>
      <c r="J14" t="s">
        <v>97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_xlfn.IFS(H14="","No Data",H14&gt;=$Q$1,"Salary &gt; 85K",TRUE,"Salary Low")</f>
        <v>Salary &gt; 85K</v>
      </c>
    </row>
    <row r="15" spans="1:18">
      <c r="A15" s="11" t="s">
        <v>16</v>
      </c>
      <c r="B15" s="14">
        <v>45117.7783912037</v>
      </c>
      <c r="C15" s="11" t="s">
        <v>98</v>
      </c>
      <c r="D15" s="11" t="s">
        <v>99</v>
      </c>
      <c r="E15" s="11" t="s">
        <v>100</v>
      </c>
      <c r="F15" s="11" t="s">
        <v>101</v>
      </c>
      <c r="G15" s="11" t="s">
        <v>49</v>
      </c>
      <c r="H15" s="11">
        <v>70000</v>
      </c>
      <c r="I15" t="b">
        <v>0</v>
      </c>
      <c r="J15" t="s">
        <v>102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_xlfn.IFS(H15="","No Data",H15&gt;=$Q$1,"Salary &gt; 85K",TRUE,"Salary Low")</f>
        <v>Salary Low</v>
      </c>
    </row>
    <row r="16" spans="1:18">
      <c r="A16" s="11" t="s">
        <v>20</v>
      </c>
      <c r="B16" s="14">
        <v>44938.6143518519</v>
      </c>
      <c r="C16" s="11" t="s">
        <v>103</v>
      </c>
      <c r="D16" s="11" t="s">
        <v>104</v>
      </c>
      <c r="E16" s="11" t="s">
        <v>105</v>
      </c>
      <c r="F16" s="11" t="s">
        <v>101</v>
      </c>
      <c r="G16" s="11" t="s">
        <v>49</v>
      </c>
      <c r="H16" s="11">
        <v>98301.5</v>
      </c>
      <c r="I16" t="b">
        <v>0</v>
      </c>
      <c r="J16" t="s">
        <v>106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_xlfn.IFS(H16="","No Data",H16&gt;=$Q$1,"Salary &gt; 85K",TRUE,"Salary Low")</f>
        <v>Salary &gt; 85K</v>
      </c>
    </row>
    <row r="17" spans="1:18">
      <c r="A17" s="11" t="s">
        <v>20</v>
      </c>
      <c r="B17" s="14">
        <v>44985.3540972222</v>
      </c>
      <c r="C17" s="11" t="s">
        <v>107</v>
      </c>
      <c r="D17" s="11" t="s">
        <v>108</v>
      </c>
      <c r="E17" s="11" t="s">
        <v>109</v>
      </c>
      <c r="F17" s="11" t="s">
        <v>101</v>
      </c>
      <c r="G17" s="11" t="s">
        <v>49</v>
      </c>
      <c r="H17" s="11">
        <v>89100</v>
      </c>
      <c r="I17" t="b">
        <v>0</v>
      </c>
      <c r="J17" t="s">
        <v>110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_xlfn.IFS(H17="","No Data",H17&gt;=$Q$1,"Salary &gt; 85K",TRUE,"Salary Low")</f>
        <v>Salary &gt; 85K</v>
      </c>
    </row>
    <row r="18" spans="1:18">
      <c r="A18" s="11" t="s">
        <v>39</v>
      </c>
      <c r="B18" s="14">
        <v>45063.7922916667</v>
      </c>
      <c r="C18" s="11" t="s">
        <v>111</v>
      </c>
      <c r="D18" s="11" t="s">
        <v>46</v>
      </c>
      <c r="E18" s="11" t="s">
        <v>112</v>
      </c>
      <c r="F18" s="11" t="s">
        <v>78</v>
      </c>
      <c r="G18" s="11" t="s">
        <v>55</v>
      </c>
      <c r="H18" s="11"/>
      <c r="I18" t="b">
        <v>0</v>
      </c>
      <c r="J18" t="s">
        <v>113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_xlfn.IFS(H18="","No Data",H18&gt;=$Q$1,"Salary &gt; 85K",TRUE,"Salary Low")</f>
        <v>No Data</v>
      </c>
    </row>
    <row r="19" spans="1:18">
      <c r="A19" s="11" t="s">
        <v>16</v>
      </c>
      <c r="B19" s="14">
        <v>45017.004837963</v>
      </c>
      <c r="C19" s="11" t="s">
        <v>114</v>
      </c>
      <c r="D19" s="11" t="s">
        <v>66</v>
      </c>
      <c r="E19" s="11" t="s">
        <v>115</v>
      </c>
      <c r="F19" s="11" t="s">
        <v>78</v>
      </c>
      <c r="G19" s="11" t="s">
        <v>49</v>
      </c>
      <c r="H19" s="11">
        <v>87500</v>
      </c>
      <c r="I19" t="b">
        <v>0</v>
      </c>
      <c r="J19" t="s">
        <v>116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_xlfn.IFS(H19="","No Data",H19&gt;=$Q$1,"Salary &gt; 85K",TRUE,"Salary Low")</f>
        <v>Salary &gt; 85K</v>
      </c>
    </row>
    <row r="20" spans="1:18">
      <c r="A20" s="11" t="s">
        <v>16</v>
      </c>
      <c r="B20" s="14">
        <v>45169.642037037</v>
      </c>
      <c r="C20" s="11" t="s">
        <v>51</v>
      </c>
      <c r="D20" s="11" t="s">
        <v>66</v>
      </c>
      <c r="E20" s="11" t="s">
        <v>117</v>
      </c>
      <c r="F20" s="11" t="s">
        <v>85</v>
      </c>
      <c r="G20" s="11" t="s">
        <v>55</v>
      </c>
      <c r="H20" s="11"/>
      <c r="I20" t="b">
        <v>1</v>
      </c>
      <c r="J20" t="s">
        <v>118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_xlfn.IFS(H20="","No Data",H20&gt;=$Q$1,"Salary &gt; 85K",TRUE,"Salary Low")</f>
        <v>No Data</v>
      </c>
    </row>
    <row r="21" spans="1:18">
      <c r="A21" s="11" t="s">
        <v>39</v>
      </c>
      <c r="B21" s="14">
        <v>45000.5426851852</v>
      </c>
      <c r="C21" s="11" t="s">
        <v>119</v>
      </c>
      <c r="D21" s="11" t="s">
        <v>46</v>
      </c>
      <c r="E21" s="11" t="s">
        <v>120</v>
      </c>
      <c r="F21" s="11" t="s">
        <v>121</v>
      </c>
      <c r="G21" s="11" t="s">
        <v>49</v>
      </c>
      <c r="H21" s="11">
        <v>90000</v>
      </c>
      <c r="I21" t="b">
        <v>0</v>
      </c>
      <c r="J21" t="s">
        <v>122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_xlfn.IFS(H21="","No Data",H21&gt;=$Q$1,"Salary &gt; 85K",TRUE,"Salary Low")</f>
        <v>Salary &gt; 85K</v>
      </c>
    </row>
  </sheetData>
  <autoFilter xmlns:etc="http://www.wps.cn/officeDocument/2017/etCustomData" ref="A1:XFD21" etc:filterBottomFollowUsedRange="0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9"/>
  <sheetViews>
    <sheetView showGridLines="0" workbookViewId="0">
      <selection activeCell="C21" sqref="C21"/>
    </sheetView>
  </sheetViews>
  <sheetFormatPr defaultColWidth="9" defaultRowHeight="14.4" outlineLevelCol="5"/>
  <cols>
    <col min="1" max="1" width="6.57407407407407" customWidth="1"/>
    <col min="2" max="2" width="13.4166666666667" customWidth="1"/>
    <col min="3" max="3" width="31.4166666666667" customWidth="1"/>
    <col min="4" max="4" width="60.4166666666667" customWidth="1"/>
    <col min="5" max="5" width="19.6851851851852" customWidth="1"/>
    <col min="6" max="6" width="17.5740740740741" customWidth="1"/>
  </cols>
  <sheetData>
    <row r="2" spans="2:6">
      <c r="B2" s="10" t="s">
        <v>123</v>
      </c>
      <c r="C2" s="10" t="s">
        <v>124</v>
      </c>
      <c r="D2" s="10" t="s">
        <v>125</v>
      </c>
      <c r="E2" s="52" t="s">
        <v>126</v>
      </c>
      <c r="F2" s="52" t="s">
        <v>127</v>
      </c>
    </row>
    <row r="3" spans="2:6">
      <c r="B3" s="11" t="e">
        <f>1/0</f>
        <v>#DIV/0!</v>
      </c>
      <c r="C3" s="53" t="s">
        <v>128</v>
      </c>
      <c r="D3" s="11" t="s">
        <v>129</v>
      </c>
      <c r="E3" s="11" t="str">
        <f>IFERROR(B3,"This text hides the error")</f>
        <v>This text hides the error</v>
      </c>
      <c r="F3" s="11" t="e">
        <f>_xlfn.IFNA(B3,"This hides #N/A error")</f>
        <v>#DIV/0!</v>
      </c>
    </row>
    <row r="4" spans="2:6">
      <c r="B4" s="11" t="e">
        <f>A4+"text"</f>
        <v>#VALUE!</v>
      </c>
      <c r="C4" s="53" t="s">
        <v>130</v>
      </c>
      <c r="D4" s="11" t="s">
        <v>131</v>
      </c>
      <c r="E4" s="11" t="str">
        <f t="shared" ref="E4:E9" si="0">IFERROR(B4,"This text hides the error")</f>
        <v>This text hides the error</v>
      </c>
      <c r="F4" s="11" t="e">
        <f t="shared" ref="F4:F9" si="1">_xlfn.IFNA(B4,"This hides #N/A error")</f>
        <v>#VALUE!</v>
      </c>
    </row>
    <row r="5" spans="2:6">
      <c r="B5" s="12" t="e">
        <f>#REF!</f>
        <v>#REF!</v>
      </c>
      <c r="C5" s="53" t="s">
        <v>132</v>
      </c>
      <c r="D5" s="11" t="s">
        <v>133</v>
      </c>
      <c r="E5" s="11" t="str">
        <f t="shared" si="0"/>
        <v>This text hides the error</v>
      </c>
      <c r="F5" s="11" t="e">
        <f t="shared" si="1"/>
        <v>#REF!</v>
      </c>
    </row>
    <row r="6" spans="2:6">
      <c r="B6" s="12" t="e" cm="1">
        <f t="array" ref="B6">COUNTT(A3:A9)</f>
        <v>#NAME?</v>
      </c>
      <c r="C6" s="53" t="s">
        <v>134</v>
      </c>
      <c r="D6" s="11" t="s">
        <v>135</v>
      </c>
      <c r="E6" s="11" t="str">
        <f t="shared" si="0"/>
        <v>This text hides the error</v>
      </c>
      <c r="F6" s="11" t="e">
        <f t="shared" si="1"/>
        <v>#NAME?</v>
      </c>
    </row>
    <row r="7" spans="2:6">
      <c r="B7" s="11" t="e">
        <f>VLOOKUP("Value",A1:A10,2,FALSE)</f>
        <v>#N/A</v>
      </c>
      <c r="C7" s="53" t="s">
        <v>136</v>
      </c>
      <c r="D7" s="11" t="s">
        <v>137</v>
      </c>
      <c r="E7" s="11" t="str">
        <f t="shared" si="0"/>
        <v>This text hides the error</v>
      </c>
      <c r="F7" s="11" t="str">
        <f t="shared" si="1"/>
        <v>This hides #N/A error</v>
      </c>
    </row>
    <row r="8" spans="2:6">
      <c r="B8" s="11" t="e">
        <f>SQRT(-1)</f>
        <v>#NUM!</v>
      </c>
      <c r="C8" s="53" t="s">
        <v>138</v>
      </c>
      <c r="D8" s="11" t="s">
        <v>139</v>
      </c>
      <c r="E8" s="11" t="str">
        <f t="shared" si="0"/>
        <v>This text hides the error</v>
      </c>
      <c r="F8" s="11" t="e">
        <f t="shared" si="1"/>
        <v>#NUM!</v>
      </c>
    </row>
    <row r="9" spans="2:6">
      <c r="B9" s="11" t="e">
        <f>SUM(A1:A10 C1:C10)</f>
        <v>#NULL!</v>
      </c>
      <c r="C9" s="53" t="s">
        <v>140</v>
      </c>
      <c r="D9" s="11" t="s">
        <v>141</v>
      </c>
      <c r="E9" s="11" t="str">
        <f t="shared" si="0"/>
        <v>This text hides the error</v>
      </c>
      <c r="F9" s="11" t="e">
        <f t="shared" si="1"/>
        <v>#NULL!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6"/>
  <sheetViews>
    <sheetView showGridLines="0" workbookViewId="0">
      <selection activeCell="E2" sqref="D2:E2"/>
    </sheetView>
  </sheetViews>
  <sheetFormatPr defaultColWidth="9" defaultRowHeight="14.4" outlineLevelRow="5" outlineLevelCol="4"/>
  <cols>
    <col min="2" max="2" width="9.84259259259259" customWidth="1"/>
    <col min="3" max="3" width="10.5740740740741" customWidth="1"/>
  </cols>
  <sheetData>
    <row r="1" ht="15.15"/>
    <row r="2" spans="2:5">
      <c r="B2" s="1" t="s">
        <v>142</v>
      </c>
      <c r="C2" s="2" t="s">
        <v>143</v>
      </c>
      <c r="D2" s="54" t="s">
        <v>41</v>
      </c>
      <c r="E2" s="54" t="s">
        <v>42</v>
      </c>
    </row>
    <row r="3" spans="2:5">
      <c r="B3" s="4" t="b">
        <v>1</v>
      </c>
      <c r="C3" s="5" t="b">
        <v>1</v>
      </c>
      <c r="D3" s="6" t="b">
        <f>AND(B3,C3)</f>
        <v>1</v>
      </c>
      <c r="E3" s="6" t="b">
        <f>OR(B3,C3)</f>
        <v>1</v>
      </c>
    </row>
    <row r="4" spans="2:5">
      <c r="B4" s="4" t="b">
        <v>1</v>
      </c>
      <c r="C4" s="5" t="b">
        <v>0</v>
      </c>
      <c r="D4" s="6" t="b">
        <f t="shared" ref="D4:D6" si="0">AND(B4,C4)</f>
        <v>0</v>
      </c>
      <c r="E4" s="6" t="b">
        <f t="shared" ref="E4:E6" si="1">OR(B4,C4)</f>
        <v>1</v>
      </c>
    </row>
    <row r="5" spans="2:5">
      <c r="B5" s="4" t="b">
        <v>0</v>
      </c>
      <c r="C5" s="5" t="b">
        <v>1</v>
      </c>
      <c r="D5" s="6" t="b">
        <f t="shared" si="0"/>
        <v>0</v>
      </c>
      <c r="E5" s="6" t="b">
        <f t="shared" si="1"/>
        <v>1</v>
      </c>
    </row>
    <row r="6" ht="15.15" spans="2:5">
      <c r="B6" s="7" t="b">
        <v>0</v>
      </c>
      <c r="C6" s="8" t="b">
        <v>0</v>
      </c>
      <c r="D6" s="9" t="b">
        <f t="shared" si="0"/>
        <v>0</v>
      </c>
      <c r="E6" s="9" t="b">
        <f t="shared" si="1"/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budha</cp:lastModifiedBy>
  <dcterms:created xsi:type="dcterms:W3CDTF">2024-07-16T20:11:00Z</dcterms:created>
  <dcterms:modified xsi:type="dcterms:W3CDTF">2025-03-10T07:29:14Z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D968608750AA48DA9DBEEF3E3CB180D6_13</vt:lpwstr>
  </property>
  <property fmtid="{D5CDD505-2E9C-101B-9397-08002B2CF9AE}" pid="3" name="KSOProductBuildVer">
    <vt:lpwstr>1033-12.2.0.20326</vt:lpwstr>
  </property>
</Properties>
</file>