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4" l="1"/>
  <c r="R6" i="4"/>
  <c r="S6" i="4"/>
  <c r="T6" i="4"/>
  <c r="U6" i="4"/>
  <c r="Q5" i="4"/>
  <c r="R5" i="4"/>
  <c r="S5" i="4"/>
  <c r="T5" i="4"/>
  <c r="U5" i="4"/>
  <c r="L6" i="4"/>
  <c r="M6" i="4"/>
  <c r="N6" i="4"/>
  <c r="O6" i="4"/>
  <c r="P6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B6" i="4"/>
  <c r="B1" i="4"/>
  <c r="C5" i="4" s="1"/>
  <c r="D5" i="4"/>
  <c r="E5" i="4"/>
  <c r="F5" i="4"/>
  <c r="G5" i="4"/>
  <c r="H5" i="4"/>
  <c r="I5" i="4"/>
  <c r="J5" i="4"/>
  <c r="K5" i="4"/>
  <c r="B5" i="4"/>
  <c r="B2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9" i="3"/>
  <c r="B6" i="3"/>
  <c r="AF17" i="2" l="1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B2" i="3" l="1"/>
  <c r="B1" i="3"/>
  <c r="B12" i="2" l="1"/>
  <c r="B8" i="2"/>
  <c r="B4" i="2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7" i="1"/>
</calcChain>
</file>

<file path=xl/sharedStrings.xml><?xml version="1.0" encoding="utf-8"?>
<sst xmlns="http://schemas.openxmlformats.org/spreadsheetml/2006/main" count="38" uniqueCount="37">
  <si>
    <t>Построение графиков зависимости S(t) и v(t).</t>
  </si>
  <si>
    <t>v(t)=S'(t)=t+1/t*t^(1/2)</t>
  </si>
  <si>
    <t>S(t)=t^2/2 - 2/t^(1/2)</t>
  </si>
  <si>
    <t>t (сек)</t>
  </si>
  <si>
    <t>S(t) (м)</t>
  </si>
  <si>
    <t>v(t) (м/с)</t>
  </si>
  <si>
    <t>Определение температуры смеси воды.</t>
  </si>
  <si>
    <t>Вода (кг)</t>
  </si>
  <si>
    <t xml:space="preserve">Смесь </t>
  </si>
  <si>
    <t>Масса m1 (кг)</t>
  </si>
  <si>
    <r>
      <t>Температура t1 (</t>
    </r>
    <r>
      <rPr>
        <sz val="12"/>
        <color theme="1"/>
        <rFont val="Calibri"/>
        <family val="2"/>
        <charset val="204"/>
      </rPr>
      <t>ᵒС)</t>
    </r>
  </si>
  <si>
    <t>Масса m2 (кг)</t>
  </si>
  <si>
    <t>Температура t2 (ᵒС)</t>
  </si>
  <si>
    <t>t=(m1*t1+m2*t2)/(m1+m2)</t>
  </si>
  <si>
    <t>t=</t>
  </si>
  <si>
    <t>Q1</t>
  </si>
  <si>
    <t>t</t>
  </si>
  <si>
    <t>c</t>
  </si>
  <si>
    <t>Q2</t>
  </si>
  <si>
    <t>Ex</t>
  </si>
  <si>
    <t>q1 (Кл)</t>
  </si>
  <si>
    <t>q2 (Кл)</t>
  </si>
  <si>
    <t>r (м)</t>
  </si>
  <si>
    <t xml:space="preserve"> х (м)=</t>
  </si>
  <si>
    <t>x</t>
  </si>
  <si>
    <t>E1</t>
  </si>
  <si>
    <t>E2</t>
  </si>
  <si>
    <t>С (Ф)</t>
  </si>
  <si>
    <t>τ (с)</t>
  </si>
  <si>
    <t>R</t>
  </si>
  <si>
    <t>τ от R</t>
  </si>
  <si>
    <t>C от R</t>
  </si>
  <si>
    <t>x=r/(1+(q2/q1)^(1/2))</t>
  </si>
  <si>
    <t>E1=q1/ε*x^2</t>
  </si>
  <si>
    <t>E2=q2/ε*(r-x)^2</t>
  </si>
  <si>
    <t>C=τ/R</t>
  </si>
  <si>
    <t>τ=CR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</si>
</sst>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1" xfId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S(t)=t^2/2 - 2/t^(1/2)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1'!$B$6:$AF$6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'Задача 1'!$B$7:$AF$7</c:f>
              <c:numCache>
                <c:formatCode>General</c:formatCode>
                <c:ptCount val="31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  <c:pt idx="6">
                  <c:v>71.422649730810377</c:v>
                </c:pt>
                <c:pt idx="7">
                  <c:v>97.465477516175156</c:v>
                </c:pt>
                <c:pt idx="8">
                  <c:v>127.5</c:v>
                </c:pt>
                <c:pt idx="9">
                  <c:v>161.52859547920897</c:v>
                </c:pt>
                <c:pt idx="10">
                  <c:v>199.55278640450004</c:v>
                </c:pt>
                <c:pt idx="11">
                  <c:v>241.57359856728877</c:v>
                </c:pt>
                <c:pt idx="12">
                  <c:v>287.59175170953614</c:v>
                </c:pt>
                <c:pt idx="13">
                  <c:v>337.60776772972361</c:v>
                </c:pt>
                <c:pt idx="14">
                  <c:v>391.62203552699077</c:v>
                </c:pt>
                <c:pt idx="15">
                  <c:v>449.6348516283299</c:v>
                </c:pt>
                <c:pt idx="16">
                  <c:v>511.64644660940672</c:v>
                </c:pt>
                <c:pt idx="17">
                  <c:v>577.657002829715</c:v>
                </c:pt>
                <c:pt idx="18">
                  <c:v>647.66666666666663</c:v>
                </c:pt>
                <c:pt idx="19">
                  <c:v>721.67555715773847</c:v>
                </c:pt>
                <c:pt idx="20">
                  <c:v>799.68377223398318</c:v>
                </c:pt>
                <c:pt idx="21">
                  <c:v>881.69139330007579</c:v>
                </c:pt>
                <c:pt idx="22">
                  <c:v>967.69848865542224</c:v>
                </c:pt>
                <c:pt idx="23">
                  <c:v>1057.7051160876902</c:v>
                </c:pt>
                <c:pt idx="24">
                  <c:v>1151.7113248654052</c:v>
                </c:pt>
                <c:pt idx="25">
                  <c:v>1249.7171572875254</c:v>
                </c:pt>
                <c:pt idx="26">
                  <c:v>1351.7226499018873</c:v>
                </c:pt>
                <c:pt idx="27">
                  <c:v>1457.7278344730241</c:v>
                </c:pt>
                <c:pt idx="28">
                  <c:v>1567.7327387580876</c:v>
                </c:pt>
                <c:pt idx="29">
                  <c:v>1681.7373871342807</c:v>
                </c:pt>
                <c:pt idx="30">
                  <c:v>1799.7418011102529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8-483A-A088-F12525E3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44272"/>
        <c:axId val="490395784"/>
      </c:scatterChart>
      <c:valAx>
        <c:axId val="575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5784"/>
        <c:crosses val="autoZero"/>
        <c:crossBetween val="midCat"/>
      </c:valAx>
      <c:valAx>
        <c:axId val="4903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v(t)=S'(t)=t+1/t*t^(1/2)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'Задача 1'!$B$6:$AF$6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'Задача 1'!$B$8:$AF$8</c:f>
              <c:numCache>
                <c:formatCode>General</c:formatCode>
                <c:ptCount val="31"/>
                <c:pt idx="0">
                  <c:v>0</c:v>
                </c:pt>
                <c:pt idx="1">
                  <c:v>2.7071067811865475</c:v>
                </c:pt>
                <c:pt idx="2">
                  <c:v>4.5</c:v>
                </c:pt>
                <c:pt idx="3">
                  <c:v>6.4082482904638631</c:v>
                </c:pt>
                <c:pt idx="4">
                  <c:v>8.3535533905932731</c:v>
                </c:pt>
                <c:pt idx="5">
                  <c:v>10.316227766016837</c:v>
                </c:pt>
                <c:pt idx="6">
                  <c:v>12.288675134594813</c:v>
                </c:pt>
                <c:pt idx="7">
                  <c:v>14.267261241912424</c:v>
                </c:pt>
                <c:pt idx="8">
                  <c:v>16.25</c:v>
                </c:pt>
                <c:pt idx="9">
                  <c:v>18.235702260395517</c:v>
                </c:pt>
                <c:pt idx="10">
                  <c:v>20.22360679774998</c:v>
                </c:pt>
                <c:pt idx="11">
                  <c:v>22.213200716355612</c:v>
                </c:pt>
                <c:pt idx="12">
                  <c:v>24.20412414523193</c:v>
                </c:pt>
                <c:pt idx="13">
                  <c:v>26.196116135138183</c:v>
                </c:pt>
                <c:pt idx="14">
                  <c:v>28.188982236504614</c:v>
                </c:pt>
                <c:pt idx="15">
                  <c:v>30.182574185835055</c:v>
                </c:pt>
                <c:pt idx="16">
                  <c:v>32.176776695296638</c:v>
                </c:pt>
                <c:pt idx="17">
                  <c:v>34.171498585142508</c:v>
                </c:pt>
                <c:pt idx="18">
                  <c:v>36.166666666666664</c:v>
                </c:pt>
                <c:pt idx="19">
                  <c:v>38.162221421130759</c:v>
                </c:pt>
                <c:pt idx="20">
                  <c:v>40.158113883008419</c:v>
                </c:pt>
                <c:pt idx="21">
                  <c:v>42.154303349962092</c:v>
                </c:pt>
                <c:pt idx="22">
                  <c:v>44.150755672288881</c:v>
                </c:pt>
                <c:pt idx="23">
                  <c:v>46.1474419561549</c:v>
                </c:pt>
                <c:pt idx="24">
                  <c:v>48.144337567297406</c:v>
                </c:pt>
                <c:pt idx="25">
                  <c:v>50.141421356237309</c:v>
                </c:pt>
                <c:pt idx="26">
                  <c:v>52.13867504905631</c:v>
                </c:pt>
                <c:pt idx="27">
                  <c:v>54.136082763487956</c:v>
                </c:pt>
                <c:pt idx="28">
                  <c:v>56.133630620956211</c:v>
                </c:pt>
                <c:pt idx="29">
                  <c:v>58.131306432859724</c:v>
                </c:pt>
                <c:pt idx="30">
                  <c:v>60.129099444873582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0-4E45-B18D-B156F0B5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96112"/>
        <c:axId val="490396440"/>
      </c:scatterChart>
      <c:valAx>
        <c:axId val="490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6440"/>
        <c:crosses val="autoZero"/>
        <c:crossBetween val="midCat"/>
      </c:valAx>
      <c:valAx>
        <c:axId val="4903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Q1(t)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2'!$B$15:$AP$15</c:f>
              <c:numCache>
                <c:formatCode>General</c:formatCode>
                <c:ptCount val="41"/>
                <c:pt idx="0">
                  <c:v>18900</c:v>
                </c:pt>
                <c:pt idx="1">
                  <c:v>18270</c:v>
                </c:pt>
                <c:pt idx="2">
                  <c:v>17640</c:v>
                </c:pt>
                <c:pt idx="3">
                  <c:v>17010</c:v>
                </c:pt>
                <c:pt idx="4">
                  <c:v>16380</c:v>
                </c:pt>
                <c:pt idx="5">
                  <c:v>15750</c:v>
                </c:pt>
                <c:pt idx="6">
                  <c:v>15120</c:v>
                </c:pt>
                <c:pt idx="7">
                  <c:v>14490</c:v>
                </c:pt>
                <c:pt idx="8">
                  <c:v>13860</c:v>
                </c:pt>
                <c:pt idx="9">
                  <c:v>13230</c:v>
                </c:pt>
                <c:pt idx="10">
                  <c:v>12600</c:v>
                </c:pt>
                <c:pt idx="11">
                  <c:v>11812.5</c:v>
                </c:pt>
                <c:pt idx="12">
                  <c:v>11340</c:v>
                </c:pt>
                <c:pt idx="13">
                  <c:v>10710</c:v>
                </c:pt>
                <c:pt idx="14">
                  <c:v>10080</c:v>
                </c:pt>
                <c:pt idx="15">
                  <c:v>9450</c:v>
                </c:pt>
                <c:pt idx="16">
                  <c:v>8820</c:v>
                </c:pt>
                <c:pt idx="17">
                  <c:v>8190</c:v>
                </c:pt>
                <c:pt idx="18">
                  <c:v>7560</c:v>
                </c:pt>
                <c:pt idx="19">
                  <c:v>6930</c:v>
                </c:pt>
                <c:pt idx="20">
                  <c:v>6300</c:v>
                </c:pt>
                <c:pt idx="21">
                  <c:v>5670</c:v>
                </c:pt>
                <c:pt idx="22">
                  <c:v>5040</c:v>
                </c:pt>
                <c:pt idx="23">
                  <c:v>4410</c:v>
                </c:pt>
                <c:pt idx="24">
                  <c:v>3780</c:v>
                </c:pt>
                <c:pt idx="25">
                  <c:v>3150</c:v>
                </c:pt>
                <c:pt idx="26">
                  <c:v>2520</c:v>
                </c:pt>
                <c:pt idx="27">
                  <c:v>1890</c:v>
                </c:pt>
                <c:pt idx="28">
                  <c:v>1260</c:v>
                </c:pt>
                <c:pt idx="29">
                  <c:v>630</c:v>
                </c:pt>
                <c:pt idx="30">
                  <c:v>0</c:v>
                </c:pt>
              </c:numCache>
            </c:numRef>
          </c:xVal>
          <c:yVal>
            <c:numRef>
              <c:f>'Задача 2'!$B$16:$AP$16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21.25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B-436A-A949-33F1B5239244}"/>
            </c:ext>
          </c:extLst>
        </c:ser>
        <c:ser>
          <c:idx val="1"/>
          <c:order val="1"/>
          <c:tx>
            <c:v>Q2(t)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45-441D-AD6E-49B9394CBCBC}"/>
              </c:ext>
            </c:extLst>
          </c:dPt>
          <c:xVal>
            <c:numRef>
              <c:f>'Задача 2'!$B$17:$AF$17</c:f>
              <c:numCache>
                <c:formatCode>General</c:formatCode>
                <c:ptCount val="31"/>
                <c:pt idx="0">
                  <c:v>0</c:v>
                </c:pt>
                <c:pt idx="1">
                  <c:v>1050</c:v>
                </c:pt>
                <c:pt idx="2">
                  <c:v>2100</c:v>
                </c:pt>
                <c:pt idx="3">
                  <c:v>3150</c:v>
                </c:pt>
                <c:pt idx="4">
                  <c:v>4200</c:v>
                </c:pt>
                <c:pt idx="5">
                  <c:v>5250</c:v>
                </c:pt>
                <c:pt idx="6">
                  <c:v>6300</c:v>
                </c:pt>
                <c:pt idx="7">
                  <c:v>7350</c:v>
                </c:pt>
                <c:pt idx="8">
                  <c:v>8400</c:v>
                </c:pt>
                <c:pt idx="9">
                  <c:v>9450</c:v>
                </c:pt>
                <c:pt idx="10">
                  <c:v>10500</c:v>
                </c:pt>
                <c:pt idx="11">
                  <c:v>11812.5</c:v>
                </c:pt>
                <c:pt idx="12">
                  <c:v>12600</c:v>
                </c:pt>
                <c:pt idx="13">
                  <c:v>13650</c:v>
                </c:pt>
                <c:pt idx="14">
                  <c:v>14700</c:v>
                </c:pt>
                <c:pt idx="15">
                  <c:v>15750</c:v>
                </c:pt>
                <c:pt idx="16">
                  <c:v>16800</c:v>
                </c:pt>
                <c:pt idx="17">
                  <c:v>17850</c:v>
                </c:pt>
                <c:pt idx="18">
                  <c:v>18900</c:v>
                </c:pt>
                <c:pt idx="19">
                  <c:v>19950</c:v>
                </c:pt>
                <c:pt idx="20">
                  <c:v>21000</c:v>
                </c:pt>
                <c:pt idx="21">
                  <c:v>22050</c:v>
                </c:pt>
                <c:pt idx="22">
                  <c:v>23100</c:v>
                </c:pt>
                <c:pt idx="23">
                  <c:v>24150</c:v>
                </c:pt>
                <c:pt idx="24">
                  <c:v>25200</c:v>
                </c:pt>
                <c:pt idx="25">
                  <c:v>26250</c:v>
                </c:pt>
                <c:pt idx="26">
                  <c:v>27300</c:v>
                </c:pt>
                <c:pt idx="27">
                  <c:v>28350</c:v>
                </c:pt>
                <c:pt idx="28">
                  <c:v>29400</c:v>
                </c:pt>
                <c:pt idx="29">
                  <c:v>30450</c:v>
                </c:pt>
                <c:pt idx="30">
                  <c:v>31500</c:v>
                </c:pt>
              </c:numCache>
            </c:numRef>
          </c:xVal>
          <c:yVal>
            <c:numRef>
              <c:f>'Задача 2'!$B$16:$AF$16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21.25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4B-436A-A949-33F1B523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58760"/>
        <c:axId val="521953840"/>
      </c:scatterChart>
      <c:valAx>
        <c:axId val="5219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953840"/>
        <c:crosses val="autoZero"/>
        <c:crossBetween val="midCat"/>
      </c:valAx>
      <c:valAx>
        <c:axId val="5219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9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3'!$B$8:$T$8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3'!$B$9:$T$9</c:f>
              <c:numCache>
                <c:formatCode>General</c:formatCode>
                <c:ptCount val="19"/>
                <c:pt idx="0">
                  <c:v>8.0000000000000007E-5</c:v>
                </c:pt>
                <c:pt idx="1">
                  <c:v>2.0000000000000002E-5</c:v>
                </c:pt>
                <c:pt idx="2">
                  <c:v>8.88888888888889E-6</c:v>
                </c:pt>
                <c:pt idx="3">
                  <c:v>5.0000000000000004E-6</c:v>
                </c:pt>
                <c:pt idx="4">
                  <c:v>3.1999999999999994E-6</c:v>
                </c:pt>
                <c:pt idx="5">
                  <c:v>2.2222222222222225E-6</c:v>
                </c:pt>
                <c:pt idx="6">
                  <c:v>1.6326530612244897E-6</c:v>
                </c:pt>
                <c:pt idx="7">
                  <c:v>1.2500000000000001E-6</c:v>
                </c:pt>
                <c:pt idx="8">
                  <c:v>9.8765432098765437E-7</c:v>
                </c:pt>
                <c:pt idx="9">
                  <c:v>7.9999999999999986E-7</c:v>
                </c:pt>
                <c:pt idx="10">
                  <c:v>6.6115702479338853E-7</c:v>
                </c:pt>
                <c:pt idx="11">
                  <c:v>5.5555555555555562E-7</c:v>
                </c:pt>
                <c:pt idx="12">
                  <c:v>4.7337278106508875E-7</c:v>
                </c:pt>
                <c:pt idx="13">
                  <c:v>4.0816326530612243E-7</c:v>
                </c:pt>
                <c:pt idx="14">
                  <c:v>3.5555555555555558E-7</c:v>
                </c:pt>
                <c:pt idx="15">
                  <c:v>3.1250000000000003E-7</c:v>
                </c:pt>
                <c:pt idx="16">
                  <c:v>2.7681660899653976E-7</c:v>
                </c:pt>
                <c:pt idx="17">
                  <c:v>2.4691358024691359E-7</c:v>
                </c:pt>
                <c:pt idx="18">
                  <c:v>2.21606648199446E-7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4-42A9-BF97-651F95EC0E0A}"/>
            </c:ext>
          </c:extLst>
        </c:ser>
        <c:ser>
          <c:idx val="1"/>
          <c:order val="1"/>
          <c:tx>
            <c:v>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3'!$B$8:$T$8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3'!$B$10:$T$10</c:f>
              <c:numCache>
                <c:formatCode>General</c:formatCode>
                <c:ptCount val="19"/>
                <c:pt idx="0">
                  <c:v>1.3850415512465375E-7</c:v>
                </c:pt>
                <c:pt idx="1">
                  <c:v>1.5432098765432096E-7</c:v>
                </c:pt>
                <c:pt idx="2">
                  <c:v>1.7301038062283734E-7</c:v>
                </c:pt>
                <c:pt idx="3">
                  <c:v>1.9531249999999998E-7</c:v>
                </c:pt>
                <c:pt idx="4">
                  <c:v>2.2222222222222217E-7</c:v>
                </c:pt>
                <c:pt idx="5">
                  <c:v>2.5510204081632651E-7</c:v>
                </c:pt>
                <c:pt idx="6">
                  <c:v>2.9585798816568045E-7</c:v>
                </c:pt>
                <c:pt idx="7">
                  <c:v>3.4722222222222213E-7</c:v>
                </c:pt>
                <c:pt idx="8">
                  <c:v>4.1322314049586764E-7</c:v>
                </c:pt>
                <c:pt idx="9">
                  <c:v>4.9999999999999987E-7</c:v>
                </c:pt>
                <c:pt idx="10">
                  <c:v>6.1728395061728385E-7</c:v>
                </c:pt>
                <c:pt idx="11">
                  <c:v>7.8124999999999961E-7</c:v>
                </c:pt>
                <c:pt idx="12">
                  <c:v>1.020408163265306E-6</c:v>
                </c:pt>
                <c:pt idx="13">
                  <c:v>1.388888888888889E-6</c:v>
                </c:pt>
                <c:pt idx="14">
                  <c:v>1.9999999999999986E-6</c:v>
                </c:pt>
                <c:pt idx="15">
                  <c:v>3.1249999999999985E-6</c:v>
                </c:pt>
                <c:pt idx="16">
                  <c:v>5.5555555555555558E-6</c:v>
                </c:pt>
                <c:pt idx="17">
                  <c:v>1.2499999999999977E-5</c:v>
                </c:pt>
                <c:pt idx="18">
                  <c:v>4.9999999999999908E-5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4-42A9-BF97-651F95EC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67880"/>
        <c:axId val="561070504"/>
      </c:scatterChart>
      <c:valAx>
        <c:axId val="5610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070504"/>
        <c:crosses val="autoZero"/>
        <c:crossBetween val="midCat"/>
      </c:valAx>
      <c:valAx>
        <c:axId val="56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06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 </a:t>
            </a:r>
            <a:r>
              <a:rPr lang="ru-RU"/>
              <a:t>(</a:t>
            </a:r>
            <a:r>
              <a:rPr lang="en-US"/>
              <a:t>R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4'!$B$4:$U$4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'Задача 4'!$B$5:$U$5</c:f>
              <c:numCache>
                <c:formatCode>General</c:formatCode>
                <c:ptCount val="20"/>
                <c:pt idx="0">
                  <c:v>3.0000000000000004E-9</c:v>
                </c:pt>
                <c:pt idx="1">
                  <c:v>6.0000000000000008E-9</c:v>
                </c:pt>
                <c:pt idx="2">
                  <c:v>9.0000000000000012E-9</c:v>
                </c:pt>
                <c:pt idx="3">
                  <c:v>1.2000000000000002E-8</c:v>
                </c:pt>
                <c:pt idx="4">
                  <c:v>1.5000000000000002E-8</c:v>
                </c:pt>
                <c:pt idx="5">
                  <c:v>1.8000000000000002E-8</c:v>
                </c:pt>
                <c:pt idx="6">
                  <c:v>2.1000000000000003E-8</c:v>
                </c:pt>
                <c:pt idx="7">
                  <c:v>2.4000000000000003E-8</c:v>
                </c:pt>
                <c:pt idx="8">
                  <c:v>2.7000000000000004E-8</c:v>
                </c:pt>
                <c:pt idx="9">
                  <c:v>3.0000000000000004E-8</c:v>
                </c:pt>
                <c:pt idx="10">
                  <c:v>3.3000000000000004E-8</c:v>
                </c:pt>
                <c:pt idx="11">
                  <c:v>3.6000000000000005E-8</c:v>
                </c:pt>
                <c:pt idx="12">
                  <c:v>3.9000000000000005E-8</c:v>
                </c:pt>
                <c:pt idx="13">
                  <c:v>4.2000000000000006E-8</c:v>
                </c:pt>
                <c:pt idx="14">
                  <c:v>4.5000000000000006E-8</c:v>
                </c:pt>
                <c:pt idx="15">
                  <c:v>4.8000000000000006E-8</c:v>
                </c:pt>
                <c:pt idx="16">
                  <c:v>5.1000000000000007E-8</c:v>
                </c:pt>
                <c:pt idx="17">
                  <c:v>5.4000000000000007E-8</c:v>
                </c:pt>
                <c:pt idx="18">
                  <c:v>5.7000000000000007E-8</c:v>
                </c:pt>
                <c:pt idx="19">
                  <c:v>6.0000000000000008E-8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8-48C6-A1E9-994F3BA0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71504"/>
        <c:axId val="342861664"/>
      </c:scatterChart>
      <c:valAx>
        <c:axId val="3428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61664"/>
        <c:crosses val="autoZero"/>
        <c:crossBetween val="midCat"/>
      </c:valAx>
      <c:valAx>
        <c:axId val="3428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8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</a:t>
            </a:r>
            <a:r>
              <a:rPr lang="ru-RU"/>
              <a:t>(</a:t>
            </a:r>
            <a:r>
              <a:rPr lang="en-US"/>
              <a:t>R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79267070924066"/>
          <c:y val="0.14234780519959334"/>
          <c:w val="0.86195886941257582"/>
          <c:h val="0.775872976415252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4'!$B$4:$U$4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'Задача 4'!$B$6:$U$6</c:f>
              <c:numCache>
                <c:formatCode>General</c:formatCode>
                <c:ptCount val="20"/>
                <c:pt idx="0">
                  <c:v>4.0000000000000001E-8</c:v>
                </c:pt>
                <c:pt idx="1">
                  <c:v>2E-8</c:v>
                </c:pt>
                <c:pt idx="2">
                  <c:v>1.3333333333333334E-8</c:v>
                </c:pt>
                <c:pt idx="3">
                  <c:v>1E-8</c:v>
                </c:pt>
                <c:pt idx="4">
                  <c:v>8.0000000000000005E-9</c:v>
                </c:pt>
                <c:pt idx="5">
                  <c:v>6.6666666666666668E-9</c:v>
                </c:pt>
                <c:pt idx="6">
                  <c:v>5.7142857142857144E-9</c:v>
                </c:pt>
                <c:pt idx="7">
                  <c:v>5.0000000000000001E-9</c:v>
                </c:pt>
                <c:pt idx="8">
                  <c:v>4.4444444444444443E-9</c:v>
                </c:pt>
                <c:pt idx="9">
                  <c:v>4.0000000000000002E-9</c:v>
                </c:pt>
                <c:pt idx="10">
                  <c:v>3.6363636363636364E-9</c:v>
                </c:pt>
                <c:pt idx="11">
                  <c:v>3.3333333333333334E-9</c:v>
                </c:pt>
                <c:pt idx="12">
                  <c:v>3.076923076923077E-9</c:v>
                </c:pt>
                <c:pt idx="13">
                  <c:v>2.8571428571428572E-9</c:v>
                </c:pt>
                <c:pt idx="14">
                  <c:v>2.6666666666666666E-9</c:v>
                </c:pt>
                <c:pt idx="15">
                  <c:v>2.5000000000000001E-9</c:v>
                </c:pt>
                <c:pt idx="16">
                  <c:v>2.3529411764705885E-9</c:v>
                </c:pt>
                <c:pt idx="17">
                  <c:v>2.2222222222222221E-9</c:v>
                </c:pt>
                <c:pt idx="18">
                  <c:v>2.1052631578947371E-9</c:v>
                </c:pt>
                <c:pt idx="19">
                  <c:v>2.0000000000000001E-9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B-4BA2-A83D-1A7E82F4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94864"/>
        <c:axId val="570793880"/>
      </c:scatterChart>
      <c:valAx>
        <c:axId val="5707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793880"/>
        <c:crosses val="autoZero"/>
        <c:crossBetween val="midCat"/>
      </c:valAx>
      <c:valAx>
        <c:axId val="5707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7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9</xdr:col>
      <xdr:colOff>590550</xdr:colOff>
      <xdr:row>23</xdr:row>
      <xdr:rowOff>190500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10</xdr:row>
      <xdr:rowOff>0</xdr:rowOff>
    </xdr:from>
    <xdr:to>
      <xdr:col>21</xdr:col>
      <xdr:colOff>9524</xdr:colOff>
      <xdr:row>24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104670</xdr:colOff>
      <xdr:row>26</xdr:row>
      <xdr:rowOff>20934</xdr:rowOff>
    </xdr:from>
    <xdr:to>
      <xdr:col>12</xdr:col>
      <xdr:colOff>31401</xdr:colOff>
      <xdr:row>34</xdr:row>
      <xdr:rowOff>73269</xdr:rowOff>
    </xdr:to>
    <xdr:sp macro="" textlink="">
      <xdr:nvSpPr>
        <xdr:cNvPr id="2" name="TextBox 1"/>
        <xdr:cNvSpPr txBox="1"/>
      </xdr:nvSpPr>
      <xdr:spPr>
        <a:xfrm>
          <a:off x="104670" y="5191648"/>
          <a:ext cx="7211786" cy="1643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</a:t>
          </a:r>
        </a:p>
        <a:p>
          <a:r>
            <a:rPr lang="ru-RU" sz="1100"/>
            <a:t>График</a:t>
          </a:r>
          <a:r>
            <a:rPr lang="ru-RU" sz="1100" baseline="0"/>
            <a:t> зависимости </a:t>
          </a:r>
          <a:r>
            <a:rPr lang="en-US" sz="1100" baseline="0"/>
            <a:t>S(t)</a:t>
          </a:r>
          <a:r>
            <a:rPr lang="ru-RU" sz="1100" baseline="0"/>
            <a:t> получился в виде ветки параболы, согласно чему, можно сделать вывод о том, что это равноускоренное движение. </a:t>
          </a:r>
          <a:r>
            <a:rPr lang="ru-RU" sz="1100"/>
            <a:t>Но</a:t>
          </a:r>
          <a:r>
            <a:rPr lang="ru-RU" sz="1100" baseline="0"/>
            <a:t> при рассмотрении графика зависимости </a:t>
          </a:r>
          <a:r>
            <a:rPr lang="en-US" sz="1100" baseline="0"/>
            <a:t>v(t) </a:t>
          </a:r>
          <a:r>
            <a:rPr lang="ru-RU" sz="1100" baseline="0"/>
            <a:t>этого нельзя сказать, ведь при</a:t>
          </a:r>
          <a:r>
            <a:rPr lang="ru-RU" sz="1100"/>
            <a:t> сравнении зависимости координаты от времени при равномерном движении и зависимость проекции скорости от времени при равноускоренном движении, можно увидеть, что эти зависимости одинаковы.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11</xdr:col>
      <xdr:colOff>142875</xdr:colOff>
      <xdr:row>36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190500</xdr:rowOff>
    </xdr:from>
    <xdr:to>
      <xdr:col>8</xdr:col>
      <xdr:colOff>9525</xdr:colOff>
      <xdr:row>43</xdr:row>
      <xdr:rowOff>171450</xdr:rowOff>
    </xdr:to>
    <xdr:sp macro="" textlink="">
      <xdr:nvSpPr>
        <xdr:cNvPr id="2" name="TextBox 1"/>
        <xdr:cNvSpPr txBox="1"/>
      </xdr:nvSpPr>
      <xdr:spPr>
        <a:xfrm>
          <a:off x="0" y="7591425"/>
          <a:ext cx="64008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</a:t>
          </a:r>
        </a:p>
        <a:p>
          <a:r>
            <a:rPr lang="ru-RU" sz="1100"/>
            <a:t>При смешивании жидкостей с разной температурой происходит обмен энергией, холодное тело нагревается за счет отданной теплоты горячей водой и наоборот. </a:t>
          </a:r>
          <a:r>
            <a:rPr lang="en-US" sz="1100"/>
            <a:t>C</a:t>
          </a:r>
          <a:r>
            <a:rPr lang="ru-RU" sz="1100"/>
            <a:t>истема стремится к термодинамическому равновесию.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11</xdr:row>
      <xdr:rowOff>9524</xdr:rowOff>
    </xdr:from>
    <xdr:to>
      <xdr:col>15</xdr:col>
      <xdr:colOff>0</xdr:colOff>
      <xdr:row>29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31</xdr:row>
      <xdr:rowOff>9525</xdr:rowOff>
    </xdr:from>
    <xdr:to>
      <xdr:col>6</xdr:col>
      <xdr:colOff>28575</xdr:colOff>
      <xdr:row>34</xdr:row>
      <xdr:rowOff>171450</xdr:rowOff>
    </xdr:to>
    <xdr:sp macro="" textlink="">
      <xdr:nvSpPr>
        <xdr:cNvPr id="3" name="TextBox 2"/>
        <xdr:cNvSpPr txBox="1"/>
      </xdr:nvSpPr>
      <xdr:spPr>
        <a:xfrm>
          <a:off x="57150" y="6210300"/>
          <a:ext cx="410527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</a:t>
          </a:r>
        </a:p>
        <a:p>
          <a:r>
            <a:rPr lang="ru-RU" sz="1100"/>
            <a:t>Точка,</a:t>
          </a:r>
          <a:r>
            <a:rPr lang="ru-RU" sz="1100" baseline="0"/>
            <a:t> в которой Е=0, приблизительно равна 0,1117 м = 11,17 см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9525</xdr:rowOff>
    </xdr:from>
    <xdr:to>
      <xdr:col>7</xdr:col>
      <xdr:colOff>600075</xdr:colOff>
      <xdr:row>20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33619</xdr:rowOff>
    </xdr:from>
    <xdr:to>
      <xdr:col>7</xdr:col>
      <xdr:colOff>600074</xdr:colOff>
      <xdr:row>36</xdr:row>
      <xdr:rowOff>73960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37</xdr:row>
      <xdr:rowOff>28575</xdr:rowOff>
    </xdr:from>
    <xdr:to>
      <xdr:col>9</xdr:col>
      <xdr:colOff>342900</xdr:colOff>
      <xdr:row>42</xdr:row>
      <xdr:rowOff>104775</xdr:rowOff>
    </xdr:to>
    <xdr:sp macro="" textlink="">
      <xdr:nvSpPr>
        <xdr:cNvPr id="4" name="TextBox 3"/>
        <xdr:cNvSpPr txBox="1"/>
      </xdr:nvSpPr>
      <xdr:spPr>
        <a:xfrm>
          <a:off x="95250" y="7429500"/>
          <a:ext cx="622935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</a:t>
          </a:r>
        </a:p>
        <a:p>
          <a:r>
            <a:rPr lang="ru-RU" sz="1100"/>
            <a:t>По</a:t>
          </a:r>
          <a:r>
            <a:rPr lang="ru-RU" sz="1100" baseline="0"/>
            <a:t> 1-ому графику можно заметить, что при увеличении сопротивления, увеличивается и постоянная времени разряда конденсатора</a:t>
          </a:r>
        </a:p>
        <a:p>
          <a:r>
            <a:rPr lang="ru-RU" sz="1100" baseline="0"/>
            <a:t>По 2-ому графику можно заметить, что при увеличении сопротивления, емкость уменьшается.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zoomScaleNormal="100" workbookViewId="0">
      <selection activeCell="L10" sqref="L10"/>
    </sheetView>
  </sheetViews>
  <sheetFormatPr defaultRowHeight="15.75" x14ac:dyDescent="0.25"/>
  <cols>
    <col min="1" max="16384" width="9.140625" style="1"/>
  </cols>
  <sheetData>
    <row r="1" spans="1:32" x14ac:dyDescent="0.25">
      <c r="A1" s="2" t="s">
        <v>0</v>
      </c>
    </row>
    <row r="3" spans="1:32" x14ac:dyDescent="0.25">
      <c r="A3" s="2" t="s">
        <v>2</v>
      </c>
    </row>
    <row r="4" spans="1:32" x14ac:dyDescent="0.25">
      <c r="A4" s="2" t="s">
        <v>1</v>
      </c>
    </row>
    <row r="6" spans="1:32" x14ac:dyDescent="0.25">
      <c r="A6" s="3" t="s">
        <v>3</v>
      </c>
      <c r="B6" s="3">
        <v>0</v>
      </c>
      <c r="C6" s="3">
        <v>2</v>
      </c>
      <c r="D6" s="3">
        <v>4</v>
      </c>
      <c r="E6" s="3">
        <v>6</v>
      </c>
      <c r="F6" s="3">
        <v>8</v>
      </c>
      <c r="G6" s="3">
        <v>10</v>
      </c>
      <c r="H6" s="3">
        <v>12</v>
      </c>
      <c r="I6" s="3">
        <v>14</v>
      </c>
      <c r="J6" s="3">
        <v>16</v>
      </c>
      <c r="K6" s="3">
        <v>18</v>
      </c>
      <c r="L6" s="3">
        <v>20</v>
      </c>
      <c r="M6" s="3">
        <v>22</v>
      </c>
      <c r="N6" s="3">
        <v>24</v>
      </c>
      <c r="O6" s="3">
        <v>26</v>
      </c>
      <c r="P6" s="3">
        <v>28</v>
      </c>
      <c r="Q6" s="3">
        <v>30</v>
      </c>
      <c r="R6" s="3">
        <v>32</v>
      </c>
      <c r="S6" s="3">
        <v>34</v>
      </c>
      <c r="T6" s="3">
        <v>36</v>
      </c>
      <c r="U6" s="3">
        <v>38</v>
      </c>
      <c r="V6" s="3">
        <v>40</v>
      </c>
      <c r="W6" s="3">
        <v>42</v>
      </c>
      <c r="X6" s="3">
        <v>44</v>
      </c>
      <c r="Y6" s="3">
        <v>46</v>
      </c>
      <c r="Z6" s="3">
        <v>48</v>
      </c>
      <c r="AA6" s="3">
        <v>50</v>
      </c>
      <c r="AB6" s="3">
        <v>52</v>
      </c>
      <c r="AC6" s="3">
        <v>54</v>
      </c>
      <c r="AD6" s="3">
        <v>56</v>
      </c>
      <c r="AE6" s="3">
        <v>58</v>
      </c>
      <c r="AF6" s="3">
        <v>60</v>
      </c>
    </row>
    <row r="7" spans="1:32" x14ac:dyDescent="0.25">
      <c r="A7" s="3" t="s">
        <v>4</v>
      </c>
      <c r="B7" s="3">
        <v>0</v>
      </c>
      <c r="C7" s="3">
        <f>C6*C6/2-2/SQRT(C6)</f>
        <v>0.58578643762690508</v>
      </c>
      <c r="D7" s="3">
        <f t="shared" ref="D7:Q7" si="0">D6*D6/2-2/SQRT(D6)</f>
        <v>7</v>
      </c>
      <c r="E7" s="3">
        <f t="shared" si="0"/>
        <v>17.183503419072274</v>
      </c>
      <c r="F7" s="3">
        <f t="shared" si="0"/>
        <v>31.292893218813454</v>
      </c>
      <c r="G7" s="3">
        <f t="shared" si="0"/>
        <v>49.367544467966326</v>
      </c>
      <c r="H7" s="3">
        <f t="shared" si="0"/>
        <v>71.422649730810377</v>
      </c>
      <c r="I7" s="3">
        <f t="shared" si="0"/>
        <v>97.465477516175156</v>
      </c>
      <c r="J7" s="3">
        <f t="shared" si="0"/>
        <v>127.5</v>
      </c>
      <c r="K7" s="3">
        <f t="shared" si="0"/>
        <v>161.52859547920897</v>
      </c>
      <c r="L7" s="3">
        <f t="shared" si="0"/>
        <v>199.55278640450004</v>
      </c>
      <c r="M7" s="3">
        <f t="shared" si="0"/>
        <v>241.57359856728877</v>
      </c>
      <c r="N7" s="3">
        <f t="shared" si="0"/>
        <v>287.59175170953614</v>
      </c>
      <c r="O7" s="3">
        <f t="shared" si="0"/>
        <v>337.60776772972361</v>
      </c>
      <c r="P7" s="3">
        <f t="shared" si="0"/>
        <v>391.62203552699077</v>
      </c>
      <c r="Q7" s="3">
        <f t="shared" si="0"/>
        <v>449.6348516283299</v>
      </c>
      <c r="R7" s="3">
        <f t="shared" ref="R7" si="1">R6*R6/2-2/SQRT(R6)</f>
        <v>511.64644660940672</v>
      </c>
      <c r="S7" s="3">
        <f t="shared" ref="S7" si="2">S6*S6/2-2/SQRT(S6)</f>
        <v>577.657002829715</v>
      </c>
      <c r="T7" s="3">
        <f t="shared" ref="T7" si="3">T6*T6/2-2/SQRT(T6)</f>
        <v>647.66666666666663</v>
      </c>
      <c r="U7" s="3">
        <f t="shared" ref="U7" si="4">U6*U6/2-2/SQRT(U6)</f>
        <v>721.67555715773847</v>
      </c>
      <c r="V7" s="3">
        <f t="shared" ref="V7" si="5">V6*V6/2-2/SQRT(V6)</f>
        <v>799.68377223398318</v>
      </c>
      <c r="W7" s="3">
        <f t="shared" ref="W7" si="6">W6*W6/2-2/SQRT(W6)</f>
        <v>881.69139330007579</v>
      </c>
      <c r="X7" s="3">
        <f t="shared" ref="X7" si="7">X6*X6/2-2/SQRT(X6)</f>
        <v>967.69848865542224</v>
      </c>
      <c r="Y7" s="3">
        <f t="shared" ref="Y7" si="8">Y6*Y6/2-2/SQRT(Y6)</f>
        <v>1057.7051160876902</v>
      </c>
      <c r="Z7" s="3">
        <f t="shared" ref="Z7" si="9">Z6*Z6/2-2/SQRT(Z6)</f>
        <v>1151.7113248654052</v>
      </c>
      <c r="AA7" s="3">
        <f t="shared" ref="AA7" si="10">AA6*AA6/2-2/SQRT(AA6)</f>
        <v>1249.7171572875254</v>
      </c>
      <c r="AB7" s="3">
        <f t="shared" ref="AB7" si="11">AB6*AB6/2-2/SQRT(AB6)</f>
        <v>1351.7226499018873</v>
      </c>
      <c r="AC7" s="3">
        <f t="shared" ref="AC7" si="12">AC6*AC6/2-2/SQRT(AC6)</f>
        <v>1457.7278344730241</v>
      </c>
      <c r="AD7" s="3">
        <f t="shared" ref="AD7" si="13">AD6*AD6/2-2/SQRT(AD6)</f>
        <v>1567.7327387580876</v>
      </c>
      <c r="AE7" s="3">
        <f t="shared" ref="AE7" si="14">AE6*AE6/2-2/SQRT(AE6)</f>
        <v>1681.7373871342807</v>
      </c>
      <c r="AF7" s="3">
        <f t="shared" ref="AF7" si="15">AF6*AF6/2-2/SQRT(AF6)</f>
        <v>1799.7418011102529</v>
      </c>
    </row>
    <row r="8" spans="1:32" x14ac:dyDescent="0.25">
      <c r="A8" s="3" t="s">
        <v>5</v>
      </c>
      <c r="B8" s="3">
        <v>0</v>
      </c>
      <c r="C8" s="3">
        <f>C6+1/C6*SQRT(C6)</f>
        <v>2.7071067811865475</v>
      </c>
      <c r="D8" s="3">
        <f t="shared" ref="D8:AF8" si="16">D6+1/D6*SQRT(D6)</f>
        <v>4.5</v>
      </c>
      <c r="E8" s="3">
        <f t="shared" si="16"/>
        <v>6.4082482904638631</v>
      </c>
      <c r="F8" s="3">
        <f t="shared" si="16"/>
        <v>8.3535533905932731</v>
      </c>
      <c r="G8" s="3">
        <f t="shared" si="16"/>
        <v>10.316227766016837</v>
      </c>
      <c r="H8" s="3">
        <f t="shared" si="16"/>
        <v>12.288675134594813</v>
      </c>
      <c r="I8" s="3">
        <f t="shared" si="16"/>
        <v>14.267261241912424</v>
      </c>
      <c r="J8" s="3">
        <f t="shared" si="16"/>
        <v>16.25</v>
      </c>
      <c r="K8" s="3">
        <f t="shared" si="16"/>
        <v>18.235702260395517</v>
      </c>
      <c r="L8" s="3">
        <f t="shared" si="16"/>
        <v>20.22360679774998</v>
      </c>
      <c r="M8" s="3">
        <f t="shared" si="16"/>
        <v>22.213200716355612</v>
      </c>
      <c r="N8" s="3">
        <f t="shared" si="16"/>
        <v>24.20412414523193</v>
      </c>
      <c r="O8" s="3">
        <f t="shared" si="16"/>
        <v>26.196116135138183</v>
      </c>
      <c r="P8" s="3">
        <f t="shared" si="16"/>
        <v>28.188982236504614</v>
      </c>
      <c r="Q8" s="3">
        <f t="shared" si="16"/>
        <v>30.182574185835055</v>
      </c>
      <c r="R8" s="3">
        <f t="shared" si="16"/>
        <v>32.176776695296638</v>
      </c>
      <c r="S8" s="3">
        <f t="shared" si="16"/>
        <v>34.171498585142508</v>
      </c>
      <c r="T8" s="3">
        <f t="shared" si="16"/>
        <v>36.166666666666664</v>
      </c>
      <c r="U8" s="3">
        <f t="shared" si="16"/>
        <v>38.162221421130759</v>
      </c>
      <c r="V8" s="3">
        <f t="shared" si="16"/>
        <v>40.158113883008419</v>
      </c>
      <c r="W8" s="3">
        <f t="shared" si="16"/>
        <v>42.154303349962092</v>
      </c>
      <c r="X8" s="3">
        <f t="shared" si="16"/>
        <v>44.150755672288881</v>
      </c>
      <c r="Y8" s="3">
        <f t="shared" si="16"/>
        <v>46.1474419561549</v>
      </c>
      <c r="Z8" s="3">
        <f t="shared" si="16"/>
        <v>48.144337567297406</v>
      </c>
      <c r="AA8" s="3">
        <f t="shared" si="16"/>
        <v>50.141421356237309</v>
      </c>
      <c r="AB8" s="3">
        <f t="shared" si="16"/>
        <v>52.13867504905631</v>
      </c>
      <c r="AC8" s="3">
        <f t="shared" si="16"/>
        <v>54.136082763487956</v>
      </c>
      <c r="AD8" s="3">
        <f t="shared" si="16"/>
        <v>56.133630620956211</v>
      </c>
      <c r="AE8" s="3">
        <f t="shared" si="16"/>
        <v>58.131306432859724</v>
      </c>
      <c r="AF8" s="3">
        <f t="shared" si="16"/>
        <v>60.129099444873582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A38" zoomScaleNormal="100" workbookViewId="0">
      <selection activeCell="W20" sqref="W20"/>
    </sheetView>
  </sheetViews>
  <sheetFormatPr defaultRowHeight="15.75" x14ac:dyDescent="0.25"/>
  <cols>
    <col min="1" max="1" width="13.140625" style="1" customWidth="1"/>
    <col min="2" max="2" width="17" style="1" customWidth="1"/>
    <col min="3" max="3" width="20" style="1" customWidth="1"/>
    <col min="4" max="16384" width="9.140625" style="1"/>
  </cols>
  <sheetData>
    <row r="1" spans="1:42" x14ac:dyDescent="0.25">
      <c r="A1" s="2" t="s">
        <v>6</v>
      </c>
    </row>
    <row r="3" spans="1:42" x14ac:dyDescent="0.25">
      <c r="A3" s="3" t="s">
        <v>8</v>
      </c>
      <c r="B3" s="3" t="s">
        <v>9</v>
      </c>
      <c r="C3" s="3" t="s">
        <v>10</v>
      </c>
    </row>
    <row r="4" spans="1:42" x14ac:dyDescent="0.25">
      <c r="A4" s="3"/>
      <c r="B4" s="3">
        <f>150/1000</f>
        <v>0.15</v>
      </c>
      <c r="C4" s="3">
        <v>40</v>
      </c>
    </row>
    <row r="5" spans="1:42" x14ac:dyDescent="0.25">
      <c r="A5" s="3" t="s">
        <v>17</v>
      </c>
      <c r="B5" s="3">
        <v>4200</v>
      </c>
    </row>
    <row r="7" spans="1:42" x14ac:dyDescent="0.25">
      <c r="A7" s="3" t="s">
        <v>7</v>
      </c>
      <c r="B7" s="3" t="s">
        <v>11</v>
      </c>
      <c r="C7" s="3" t="s">
        <v>12</v>
      </c>
    </row>
    <row r="8" spans="1:42" x14ac:dyDescent="0.25">
      <c r="A8" s="3"/>
      <c r="B8" s="3">
        <f>250/1000</f>
        <v>0.25</v>
      </c>
      <c r="C8" s="3">
        <v>10</v>
      </c>
    </row>
    <row r="9" spans="1:42" x14ac:dyDescent="0.25">
      <c r="A9" s="3" t="s">
        <v>17</v>
      </c>
      <c r="B9" s="3">
        <v>4200</v>
      </c>
    </row>
    <row r="11" spans="1:42" x14ac:dyDescent="0.25">
      <c r="A11" s="2" t="s">
        <v>13</v>
      </c>
    </row>
    <row r="12" spans="1:42" x14ac:dyDescent="0.25">
      <c r="A12" s="4" t="s">
        <v>14</v>
      </c>
      <c r="B12" s="2">
        <f>($B$4*$C$4+$B$8*$C$8)/($B$4+$B$8)</f>
        <v>21.25</v>
      </c>
    </row>
    <row r="15" spans="1:42" x14ac:dyDescent="0.25">
      <c r="A15" s="3" t="s">
        <v>15</v>
      </c>
      <c r="B15" s="3">
        <f>$B$5*$B$4*($C$4-B16)</f>
        <v>18900</v>
      </c>
      <c r="C15" s="3">
        <f t="shared" ref="C15:AF15" si="0">$B$5*$B$4*($C$4-C16)</f>
        <v>18270</v>
      </c>
      <c r="D15" s="3">
        <f t="shared" si="0"/>
        <v>17640</v>
      </c>
      <c r="E15" s="3">
        <f t="shared" si="0"/>
        <v>17010</v>
      </c>
      <c r="F15" s="3">
        <f t="shared" si="0"/>
        <v>16380</v>
      </c>
      <c r="G15" s="3">
        <f t="shared" si="0"/>
        <v>15750</v>
      </c>
      <c r="H15" s="3">
        <f t="shared" si="0"/>
        <v>15120</v>
      </c>
      <c r="I15" s="3">
        <f t="shared" si="0"/>
        <v>14490</v>
      </c>
      <c r="J15" s="3">
        <f t="shared" si="0"/>
        <v>13860</v>
      </c>
      <c r="K15" s="3">
        <f t="shared" si="0"/>
        <v>13230</v>
      </c>
      <c r="L15" s="3">
        <f t="shared" si="0"/>
        <v>12600</v>
      </c>
      <c r="M15" s="3">
        <f t="shared" si="0"/>
        <v>11812.5</v>
      </c>
      <c r="N15" s="3">
        <f t="shared" si="0"/>
        <v>11340</v>
      </c>
      <c r="O15" s="3">
        <f t="shared" si="0"/>
        <v>10710</v>
      </c>
      <c r="P15" s="3">
        <f t="shared" si="0"/>
        <v>10080</v>
      </c>
      <c r="Q15" s="3">
        <f t="shared" si="0"/>
        <v>9450</v>
      </c>
      <c r="R15" s="3">
        <f t="shared" si="0"/>
        <v>8820</v>
      </c>
      <c r="S15" s="3">
        <f t="shared" si="0"/>
        <v>8190</v>
      </c>
      <c r="T15" s="3">
        <f t="shared" si="0"/>
        <v>7560</v>
      </c>
      <c r="U15" s="3">
        <f t="shared" si="0"/>
        <v>6930</v>
      </c>
      <c r="V15" s="3">
        <f t="shared" si="0"/>
        <v>6300</v>
      </c>
      <c r="W15" s="3">
        <f t="shared" si="0"/>
        <v>5670</v>
      </c>
      <c r="X15" s="3">
        <f t="shared" si="0"/>
        <v>5040</v>
      </c>
      <c r="Y15" s="3">
        <f t="shared" si="0"/>
        <v>4410</v>
      </c>
      <c r="Z15" s="3">
        <f t="shared" si="0"/>
        <v>3780</v>
      </c>
      <c r="AA15" s="3">
        <f t="shared" si="0"/>
        <v>3150</v>
      </c>
      <c r="AB15" s="3">
        <f t="shared" si="0"/>
        <v>2520</v>
      </c>
      <c r="AC15" s="3">
        <f t="shared" si="0"/>
        <v>1890</v>
      </c>
      <c r="AD15" s="3">
        <f t="shared" si="0"/>
        <v>1260</v>
      </c>
      <c r="AE15" s="3">
        <f t="shared" si="0"/>
        <v>630</v>
      </c>
      <c r="AF15" s="3">
        <f t="shared" si="0"/>
        <v>0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3" t="s">
        <v>16</v>
      </c>
      <c r="B16" s="3">
        <v>10</v>
      </c>
      <c r="C16" s="3">
        <v>11</v>
      </c>
      <c r="D16" s="3">
        <v>12</v>
      </c>
      <c r="E16" s="3">
        <v>13</v>
      </c>
      <c r="F16" s="3">
        <v>14</v>
      </c>
      <c r="G16" s="3">
        <v>15</v>
      </c>
      <c r="H16" s="3">
        <v>16</v>
      </c>
      <c r="I16" s="3">
        <v>17</v>
      </c>
      <c r="J16" s="3">
        <v>18</v>
      </c>
      <c r="K16" s="3">
        <v>19</v>
      </c>
      <c r="L16" s="3">
        <v>20</v>
      </c>
      <c r="M16" s="3">
        <v>21.25</v>
      </c>
      <c r="N16" s="3">
        <v>22</v>
      </c>
      <c r="O16" s="3">
        <v>23</v>
      </c>
      <c r="P16" s="3">
        <v>24</v>
      </c>
      <c r="Q16" s="3">
        <v>25</v>
      </c>
      <c r="R16" s="3">
        <v>26</v>
      </c>
      <c r="S16" s="3">
        <v>27</v>
      </c>
      <c r="T16" s="3">
        <v>28</v>
      </c>
      <c r="U16" s="3">
        <v>29</v>
      </c>
      <c r="V16" s="3">
        <v>30</v>
      </c>
      <c r="W16" s="3">
        <v>31</v>
      </c>
      <c r="X16" s="3">
        <v>32</v>
      </c>
      <c r="Y16" s="3">
        <v>33</v>
      </c>
      <c r="Z16" s="3">
        <v>34</v>
      </c>
      <c r="AA16" s="3">
        <v>35</v>
      </c>
      <c r="AB16" s="3">
        <v>36</v>
      </c>
      <c r="AC16" s="3">
        <v>37</v>
      </c>
      <c r="AD16" s="3">
        <v>38</v>
      </c>
      <c r="AE16" s="3">
        <v>39</v>
      </c>
      <c r="AF16" s="3">
        <v>40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32" x14ac:dyDescent="0.25">
      <c r="A17" s="7" t="s">
        <v>18</v>
      </c>
      <c r="B17" s="7">
        <f>$B$9*$B$8*(B16-$C$8)</f>
        <v>0</v>
      </c>
      <c r="C17" s="7">
        <f t="shared" ref="C17:AF17" si="1">$B$9*$B$8*(C16-$C$8)</f>
        <v>1050</v>
      </c>
      <c r="D17" s="7">
        <f t="shared" si="1"/>
        <v>2100</v>
      </c>
      <c r="E17" s="7">
        <f t="shared" si="1"/>
        <v>3150</v>
      </c>
      <c r="F17" s="7">
        <f t="shared" si="1"/>
        <v>4200</v>
      </c>
      <c r="G17" s="7">
        <f t="shared" si="1"/>
        <v>5250</v>
      </c>
      <c r="H17" s="7">
        <f t="shared" si="1"/>
        <v>6300</v>
      </c>
      <c r="I17" s="7">
        <f t="shared" si="1"/>
        <v>7350</v>
      </c>
      <c r="J17" s="7">
        <f t="shared" si="1"/>
        <v>8400</v>
      </c>
      <c r="K17" s="7">
        <f t="shared" si="1"/>
        <v>9450</v>
      </c>
      <c r="L17" s="7">
        <f t="shared" si="1"/>
        <v>10500</v>
      </c>
      <c r="M17" s="7">
        <f t="shared" si="1"/>
        <v>11812.5</v>
      </c>
      <c r="N17" s="7">
        <f t="shared" si="1"/>
        <v>12600</v>
      </c>
      <c r="O17" s="7">
        <f t="shared" si="1"/>
        <v>13650</v>
      </c>
      <c r="P17" s="7">
        <f t="shared" si="1"/>
        <v>14700</v>
      </c>
      <c r="Q17" s="7">
        <f t="shared" si="1"/>
        <v>15750</v>
      </c>
      <c r="R17" s="7">
        <f t="shared" si="1"/>
        <v>16800</v>
      </c>
      <c r="S17" s="7">
        <f t="shared" si="1"/>
        <v>17850</v>
      </c>
      <c r="T17" s="7">
        <f t="shared" si="1"/>
        <v>18900</v>
      </c>
      <c r="U17" s="7">
        <f t="shared" si="1"/>
        <v>19950</v>
      </c>
      <c r="V17" s="7">
        <f t="shared" si="1"/>
        <v>21000</v>
      </c>
      <c r="W17" s="7">
        <f t="shared" si="1"/>
        <v>22050</v>
      </c>
      <c r="X17" s="7">
        <f t="shared" si="1"/>
        <v>23100</v>
      </c>
      <c r="Y17" s="7">
        <f t="shared" si="1"/>
        <v>24150</v>
      </c>
      <c r="Z17" s="7">
        <f t="shared" si="1"/>
        <v>25200</v>
      </c>
      <c r="AA17" s="7">
        <f t="shared" si="1"/>
        <v>26250</v>
      </c>
      <c r="AB17" s="7">
        <f t="shared" si="1"/>
        <v>27300</v>
      </c>
      <c r="AC17" s="7">
        <f t="shared" si="1"/>
        <v>28350</v>
      </c>
      <c r="AD17" s="7">
        <f t="shared" si="1"/>
        <v>29400</v>
      </c>
      <c r="AE17" s="7">
        <f t="shared" si="1"/>
        <v>30450</v>
      </c>
      <c r="AF17" s="7">
        <f t="shared" si="1"/>
        <v>31500</v>
      </c>
    </row>
    <row r="18" spans="1:3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Normal="100" workbookViewId="0">
      <selection activeCell="G37" sqref="G37"/>
    </sheetView>
  </sheetViews>
  <sheetFormatPr defaultRowHeight="15.75" x14ac:dyDescent="0.25"/>
  <cols>
    <col min="1" max="1" width="9.140625" style="1"/>
    <col min="2" max="2" width="16.28515625" style="1" customWidth="1"/>
    <col min="3" max="16384" width="9.140625" style="1"/>
  </cols>
  <sheetData>
    <row r="1" spans="1:20" x14ac:dyDescent="0.25">
      <c r="A1" s="5" t="s">
        <v>20</v>
      </c>
      <c r="B1" s="5">
        <f>8*10^(-9)</f>
        <v>8.0000000000000005E-9</v>
      </c>
      <c r="D1" s="1" t="s">
        <v>32</v>
      </c>
    </row>
    <row r="2" spans="1:20" x14ac:dyDescent="0.25">
      <c r="A2" s="5" t="s">
        <v>21</v>
      </c>
      <c r="B2" s="5">
        <f>5*10^(-9)</f>
        <v>5.0000000000000001E-9</v>
      </c>
      <c r="D2" s="1" t="s">
        <v>33</v>
      </c>
    </row>
    <row r="3" spans="1:20" x14ac:dyDescent="0.25">
      <c r="A3" s="5" t="s">
        <v>22</v>
      </c>
      <c r="B3" s="5">
        <v>0.2</v>
      </c>
      <c r="D3" s="1" t="s">
        <v>34</v>
      </c>
    </row>
    <row r="4" spans="1:20" x14ac:dyDescent="0.25">
      <c r="A4" s="5" t="s">
        <v>19</v>
      </c>
      <c r="B4" s="5">
        <v>0</v>
      </c>
    </row>
    <row r="6" spans="1:20" x14ac:dyDescent="0.25">
      <c r="A6" s="1" t="s">
        <v>23</v>
      </c>
      <c r="B6" s="1">
        <f>B3/(1+SQRT(B2/B1))</f>
        <v>0.11169631197754942</v>
      </c>
    </row>
    <row r="8" spans="1:20" x14ac:dyDescent="0.25">
      <c r="A8" s="3" t="s">
        <v>24</v>
      </c>
      <c r="B8" s="3">
        <v>0.01</v>
      </c>
      <c r="C8" s="3">
        <v>0.02</v>
      </c>
      <c r="D8" s="3">
        <v>0.03</v>
      </c>
      <c r="E8" s="3">
        <v>0.04</v>
      </c>
      <c r="F8" s="3">
        <v>0.05</v>
      </c>
      <c r="G8" s="3">
        <v>0.06</v>
      </c>
      <c r="H8" s="3">
        <v>7.0000000000000007E-2</v>
      </c>
      <c r="I8" s="3">
        <v>0.08</v>
      </c>
      <c r="J8" s="3">
        <v>0.09</v>
      </c>
      <c r="K8" s="3">
        <v>0.1</v>
      </c>
      <c r="L8" s="3">
        <v>0.11</v>
      </c>
      <c r="M8" s="3">
        <v>0.12</v>
      </c>
      <c r="N8" s="3">
        <v>0.13</v>
      </c>
      <c r="O8" s="3">
        <v>0.14000000000000001</v>
      </c>
      <c r="P8" s="3">
        <v>0.15</v>
      </c>
      <c r="Q8" s="3">
        <v>0.16</v>
      </c>
      <c r="R8" s="3">
        <v>0.17</v>
      </c>
      <c r="S8" s="3">
        <v>0.18</v>
      </c>
      <c r="T8" s="3">
        <v>0.19</v>
      </c>
    </row>
    <row r="9" spans="1:20" x14ac:dyDescent="0.25">
      <c r="A9" s="3" t="s">
        <v>25</v>
      </c>
      <c r="B9" s="3">
        <f>$B$1/B8^2</f>
        <v>8.0000000000000007E-5</v>
      </c>
      <c r="C9" s="3">
        <f t="shared" ref="C9:T9" si="0">$B$1/C8^2</f>
        <v>2.0000000000000002E-5</v>
      </c>
      <c r="D9" s="3">
        <f t="shared" si="0"/>
        <v>8.88888888888889E-6</v>
      </c>
      <c r="E9" s="3">
        <f t="shared" si="0"/>
        <v>5.0000000000000004E-6</v>
      </c>
      <c r="F9" s="3">
        <f t="shared" si="0"/>
        <v>3.1999999999999994E-6</v>
      </c>
      <c r="G9" s="3">
        <f t="shared" si="0"/>
        <v>2.2222222222222225E-6</v>
      </c>
      <c r="H9" s="3">
        <f t="shared" si="0"/>
        <v>1.6326530612244897E-6</v>
      </c>
      <c r="I9" s="3">
        <f t="shared" si="0"/>
        <v>1.2500000000000001E-6</v>
      </c>
      <c r="J9" s="3">
        <f t="shared" si="0"/>
        <v>9.8765432098765437E-7</v>
      </c>
      <c r="K9" s="3">
        <f t="shared" si="0"/>
        <v>7.9999999999999986E-7</v>
      </c>
      <c r="L9" s="3">
        <f t="shared" si="0"/>
        <v>6.6115702479338853E-7</v>
      </c>
      <c r="M9" s="3">
        <f t="shared" si="0"/>
        <v>5.5555555555555562E-7</v>
      </c>
      <c r="N9" s="3">
        <f t="shared" si="0"/>
        <v>4.7337278106508875E-7</v>
      </c>
      <c r="O9" s="3">
        <f t="shared" si="0"/>
        <v>4.0816326530612243E-7</v>
      </c>
      <c r="P9" s="3">
        <f t="shared" si="0"/>
        <v>3.5555555555555558E-7</v>
      </c>
      <c r="Q9" s="3">
        <f t="shared" si="0"/>
        <v>3.1250000000000003E-7</v>
      </c>
      <c r="R9" s="3">
        <f t="shared" si="0"/>
        <v>2.7681660899653976E-7</v>
      </c>
      <c r="S9" s="3">
        <f t="shared" si="0"/>
        <v>2.4691358024691359E-7</v>
      </c>
      <c r="T9" s="3">
        <f t="shared" si="0"/>
        <v>2.21606648199446E-7</v>
      </c>
    </row>
    <row r="10" spans="1:20" x14ac:dyDescent="0.25">
      <c r="A10" s="3" t="s">
        <v>26</v>
      </c>
      <c r="B10" s="3">
        <f>$B$2/($B$3-B8)^2</f>
        <v>1.3850415512465375E-7</v>
      </c>
      <c r="C10" s="3">
        <f t="shared" ref="C10:T10" si="1">$B$2/($B$3-C8)^2</f>
        <v>1.5432098765432096E-7</v>
      </c>
      <c r="D10" s="3">
        <f t="shared" si="1"/>
        <v>1.7301038062283734E-7</v>
      </c>
      <c r="E10" s="3">
        <f t="shared" si="1"/>
        <v>1.9531249999999998E-7</v>
      </c>
      <c r="F10" s="3">
        <f t="shared" si="1"/>
        <v>2.2222222222222217E-7</v>
      </c>
      <c r="G10" s="3">
        <f t="shared" si="1"/>
        <v>2.5510204081632651E-7</v>
      </c>
      <c r="H10" s="3">
        <f t="shared" si="1"/>
        <v>2.9585798816568045E-7</v>
      </c>
      <c r="I10" s="3">
        <f t="shared" si="1"/>
        <v>3.4722222222222213E-7</v>
      </c>
      <c r="J10" s="3">
        <f t="shared" si="1"/>
        <v>4.1322314049586764E-7</v>
      </c>
      <c r="K10" s="3">
        <f t="shared" si="1"/>
        <v>4.9999999999999987E-7</v>
      </c>
      <c r="L10" s="3">
        <f t="shared" si="1"/>
        <v>6.1728395061728385E-7</v>
      </c>
      <c r="M10" s="3">
        <f t="shared" si="1"/>
        <v>7.8124999999999961E-7</v>
      </c>
      <c r="N10" s="3">
        <f t="shared" si="1"/>
        <v>1.020408163265306E-6</v>
      </c>
      <c r="O10" s="3">
        <f t="shared" si="1"/>
        <v>1.388888888888889E-6</v>
      </c>
      <c r="P10" s="3">
        <f t="shared" si="1"/>
        <v>1.9999999999999986E-6</v>
      </c>
      <c r="Q10" s="3">
        <f t="shared" si="1"/>
        <v>3.1249999999999985E-6</v>
      </c>
      <c r="R10" s="3">
        <f t="shared" si="1"/>
        <v>5.5555555555555558E-6</v>
      </c>
      <c r="S10" s="3">
        <f t="shared" si="1"/>
        <v>1.2499999999999977E-5</v>
      </c>
      <c r="T10" s="3">
        <f t="shared" si="1"/>
        <v>4.9999999999999908E-5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A24" zoomScale="85" zoomScaleNormal="85" workbookViewId="0">
      <selection activeCell="M35" sqref="M35"/>
    </sheetView>
  </sheetViews>
  <sheetFormatPr defaultRowHeight="15.75" x14ac:dyDescent="0.25"/>
  <cols>
    <col min="1" max="1" width="9.140625" style="1"/>
    <col min="2" max="2" width="16.5703125" style="1" customWidth="1"/>
    <col min="3" max="16384" width="9.140625" style="1"/>
  </cols>
  <sheetData>
    <row r="1" spans="1:21" x14ac:dyDescent="0.25">
      <c r="A1" s="3" t="s">
        <v>27</v>
      </c>
      <c r="B1" s="3">
        <f>3*10^(-9)</f>
        <v>3.0000000000000004E-9</v>
      </c>
      <c r="D1" s="1" t="s">
        <v>35</v>
      </c>
    </row>
    <row r="2" spans="1:21" x14ac:dyDescent="0.25">
      <c r="A2" s="3" t="s">
        <v>28</v>
      </c>
      <c r="B2" s="3">
        <f>4*10^(-8)</f>
        <v>4.0000000000000001E-8</v>
      </c>
      <c r="D2" s="1" t="s">
        <v>36</v>
      </c>
    </row>
    <row r="4" spans="1:21" x14ac:dyDescent="0.25">
      <c r="A4" s="3" t="s">
        <v>29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</row>
    <row r="5" spans="1:21" x14ac:dyDescent="0.25">
      <c r="A5" s="3" t="s">
        <v>30</v>
      </c>
      <c r="B5" s="3">
        <f>$B$1*B$4</f>
        <v>3.0000000000000004E-9</v>
      </c>
      <c r="C5" s="3">
        <f t="shared" ref="C5:U5" si="0">$B$1*C$4</f>
        <v>6.0000000000000008E-9</v>
      </c>
      <c r="D5" s="3">
        <f t="shared" si="0"/>
        <v>9.0000000000000012E-9</v>
      </c>
      <c r="E5" s="3">
        <f t="shared" si="0"/>
        <v>1.2000000000000002E-8</v>
      </c>
      <c r="F5" s="3">
        <f t="shared" si="0"/>
        <v>1.5000000000000002E-8</v>
      </c>
      <c r="G5" s="3">
        <f t="shared" si="0"/>
        <v>1.8000000000000002E-8</v>
      </c>
      <c r="H5" s="3">
        <f t="shared" si="0"/>
        <v>2.1000000000000003E-8</v>
      </c>
      <c r="I5" s="3">
        <f t="shared" si="0"/>
        <v>2.4000000000000003E-8</v>
      </c>
      <c r="J5" s="3">
        <f t="shared" si="0"/>
        <v>2.7000000000000004E-8</v>
      </c>
      <c r="K5" s="3">
        <f t="shared" si="0"/>
        <v>3.0000000000000004E-8</v>
      </c>
      <c r="L5" s="3">
        <f t="shared" si="0"/>
        <v>3.3000000000000004E-8</v>
      </c>
      <c r="M5" s="3">
        <f t="shared" si="0"/>
        <v>3.6000000000000005E-8</v>
      </c>
      <c r="N5" s="3">
        <f t="shared" si="0"/>
        <v>3.9000000000000005E-8</v>
      </c>
      <c r="O5" s="3">
        <f t="shared" si="0"/>
        <v>4.2000000000000006E-8</v>
      </c>
      <c r="P5" s="3">
        <f t="shared" si="0"/>
        <v>4.5000000000000006E-8</v>
      </c>
      <c r="Q5" s="3">
        <f t="shared" si="0"/>
        <v>4.8000000000000006E-8</v>
      </c>
      <c r="R5" s="3">
        <f t="shared" si="0"/>
        <v>5.1000000000000007E-8</v>
      </c>
      <c r="S5" s="3">
        <f t="shared" si="0"/>
        <v>5.4000000000000007E-8</v>
      </c>
      <c r="T5" s="3">
        <f t="shared" si="0"/>
        <v>5.7000000000000007E-8</v>
      </c>
      <c r="U5" s="3">
        <f t="shared" si="0"/>
        <v>6.0000000000000008E-8</v>
      </c>
    </row>
    <row r="6" spans="1:21" x14ac:dyDescent="0.25">
      <c r="A6" s="3" t="s">
        <v>31</v>
      </c>
      <c r="B6" s="3">
        <f>$B$2/B4</f>
        <v>4.0000000000000001E-8</v>
      </c>
      <c r="C6" s="3">
        <f t="shared" ref="C6:U6" si="1">$B$2/C4</f>
        <v>2E-8</v>
      </c>
      <c r="D6" s="3">
        <f t="shared" si="1"/>
        <v>1.3333333333333334E-8</v>
      </c>
      <c r="E6" s="3">
        <f t="shared" si="1"/>
        <v>1E-8</v>
      </c>
      <c r="F6" s="3">
        <f t="shared" si="1"/>
        <v>8.0000000000000005E-9</v>
      </c>
      <c r="G6" s="3">
        <f t="shared" si="1"/>
        <v>6.6666666666666668E-9</v>
      </c>
      <c r="H6" s="3">
        <f t="shared" si="1"/>
        <v>5.7142857142857144E-9</v>
      </c>
      <c r="I6" s="3">
        <f t="shared" si="1"/>
        <v>5.0000000000000001E-9</v>
      </c>
      <c r="J6" s="3">
        <f t="shared" si="1"/>
        <v>4.4444444444444443E-9</v>
      </c>
      <c r="K6" s="3">
        <f t="shared" si="1"/>
        <v>4.0000000000000002E-9</v>
      </c>
      <c r="L6" s="3">
        <f t="shared" si="1"/>
        <v>3.6363636363636364E-9</v>
      </c>
      <c r="M6" s="3">
        <f t="shared" si="1"/>
        <v>3.3333333333333334E-9</v>
      </c>
      <c r="N6" s="3">
        <f t="shared" si="1"/>
        <v>3.076923076923077E-9</v>
      </c>
      <c r="O6" s="3">
        <f t="shared" si="1"/>
        <v>2.8571428571428572E-9</v>
      </c>
      <c r="P6" s="3">
        <f t="shared" si="1"/>
        <v>2.6666666666666666E-9</v>
      </c>
      <c r="Q6" s="3">
        <f t="shared" si="1"/>
        <v>2.5000000000000001E-9</v>
      </c>
      <c r="R6" s="3">
        <f t="shared" si="1"/>
        <v>2.3529411764705885E-9</v>
      </c>
      <c r="S6" s="3">
        <f t="shared" si="1"/>
        <v>2.2222222222222221E-9</v>
      </c>
      <c r="T6" s="3">
        <f t="shared" si="1"/>
        <v>2.1052631578947371E-9</v>
      </c>
      <c r="U6" s="3">
        <f t="shared" si="1"/>
        <v>2.0000000000000001E-9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2017-12-21T17:11:05Z</dcterms:modified>
</cp:coreProperties>
</file>