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OneDrive\Desktop\"/>
    </mc:Choice>
  </mc:AlternateContent>
  <bookViews>
    <workbookView xWindow="0" yWindow="0" windowWidth="20490" windowHeight="7530" activeTab="3"/>
  </bookViews>
  <sheets>
    <sheet name="Raw Data" sheetId="1" r:id="rId1"/>
    <sheet name="Data Sheet" sheetId="2" r:id="rId2"/>
    <sheet name="Ratio Analysis" sheetId="3" r:id="rId3"/>
    <sheet name="DC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4" l="1"/>
  <c r="D47" i="4"/>
  <c r="E47" i="4"/>
  <c r="E49" i="4" s="1"/>
  <c r="E53" i="4" s="1"/>
  <c r="F47" i="4"/>
  <c r="F49" i="4" s="1"/>
  <c r="F53" i="4" s="1"/>
  <c r="G47" i="4"/>
  <c r="H47" i="4"/>
  <c r="I47" i="4"/>
  <c r="J47" i="4"/>
  <c r="J49" i="4" s="1"/>
  <c r="K47" i="4"/>
  <c r="L47" i="4"/>
  <c r="M47" i="4"/>
  <c r="N47" i="4"/>
  <c r="N49" i="4" s="1"/>
  <c r="O47" i="4"/>
  <c r="P47" i="4"/>
  <c r="B53" i="4"/>
  <c r="O49" i="4"/>
  <c r="P49" i="4"/>
  <c r="G49" i="4"/>
  <c r="H49" i="4"/>
  <c r="I49" i="4"/>
  <c r="K49" i="4"/>
  <c r="L49" i="4"/>
  <c r="M49" i="4"/>
  <c r="C49" i="4"/>
  <c r="C53" i="4" s="1"/>
  <c r="D49" i="4"/>
  <c r="D53" i="4" s="1"/>
  <c r="B49" i="4"/>
  <c r="B47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B46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B45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2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41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B40" i="4"/>
  <c r="B38" i="4"/>
  <c r="C38" i="4"/>
  <c r="D38" i="4"/>
  <c r="E38" i="4"/>
  <c r="F38" i="4"/>
  <c r="E37" i="4"/>
  <c r="D37" i="4" s="1"/>
  <c r="C37" i="4" s="1"/>
  <c r="B37" i="4" s="1"/>
  <c r="F37" i="4"/>
  <c r="H38" i="4"/>
  <c r="I38" i="4"/>
  <c r="J38" i="4"/>
  <c r="K38" i="4"/>
  <c r="L38" i="4"/>
  <c r="M38" i="4"/>
  <c r="N38" i="4"/>
  <c r="O38" i="4"/>
  <c r="P38" i="4"/>
  <c r="G38" i="4"/>
  <c r="H37" i="4"/>
  <c r="I37" i="4"/>
  <c r="J37" i="4"/>
  <c r="K37" i="4"/>
  <c r="L37" i="4"/>
  <c r="M37" i="4"/>
  <c r="N37" i="4"/>
  <c r="O37" i="4"/>
  <c r="P37" i="4"/>
  <c r="G37" i="4"/>
  <c r="P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5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4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2" i="4"/>
  <c r="E30" i="4"/>
  <c r="D30" i="4" s="1"/>
  <c r="C30" i="4" s="1"/>
  <c r="B30" i="4" s="1"/>
  <c r="F30" i="4"/>
  <c r="F27" i="4"/>
  <c r="F26" i="4"/>
  <c r="E28" i="4"/>
  <c r="E26" i="4" s="1"/>
  <c r="F28" i="4"/>
  <c r="G27" i="4"/>
  <c r="H27" i="4"/>
  <c r="I27" i="4"/>
  <c r="J27" i="4"/>
  <c r="K27" i="4"/>
  <c r="L27" i="4"/>
  <c r="M27" i="4"/>
  <c r="N27" i="4"/>
  <c r="O27" i="4"/>
  <c r="E24" i="4"/>
  <c r="F24" i="4"/>
  <c r="E22" i="4"/>
  <c r="F22" i="4"/>
  <c r="G24" i="4"/>
  <c r="H24" i="4"/>
  <c r="I24" i="4"/>
  <c r="J24" i="4"/>
  <c r="K24" i="4"/>
  <c r="L24" i="4"/>
  <c r="M24" i="4"/>
  <c r="N24" i="4"/>
  <c r="O24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B20" i="4"/>
  <c r="F17" i="4"/>
  <c r="F16" i="4"/>
  <c r="E18" i="4"/>
  <c r="E16" i="4" s="1"/>
  <c r="F18" i="4"/>
  <c r="G17" i="4"/>
  <c r="H17" i="4"/>
  <c r="I17" i="4"/>
  <c r="J17" i="4"/>
  <c r="K17" i="4"/>
  <c r="L17" i="4"/>
  <c r="M17" i="4"/>
  <c r="N17" i="4"/>
  <c r="O17" i="4"/>
  <c r="F13" i="4"/>
  <c r="F12" i="4"/>
  <c r="E14" i="4"/>
  <c r="E12" i="4" s="1"/>
  <c r="F14" i="4"/>
  <c r="G13" i="4"/>
  <c r="H13" i="4"/>
  <c r="I13" i="4"/>
  <c r="J13" i="4"/>
  <c r="K13" i="4"/>
  <c r="L13" i="4"/>
  <c r="M13" i="4"/>
  <c r="N13" i="4"/>
  <c r="O13" i="4"/>
  <c r="G9" i="4"/>
  <c r="C10" i="4" s="1"/>
  <c r="H9" i="4"/>
  <c r="I9" i="4"/>
  <c r="J9" i="4"/>
  <c r="K9" i="4"/>
  <c r="L9" i="4"/>
  <c r="M9" i="4"/>
  <c r="N9" i="4"/>
  <c r="O9" i="4"/>
  <c r="H2" i="4"/>
  <c r="H6" i="4" s="1"/>
  <c r="I2" i="4"/>
  <c r="I6" i="4" s="1"/>
  <c r="J2" i="4"/>
  <c r="J6" i="4" s="1"/>
  <c r="K2" i="4"/>
  <c r="K6" i="4" s="1"/>
  <c r="L2" i="4"/>
  <c r="L6" i="4" s="1"/>
  <c r="M2" i="4"/>
  <c r="M6" i="4" s="1"/>
  <c r="N2" i="4"/>
  <c r="N6" i="4" s="1"/>
  <c r="O2" i="4"/>
  <c r="O3" i="4" s="1"/>
  <c r="P2" i="4"/>
  <c r="P6" i="4" s="1"/>
  <c r="G2" i="4"/>
  <c r="G6" i="4" s="1"/>
  <c r="C27" i="3"/>
  <c r="D27" i="3"/>
  <c r="E27" i="3"/>
  <c r="F27" i="3"/>
  <c r="G27" i="3"/>
  <c r="H27" i="3"/>
  <c r="I27" i="3"/>
  <c r="J27" i="3"/>
  <c r="K27" i="3"/>
  <c r="C26" i="3"/>
  <c r="D26" i="3"/>
  <c r="E26" i="3"/>
  <c r="F26" i="3"/>
  <c r="G26" i="3"/>
  <c r="H26" i="3"/>
  <c r="I26" i="3"/>
  <c r="J26" i="3"/>
  <c r="K26" i="3"/>
  <c r="C25" i="3"/>
  <c r="D25" i="3"/>
  <c r="E25" i="3"/>
  <c r="F25" i="3"/>
  <c r="G25" i="3"/>
  <c r="H25" i="3"/>
  <c r="I25" i="3"/>
  <c r="J25" i="3"/>
  <c r="K25" i="3"/>
  <c r="B27" i="3"/>
  <c r="B26" i="3"/>
  <c r="B25" i="3"/>
  <c r="C22" i="3"/>
  <c r="D22" i="3"/>
  <c r="E22" i="3"/>
  <c r="F22" i="3"/>
  <c r="G22" i="3"/>
  <c r="H22" i="3"/>
  <c r="I22" i="3"/>
  <c r="J22" i="3"/>
  <c r="K22" i="3"/>
  <c r="B22" i="3"/>
  <c r="C20" i="3"/>
  <c r="D20" i="3"/>
  <c r="E20" i="3"/>
  <c r="F20" i="3"/>
  <c r="G20" i="3"/>
  <c r="H20" i="3"/>
  <c r="I20" i="3"/>
  <c r="J20" i="3"/>
  <c r="K20" i="3"/>
  <c r="C19" i="3"/>
  <c r="D19" i="3"/>
  <c r="E19" i="3"/>
  <c r="F19" i="3"/>
  <c r="G19" i="3"/>
  <c r="H19" i="3"/>
  <c r="I19" i="3"/>
  <c r="J19" i="3"/>
  <c r="K19" i="3"/>
  <c r="C18" i="3"/>
  <c r="D18" i="3"/>
  <c r="E18" i="3"/>
  <c r="F18" i="3"/>
  <c r="G18" i="3"/>
  <c r="H18" i="3"/>
  <c r="I18" i="3"/>
  <c r="J18" i="3"/>
  <c r="K18" i="3"/>
  <c r="C17" i="3"/>
  <c r="D17" i="3"/>
  <c r="E17" i="3"/>
  <c r="F17" i="3"/>
  <c r="G17" i="3"/>
  <c r="H17" i="3"/>
  <c r="I17" i="3"/>
  <c r="J17" i="3"/>
  <c r="K17" i="3"/>
  <c r="C16" i="3"/>
  <c r="D16" i="3"/>
  <c r="E16" i="3"/>
  <c r="F16" i="3"/>
  <c r="G16" i="3"/>
  <c r="H16" i="3"/>
  <c r="I16" i="3"/>
  <c r="J16" i="3"/>
  <c r="K16" i="3"/>
  <c r="B20" i="3"/>
  <c r="B19" i="3"/>
  <c r="B18" i="3"/>
  <c r="B17" i="3"/>
  <c r="B16" i="3"/>
  <c r="C13" i="3"/>
  <c r="D13" i="3"/>
  <c r="E13" i="3"/>
  <c r="F13" i="3"/>
  <c r="G13" i="3"/>
  <c r="H13" i="3"/>
  <c r="I13" i="3"/>
  <c r="J13" i="3"/>
  <c r="K13" i="3"/>
  <c r="C12" i="3"/>
  <c r="D12" i="3"/>
  <c r="E12" i="3"/>
  <c r="F12" i="3"/>
  <c r="G12" i="3"/>
  <c r="H12" i="3"/>
  <c r="I12" i="3"/>
  <c r="J12" i="3"/>
  <c r="K12" i="3"/>
  <c r="C11" i="3"/>
  <c r="D11" i="3"/>
  <c r="E11" i="3"/>
  <c r="F11" i="3"/>
  <c r="G11" i="3"/>
  <c r="H11" i="3"/>
  <c r="I11" i="3"/>
  <c r="J11" i="3"/>
  <c r="K11" i="3"/>
  <c r="C10" i="3"/>
  <c r="D10" i="3"/>
  <c r="E10" i="3"/>
  <c r="F10" i="3"/>
  <c r="G10" i="3"/>
  <c r="H10" i="3"/>
  <c r="I10" i="3"/>
  <c r="J10" i="3"/>
  <c r="K10" i="3"/>
  <c r="B13" i="3"/>
  <c r="B12" i="3"/>
  <c r="B11" i="3"/>
  <c r="B10" i="3"/>
  <c r="C7" i="3"/>
  <c r="D7" i="3"/>
  <c r="E7" i="3"/>
  <c r="F7" i="3"/>
  <c r="G7" i="3"/>
  <c r="H7" i="3"/>
  <c r="I7" i="3"/>
  <c r="J7" i="3"/>
  <c r="K7" i="3"/>
  <c r="C6" i="3"/>
  <c r="D6" i="3"/>
  <c r="E6" i="3"/>
  <c r="F6" i="3"/>
  <c r="G6" i="3"/>
  <c r="H6" i="3"/>
  <c r="I6" i="3"/>
  <c r="J6" i="3"/>
  <c r="K6" i="3"/>
  <c r="C5" i="3"/>
  <c r="D5" i="3"/>
  <c r="E5" i="3"/>
  <c r="F5" i="3"/>
  <c r="G5" i="3"/>
  <c r="H5" i="3"/>
  <c r="I5" i="3"/>
  <c r="J5" i="3"/>
  <c r="K5" i="3"/>
  <c r="C4" i="3"/>
  <c r="D4" i="3"/>
  <c r="E4" i="3"/>
  <c r="F4" i="3"/>
  <c r="G4" i="3"/>
  <c r="H4" i="3"/>
  <c r="I4" i="3"/>
  <c r="J4" i="3"/>
  <c r="K4" i="3"/>
  <c r="C3" i="3"/>
  <c r="D3" i="3"/>
  <c r="E3" i="3"/>
  <c r="F3" i="3"/>
  <c r="G3" i="3"/>
  <c r="H3" i="3"/>
  <c r="I3" i="3"/>
  <c r="J3" i="3"/>
  <c r="K3" i="3"/>
  <c r="B7" i="3"/>
  <c r="B6" i="3"/>
  <c r="B5" i="3"/>
  <c r="B4" i="3"/>
  <c r="B3" i="3"/>
  <c r="C6" i="2"/>
  <c r="C7" i="2" s="1"/>
  <c r="D6" i="2"/>
  <c r="D7" i="2" s="1"/>
  <c r="E6" i="2"/>
  <c r="E7" i="2" s="1"/>
  <c r="F6" i="2"/>
  <c r="F7" i="2" s="1"/>
  <c r="G6" i="2"/>
  <c r="G7" i="2" s="1"/>
  <c r="H6" i="2"/>
  <c r="H7" i="2" s="1"/>
  <c r="I6" i="2"/>
  <c r="I7" i="2" s="1"/>
  <c r="J6" i="2"/>
  <c r="J7" i="2" s="1"/>
  <c r="K6" i="2"/>
  <c r="K7" i="2" s="1"/>
  <c r="B6" i="2"/>
  <c r="B7" i="2" s="1"/>
  <c r="B54" i="4" l="1"/>
  <c r="B57" i="4" s="1"/>
  <c r="B59" i="4" s="1"/>
  <c r="B63" i="4" s="1"/>
  <c r="E27" i="4"/>
  <c r="D28" i="4" s="1"/>
  <c r="D26" i="4" s="1"/>
  <c r="D22" i="4"/>
  <c r="E17" i="4"/>
  <c r="D18" i="4"/>
  <c r="D12" i="4"/>
  <c r="E13" i="4"/>
  <c r="D14" i="4" s="1"/>
  <c r="F10" i="4"/>
  <c r="F8" i="4" s="1"/>
  <c r="E10" i="4"/>
  <c r="B10" i="4"/>
  <c r="D10" i="4"/>
  <c r="O6" i="4"/>
  <c r="K3" i="4"/>
  <c r="G3" i="4"/>
  <c r="N3" i="4"/>
  <c r="J3" i="4"/>
  <c r="M3" i="4"/>
  <c r="I3" i="4"/>
  <c r="L3" i="4"/>
  <c r="H3" i="4"/>
  <c r="D27" i="4" l="1"/>
  <c r="C28" i="4" s="1"/>
  <c r="C26" i="4" s="1"/>
  <c r="D24" i="4"/>
  <c r="C22" i="4" s="1"/>
  <c r="D16" i="4"/>
  <c r="D13" i="4"/>
  <c r="C14" i="4" s="1"/>
  <c r="C12" i="4" s="1"/>
  <c r="E8" i="4"/>
  <c r="D8" i="4" s="1"/>
  <c r="C8" i="4" s="1"/>
  <c r="B8" i="4" s="1"/>
  <c r="F4" i="4"/>
  <c r="F2" i="4" s="1"/>
  <c r="C27" i="4" l="1"/>
  <c r="B28" i="4" s="1"/>
  <c r="B26" i="4" s="1"/>
  <c r="B27" i="4" s="1"/>
  <c r="C24" i="4"/>
  <c r="B22" i="4" s="1"/>
  <c r="B24" i="4" s="1"/>
  <c r="D17" i="4"/>
  <c r="C18" i="4" s="1"/>
  <c r="C13" i="4"/>
  <c r="B14" i="4" s="1"/>
  <c r="B12" i="4" s="1"/>
  <c r="B13" i="4" s="1"/>
  <c r="F6" i="4"/>
  <c r="F3" i="4"/>
  <c r="E4" i="4" s="1"/>
  <c r="E2" i="4" s="1"/>
  <c r="C16" i="4" l="1"/>
  <c r="E6" i="4"/>
  <c r="E3" i="4"/>
  <c r="D4" i="4" s="1"/>
  <c r="D2" i="4" s="1"/>
  <c r="C17" i="4" l="1"/>
  <c r="B18" i="4" s="1"/>
  <c r="B16" i="4" s="1"/>
  <c r="B17" i="4" s="1"/>
  <c r="D6" i="4"/>
  <c r="D3" i="4"/>
  <c r="C4" i="4" s="1"/>
  <c r="C2" i="4" s="1"/>
  <c r="C6" i="4" s="1"/>
  <c r="C3" i="4" l="1"/>
  <c r="B4" i="4" s="1"/>
  <c r="B2" i="4" s="1"/>
  <c r="B3" i="4" l="1"/>
  <c r="B6" i="4"/>
</calcChain>
</file>

<file path=xl/sharedStrings.xml><?xml version="1.0" encoding="utf-8"?>
<sst xmlns="http://schemas.openxmlformats.org/spreadsheetml/2006/main" count="410" uniqueCount="187">
  <si>
    <t>Sun Pharmaceutical Industries</t>
  </si>
  <si>
    <t>Previous Years �</t>
  </si>
  <si>
    <t>Consolidated Profit &amp; Loss account</t>
  </si>
  <si>
    <t>------------------- in Rs. Cr. -------------------</t>
  </si>
  <si>
    <t>Mar '24</t>
  </si>
  <si>
    <t>Mar '23</t>
  </si>
  <si>
    <t>Mar '22</t>
  </si>
  <si>
    <t>Mar '21</t>
  </si>
  <si>
    <t>Mar '20</t>
  </si>
  <si>
    <t>12 mths</t>
  </si>
  <si>
    <t>Income</t>
  </si>
  <si>
    <t>Sales Turnover</t>
  </si>
  <si>
    <t>Net Sales</t>
  </si>
  <si>
    <t>Other Income</t>
  </si>
  <si>
    <t>Stock Adjustments</t>
  </si>
  <si>
    <t>Total Income</t>
  </si>
  <si>
    <t>Expenditure</t>
  </si>
  <si>
    <t>Raw Materials</t>
  </si>
  <si>
    <t>Power &amp; Fuel Cost</t>
  </si>
  <si>
    <t>Employee Cost</t>
  </si>
  <si>
    <t>Other Manufacturing Expenses</t>
  </si>
  <si>
    <t>Miscellaneous Expenses</t>
  </si>
  <si>
    <t>Total Expenses</t>
  </si>
  <si>
    <t>Operating Profit</t>
  </si>
  <si>
    <t>PBDIT</t>
  </si>
  <si>
    <t>Interest</t>
  </si>
  <si>
    <t>PBDT</t>
  </si>
  <si>
    <t>Depreciation</t>
  </si>
  <si>
    <t>Profit Before Tax</t>
  </si>
  <si>
    <t>PBT (Post Extra-ord Items)</t>
  </si>
  <si>
    <t>Tax</t>
  </si>
  <si>
    <t>Reported Net Profit</t>
  </si>
  <si>
    <t>Share Of P/L Of Associates</t>
  </si>
  <si>
    <t>Net P/L After Minority Interest &amp; Share Of Associates</t>
  </si>
  <si>
    <t>Total Value Addition</t>
  </si>
  <si>
    <t>Equity Dividend</t>
  </si>
  <si>
    <t>Corporate Dividend Tax</t>
  </si>
  <si>
    <t>Per share data (annualised)</t>
  </si>
  <si>
    <t>Shares in issue (lakhs)</t>
  </si>
  <si>
    <t>Earning Per Share (Rs)</t>
  </si>
  <si>
    <t>Book Value (Rs)</t>
  </si>
  <si>
    <t>� Next Years Previous Years �</t>
  </si>
  <si>
    <t>Mar '19</t>
  </si>
  <si>
    <t>Mar '18</t>
  </si>
  <si>
    <t>Mar '17</t>
  </si>
  <si>
    <t>Mar '16</t>
  </si>
  <si>
    <t>Mar '15</t>
  </si>
  <si>
    <t>Excise Duty</t>
  </si>
  <si>
    <t>Minority Interest</t>
  </si>
  <si>
    <t>Consolidated Balance Sheet</t>
  </si>
  <si>
    <t>Mar 24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</si>
  <si>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</si>
  <si>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</si>
  <si>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</si>
  <si>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</si>
  <si>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</si>
  <si>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</si>
  <si>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</si>
  <si>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</si>
  <si>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</si>
  <si>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</si>
  <si>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</si>
  <si>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</si>
  <si>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</si>
  <si>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</si>
  <si>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</si>
  <si>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</si>
  <si>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</si>
  <si>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</si>
  <si>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</si>
  <si>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</si>
  <si>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</si>
  <si>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</si>
  <si>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</si>
  <si>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</si>
  <si>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</si>
  <si>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</si>
  <si>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</si>
  <si>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</si>
  <si>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</si>
  <si>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</si>
  <si>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</si>
  <si>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</si>
  <si>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</si>
  <si>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</si>
  <si>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</si>
  <si>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</si>
  <si>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</si>
  <si>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</si>
  <si>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</si>
  <si>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</si>
  <si>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</si>
  <si>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</si>
  <si>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</si>
  <si>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</si>
  <si>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</si>
  <si>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</si>
  <si>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</si>
  <si>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</si>
  <si>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</si>
  <si>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</si>
  <si>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</si>
  <si>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</si>
  <si>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Mar 19</t>
  </si>
  <si>
    <t>Revaluation Reserves</t>
  </si>
  <si>
    <t>Equity Share Application Money</t>
  </si>
  <si>
    <t>Share Capital Suspense</t>
  </si>
  <si>
    <t>31/3/2024</t>
  </si>
  <si>
    <t>31/3/2023</t>
  </si>
  <si>
    <t>31/3/2022</t>
  </si>
  <si>
    <t>31/3/2021</t>
  </si>
  <si>
    <t>31/3/2020</t>
  </si>
  <si>
    <t>31/3/2019</t>
  </si>
  <si>
    <t>31/3/2018</t>
  </si>
  <si>
    <t>31/3/2017</t>
  </si>
  <si>
    <t>31/3/2016</t>
  </si>
  <si>
    <t>31/3/2015</t>
  </si>
  <si>
    <t>Sales</t>
  </si>
  <si>
    <t>COGS</t>
  </si>
  <si>
    <t>Gross Profit</t>
  </si>
  <si>
    <t>Non-Current Liabilities</t>
  </si>
  <si>
    <t>BALANCE SHEET</t>
  </si>
  <si>
    <t>INCOME STATEMENT</t>
  </si>
  <si>
    <t>Profitability Ratios</t>
  </si>
  <si>
    <t>Gross Profit Margin</t>
  </si>
  <si>
    <t>Operating Profit Margin</t>
  </si>
  <si>
    <t>Net Profit Margin</t>
  </si>
  <si>
    <t>Return on Assets (ROA)</t>
  </si>
  <si>
    <t>Return on Equity (ROE)</t>
  </si>
  <si>
    <t>Liquidity Ratios</t>
  </si>
  <si>
    <t>Current Ratio</t>
  </si>
  <si>
    <t>Quick Ratio</t>
  </si>
  <si>
    <t>Cash Ratio</t>
  </si>
  <si>
    <t>Net Working Capital</t>
  </si>
  <si>
    <t>Effeciency Ratios</t>
  </si>
  <si>
    <t>Days Sales Outstanding</t>
  </si>
  <si>
    <t>Days Inventory Outstanding</t>
  </si>
  <si>
    <t>Days Payable Outstanding</t>
  </si>
  <si>
    <t>Operating Cycle (DSO+ DIO)</t>
  </si>
  <si>
    <t>Cash Convesion Cycle (OC- DPO)</t>
  </si>
  <si>
    <t>Total Asset Turnover</t>
  </si>
  <si>
    <t>Leverage Ratios</t>
  </si>
  <si>
    <t>Debt Raio</t>
  </si>
  <si>
    <t>Equity Ratio</t>
  </si>
  <si>
    <t>Debt to Equity( Total Libailities/Shareholders Equity)</t>
  </si>
  <si>
    <t>Spark Line</t>
  </si>
  <si>
    <t>31/3/2029</t>
  </si>
  <si>
    <t>31/3/2028</t>
  </si>
  <si>
    <t>31/3/2027</t>
  </si>
  <si>
    <t>31/3/2026</t>
  </si>
  <si>
    <t>31/3/2025</t>
  </si>
  <si>
    <t>Year</t>
  </si>
  <si>
    <t>Moving Average</t>
  </si>
  <si>
    <t>YOY Growth rate</t>
  </si>
  <si>
    <t>6 Year moving Average</t>
  </si>
  <si>
    <t>YOY Growth rate %</t>
  </si>
  <si>
    <t>Total Current Assests</t>
  </si>
  <si>
    <t>YOY Growth Rate %</t>
  </si>
  <si>
    <t>Total current liabilities</t>
  </si>
  <si>
    <t>Net working capital</t>
  </si>
  <si>
    <t>Fixed assets</t>
  </si>
  <si>
    <t>Fixed assets/Net sales</t>
  </si>
  <si>
    <t>Depreciation/Fixed Assets</t>
  </si>
  <si>
    <t>Operating Cost(Total Expenses)</t>
  </si>
  <si>
    <t>EBITDA(Sales- Operating Cost)</t>
  </si>
  <si>
    <t>EBITDA Margin</t>
  </si>
  <si>
    <t>Tax Expenses</t>
  </si>
  <si>
    <t>Tax Rate(Tax Expenses/EBITDA)</t>
  </si>
  <si>
    <t>EBIT(EBITDA-Depreciation)</t>
  </si>
  <si>
    <t>Profit before Tax(EBIT-Interest)</t>
  </si>
  <si>
    <t>Profit after Tax(Net Profit)</t>
  </si>
  <si>
    <t>Chaages in Working Capital</t>
  </si>
  <si>
    <t>Change in Fixed Assets</t>
  </si>
  <si>
    <t>CAPEX (Change in FA-Depre)</t>
  </si>
  <si>
    <t>Free Cash Flow(FCF) (EBIT (1-Tax Rate)+ Depreciation- Changes in Working Capital- CAPEX)</t>
  </si>
  <si>
    <t>Discounted Cash Flow</t>
  </si>
  <si>
    <t>Time Periods</t>
  </si>
  <si>
    <t>WACC %</t>
  </si>
  <si>
    <t>Sum of PV of FCF</t>
  </si>
  <si>
    <t>Terminal Growth Rate</t>
  </si>
  <si>
    <t>Terminal Value (FCF(1+g)/(d-g))</t>
  </si>
  <si>
    <t>Discounted Value</t>
  </si>
  <si>
    <t>No.of Shares in Outstanding</t>
  </si>
  <si>
    <t>DCF per Share</t>
  </si>
  <si>
    <t>Current Price</t>
  </si>
  <si>
    <t>Present value of (FCF/(1+WACC)^T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</si>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</sst>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1" xfId="0" applyBorder="1"/>
    <xf numFmtId="4" fontId="0" fillId="0" borderId="1" xfId="0" applyNumberForma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/>
    <xf numFmtId="0" fontId="2" fillId="0" borderId="3" xfId="0" applyFont="1" applyBorder="1"/>
    <xf numFmtId="9" fontId="0" fillId="0" borderId="1" xfId="1" applyFont="1" applyBorder="1"/>
    <xf numFmtId="10" fontId="2" fillId="0" borderId="1" xfId="1" applyNumberFormat="1" applyFont="1" applyFill="1" applyBorder="1"/>
    <xf numFmtId="10" fontId="0" fillId="0" borderId="1" xfId="1" applyNumberFormat="1" applyFont="1" applyFill="1" applyBorder="1"/>
    <xf numFmtId="171" fontId="0" fillId="0" borderId="0" xfId="0" applyNumberFormat="1"/>
    <xf numFmtId="2" fontId="0" fillId="0" borderId="1" xfId="0" applyNumberFormat="1" applyBorder="1"/>
    <xf numFmtId="171" fontId="0" fillId="0" borderId="1" xfId="0" applyNumberFormat="1" applyBorder="1"/>
    <xf numFmtId="10" fontId="0" fillId="0" borderId="1" xfId="0" applyNumberFormat="1" applyBorder="1"/>
    <xf numFmtId="2" fontId="0" fillId="0" borderId="1" xfId="1" applyNumberFormat="1" applyFont="1" applyBorder="1"/>
    <xf numFmtId="0" fontId="0" fillId="0" borderId="4" xfId="0" applyBorder="1"/>
    <xf numFmtId="0" fontId="0" fillId="0" borderId="1" xfId="0" applyFill="1" applyBorder="1"/>
    <xf numFmtId="0" fontId="2" fillId="0" borderId="1" xfId="0" applyFont="1" applyFill="1" applyBorder="1"/>
    <xf numFmtId="9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16" workbookViewId="0">
      <selection activeCell="B39" sqref="B39"/>
    </sheetView>
  </sheetViews>
  <sheetFormatPr defaultRowHeight="15" x14ac:dyDescent="0.25"/>
  <cols>
    <col min="1" max="1" width="48.85546875" bestFit="1" customWidth="1"/>
    <col min="8" max="8" width="31.5703125" customWidth="1"/>
  </cols>
  <sheetData>
    <row r="1" spans="1:13" x14ac:dyDescent="0.25">
      <c r="A1" t="s">
        <v>0</v>
      </c>
      <c r="B1" t="s">
        <v>1</v>
      </c>
      <c r="H1" t="s">
        <v>0</v>
      </c>
      <c r="I1" t="s">
        <v>41</v>
      </c>
    </row>
    <row r="2" spans="1:13" x14ac:dyDescent="0.25">
      <c r="A2" t="s">
        <v>2</v>
      </c>
      <c r="B2" t="s">
        <v>3</v>
      </c>
      <c r="H2" t="s">
        <v>2</v>
      </c>
      <c r="I2" t="s">
        <v>3</v>
      </c>
    </row>
    <row r="3" spans="1:13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</row>
    <row r="5" spans="1:13" x14ac:dyDescent="0.25">
      <c r="B5" t="s">
        <v>9</v>
      </c>
      <c r="C5" t="s">
        <v>9</v>
      </c>
      <c r="D5" t="s">
        <v>9</v>
      </c>
      <c r="E5" t="s">
        <v>9</v>
      </c>
      <c r="F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7" spans="1:13" x14ac:dyDescent="0.25">
      <c r="A7" t="s">
        <v>10</v>
      </c>
      <c r="H7" t="s">
        <v>10</v>
      </c>
    </row>
    <row r="8" spans="1:13" x14ac:dyDescent="0.25">
      <c r="A8" t="s">
        <v>11</v>
      </c>
      <c r="B8" s="1">
        <v>48496.85</v>
      </c>
      <c r="C8" s="1">
        <v>43885.68</v>
      </c>
      <c r="D8" s="1">
        <v>38654.49</v>
      </c>
      <c r="E8" s="1">
        <v>33498.14</v>
      </c>
      <c r="F8" s="1">
        <v>32837.5</v>
      </c>
      <c r="H8" t="s">
        <v>11</v>
      </c>
      <c r="I8" s="1">
        <v>29065.91</v>
      </c>
      <c r="J8" s="1">
        <v>26489.46</v>
      </c>
      <c r="K8" s="1">
        <v>31578.44</v>
      </c>
      <c r="L8" s="1">
        <v>28487.03</v>
      </c>
      <c r="M8" s="1">
        <v>27717.82</v>
      </c>
    </row>
    <row r="9" spans="1:13" x14ac:dyDescent="0.25">
      <c r="A9" t="s">
        <v>12</v>
      </c>
      <c r="B9" s="1">
        <v>48496.85</v>
      </c>
      <c r="C9" s="1">
        <v>43885.68</v>
      </c>
      <c r="D9" s="1">
        <v>38654.49</v>
      </c>
      <c r="E9" s="1">
        <v>33498.14</v>
      </c>
      <c r="F9" s="1">
        <v>32837.5</v>
      </c>
      <c r="H9" t="s">
        <v>47</v>
      </c>
      <c r="I9">
        <v>0</v>
      </c>
      <c r="J9">
        <v>73.92</v>
      </c>
      <c r="K9">
        <v>270.3</v>
      </c>
      <c r="L9">
        <v>0</v>
      </c>
      <c r="M9">
        <v>284.38</v>
      </c>
    </row>
    <row r="10" spans="1:13" x14ac:dyDescent="0.25">
      <c r="A10" t="s">
        <v>13</v>
      </c>
      <c r="B10">
        <v>814.91</v>
      </c>
      <c r="C10">
        <v>473.39</v>
      </c>
      <c r="D10" s="1">
        <v>-3666.87</v>
      </c>
      <c r="E10" s="1">
        <v>-3475.89</v>
      </c>
      <c r="F10">
        <v>348.14</v>
      </c>
      <c r="H10" t="s">
        <v>12</v>
      </c>
      <c r="I10" s="1">
        <v>29065.91</v>
      </c>
      <c r="J10" s="1">
        <v>26415.54</v>
      </c>
      <c r="K10" s="1">
        <v>31308.14</v>
      </c>
      <c r="L10" s="1">
        <v>28487.03</v>
      </c>
      <c r="M10" s="1">
        <v>27433.439999999999</v>
      </c>
    </row>
    <row r="11" spans="1:13" x14ac:dyDescent="0.25">
      <c r="A11" t="s">
        <v>14</v>
      </c>
      <c r="B11">
        <v>-292.13</v>
      </c>
      <c r="C11">
        <v>686.91</v>
      </c>
      <c r="D11">
        <v>107.61</v>
      </c>
      <c r="E11">
        <v>638.22</v>
      </c>
      <c r="F11">
        <v>-300.85000000000002</v>
      </c>
      <c r="H11" t="s">
        <v>13</v>
      </c>
      <c r="I11">
        <v>-173.87</v>
      </c>
      <c r="J11">
        <v>-60.97</v>
      </c>
      <c r="K11">
        <v>552.12</v>
      </c>
      <c r="L11">
        <v>-61.67</v>
      </c>
      <c r="M11">
        <v>309.91000000000003</v>
      </c>
    </row>
    <row r="12" spans="1:13" x14ac:dyDescent="0.25">
      <c r="A12" t="s">
        <v>15</v>
      </c>
      <c r="B12" s="1">
        <v>49019.63</v>
      </c>
      <c r="C12" s="1">
        <v>45045.98</v>
      </c>
      <c r="D12" s="1">
        <v>35095.230000000003</v>
      </c>
      <c r="E12" s="1">
        <v>30660.47</v>
      </c>
      <c r="F12" s="1">
        <v>32884.79</v>
      </c>
      <c r="H12" t="s">
        <v>14</v>
      </c>
      <c r="I12">
        <v>433.11</v>
      </c>
      <c r="J12">
        <v>-230.7</v>
      </c>
      <c r="K12">
        <v>271.63</v>
      </c>
      <c r="L12">
        <v>393.77</v>
      </c>
      <c r="M12">
        <v>-114.49</v>
      </c>
    </row>
    <row r="13" spans="1:13" x14ac:dyDescent="0.25">
      <c r="A13" t="s">
        <v>16</v>
      </c>
      <c r="H13" t="s">
        <v>15</v>
      </c>
      <c r="I13" s="1">
        <v>29325.15</v>
      </c>
      <c r="J13" s="1">
        <v>26123.87</v>
      </c>
      <c r="K13" s="1">
        <v>32131.89</v>
      </c>
      <c r="L13" s="1">
        <v>28819.13</v>
      </c>
      <c r="M13" s="1">
        <v>27628.86</v>
      </c>
    </row>
    <row r="14" spans="1:13" x14ac:dyDescent="0.25">
      <c r="A14" t="s">
        <v>17</v>
      </c>
      <c r="B14" s="1">
        <v>11147.27</v>
      </c>
      <c r="C14" s="1">
        <v>12068.01</v>
      </c>
      <c r="D14" s="1">
        <v>11257.45</v>
      </c>
      <c r="E14" s="1">
        <v>9982.0300000000007</v>
      </c>
      <c r="F14" s="1">
        <v>9552.33</v>
      </c>
      <c r="H14" t="s">
        <v>16</v>
      </c>
    </row>
    <row r="15" spans="1:13" x14ac:dyDescent="0.25">
      <c r="A15" t="s">
        <v>18</v>
      </c>
      <c r="B15">
        <v>760.78</v>
      </c>
      <c r="C15">
        <v>830.05</v>
      </c>
      <c r="D15">
        <v>702.78</v>
      </c>
      <c r="E15">
        <v>627.09</v>
      </c>
      <c r="F15">
        <v>621.89</v>
      </c>
      <c r="H15" t="s">
        <v>17</v>
      </c>
      <c r="I15" s="1">
        <v>9004.73</v>
      </c>
      <c r="J15" s="1">
        <v>7945.13</v>
      </c>
      <c r="K15" s="1">
        <v>9055.4699999999993</v>
      </c>
      <c r="L15" s="1">
        <v>7287.52</v>
      </c>
      <c r="M15" s="1">
        <v>7248.23</v>
      </c>
    </row>
    <row r="16" spans="1:13" x14ac:dyDescent="0.25">
      <c r="A16" t="s">
        <v>19</v>
      </c>
      <c r="B16" s="1">
        <v>9429.06</v>
      </c>
      <c r="C16" s="1">
        <v>8296.0300000000007</v>
      </c>
      <c r="D16" s="1">
        <v>7300.83</v>
      </c>
      <c r="E16" s="1">
        <v>6862.23</v>
      </c>
      <c r="F16" s="1">
        <v>6362.35</v>
      </c>
      <c r="H16" t="s">
        <v>18</v>
      </c>
      <c r="I16">
        <v>613.6</v>
      </c>
      <c r="J16">
        <v>559.97</v>
      </c>
      <c r="K16">
        <v>525.09</v>
      </c>
      <c r="L16">
        <v>545.44000000000005</v>
      </c>
      <c r="M16">
        <v>560.77</v>
      </c>
    </row>
    <row r="17" spans="1:13" x14ac:dyDescent="0.25">
      <c r="A17" t="s">
        <v>20</v>
      </c>
      <c r="B17">
        <v>630.26</v>
      </c>
      <c r="C17">
        <v>561.32000000000005</v>
      </c>
      <c r="D17">
        <v>557.80999999999995</v>
      </c>
      <c r="E17">
        <v>0</v>
      </c>
      <c r="F17">
        <v>0</v>
      </c>
      <c r="H17" t="s">
        <v>19</v>
      </c>
      <c r="I17" s="1">
        <v>5967.09</v>
      </c>
      <c r="J17" s="1">
        <v>5367.05</v>
      </c>
      <c r="K17" s="1">
        <v>4902.3</v>
      </c>
      <c r="L17" s="1">
        <v>4772.3100000000004</v>
      </c>
      <c r="M17" s="1">
        <v>4429.8599999999997</v>
      </c>
    </row>
    <row r="18" spans="1:13" x14ac:dyDescent="0.25">
      <c r="A18" t="s">
        <v>21</v>
      </c>
      <c r="B18" s="1">
        <v>13214.22</v>
      </c>
      <c r="C18" s="1">
        <v>11170.39</v>
      </c>
      <c r="D18" s="1">
        <v>8545.51</v>
      </c>
      <c r="E18" s="1">
        <v>8173.64</v>
      </c>
      <c r="F18" s="1">
        <v>9010.32</v>
      </c>
      <c r="H18" t="s">
        <v>21</v>
      </c>
      <c r="I18" s="1">
        <v>7606.01</v>
      </c>
      <c r="J18" s="1">
        <v>6704.56</v>
      </c>
      <c r="K18" s="1">
        <v>7007.64</v>
      </c>
      <c r="L18" s="1">
        <v>8117.21</v>
      </c>
      <c r="M18" s="1">
        <v>7213.39</v>
      </c>
    </row>
    <row r="19" spans="1:13" x14ac:dyDescent="0.25">
      <c r="A19" t="s">
        <v>22</v>
      </c>
      <c r="B19" s="1">
        <v>35181.589999999997</v>
      </c>
      <c r="C19" s="1">
        <v>32925.800000000003</v>
      </c>
      <c r="D19" s="1">
        <v>28364.38</v>
      </c>
      <c r="E19" s="1">
        <v>25644.99</v>
      </c>
      <c r="F19" s="1">
        <v>25546.89</v>
      </c>
      <c r="H19" t="s">
        <v>22</v>
      </c>
      <c r="I19" s="1">
        <v>23191.43</v>
      </c>
      <c r="J19" s="1">
        <v>20576.71</v>
      </c>
      <c r="K19" s="1">
        <v>21490.5</v>
      </c>
      <c r="L19" s="1">
        <v>20722.48</v>
      </c>
      <c r="M19" s="1">
        <v>19452.25</v>
      </c>
    </row>
    <row r="20" spans="1:13" x14ac:dyDescent="0.25">
      <c r="B20" t="s">
        <v>4</v>
      </c>
      <c r="C20" t="s">
        <v>5</v>
      </c>
      <c r="D20" t="s">
        <v>6</v>
      </c>
      <c r="E20" t="s">
        <v>7</v>
      </c>
      <c r="F20" t="s">
        <v>8</v>
      </c>
      <c r="I20" t="s">
        <v>42</v>
      </c>
      <c r="J20" t="s">
        <v>43</v>
      </c>
      <c r="K20" t="s">
        <v>44</v>
      </c>
      <c r="L20" t="s">
        <v>45</v>
      </c>
      <c r="M20" t="s">
        <v>46</v>
      </c>
    </row>
    <row r="22" spans="1:13" x14ac:dyDescent="0.25">
      <c r="B22" t="s">
        <v>9</v>
      </c>
      <c r="C22" t="s">
        <v>9</v>
      </c>
      <c r="D22" t="s">
        <v>9</v>
      </c>
      <c r="E22" t="s">
        <v>9</v>
      </c>
      <c r="F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</row>
    <row r="24" spans="1:13" x14ac:dyDescent="0.25">
      <c r="A24" t="s">
        <v>23</v>
      </c>
      <c r="B24" s="1">
        <v>13023.13</v>
      </c>
      <c r="C24" s="1">
        <v>11646.79</v>
      </c>
      <c r="D24" s="1">
        <v>10397.719999999999</v>
      </c>
      <c r="E24" s="1">
        <v>8491.3700000000008</v>
      </c>
      <c r="F24" s="1">
        <v>6989.76</v>
      </c>
      <c r="H24" t="s">
        <v>23</v>
      </c>
      <c r="I24" s="1">
        <v>6307.59</v>
      </c>
      <c r="J24" s="1">
        <v>5608.13</v>
      </c>
      <c r="K24" s="1">
        <v>10089.27</v>
      </c>
      <c r="L24" s="1">
        <v>8158.32</v>
      </c>
      <c r="M24" s="1">
        <v>7866.7</v>
      </c>
    </row>
    <row r="25" spans="1:13" x14ac:dyDescent="0.25">
      <c r="A25" t="s">
        <v>24</v>
      </c>
      <c r="B25" s="1">
        <v>13838.04</v>
      </c>
      <c r="C25" s="1">
        <v>12120.18</v>
      </c>
      <c r="D25" s="1">
        <v>6730.85</v>
      </c>
      <c r="E25" s="1">
        <v>5015.4799999999996</v>
      </c>
      <c r="F25" s="1">
        <v>7337.9</v>
      </c>
      <c r="H25" t="s">
        <v>24</v>
      </c>
      <c r="I25" s="1">
        <v>6133.72</v>
      </c>
      <c r="J25" s="1">
        <v>5547.16</v>
      </c>
      <c r="K25" s="1">
        <v>10641.39</v>
      </c>
      <c r="L25" s="1">
        <v>8096.65</v>
      </c>
      <c r="M25" s="1">
        <v>8176.61</v>
      </c>
    </row>
    <row r="26" spans="1:13" x14ac:dyDescent="0.25">
      <c r="A26" t="s">
        <v>25</v>
      </c>
      <c r="B26">
        <v>238.47</v>
      </c>
      <c r="C26">
        <v>172</v>
      </c>
      <c r="D26">
        <v>127.35</v>
      </c>
      <c r="E26">
        <v>141.43</v>
      </c>
      <c r="F26">
        <v>302.73</v>
      </c>
      <c r="H26" t="s">
        <v>25</v>
      </c>
      <c r="I26">
        <v>555.25</v>
      </c>
      <c r="J26">
        <v>517.57000000000005</v>
      </c>
      <c r="K26">
        <v>399.8</v>
      </c>
      <c r="L26">
        <v>523.24</v>
      </c>
      <c r="M26">
        <v>578.99</v>
      </c>
    </row>
    <row r="27" spans="1:13" x14ac:dyDescent="0.25">
      <c r="A27" t="s">
        <v>26</v>
      </c>
      <c r="B27" s="1">
        <v>13599.57</v>
      </c>
      <c r="C27" s="1">
        <v>11948.18</v>
      </c>
      <c r="D27" s="1">
        <v>6603.5</v>
      </c>
      <c r="E27" s="1">
        <v>4874.05</v>
      </c>
      <c r="F27" s="1">
        <v>7035.17</v>
      </c>
      <c r="H27" t="s">
        <v>26</v>
      </c>
      <c r="I27" s="1">
        <v>5578.47</v>
      </c>
      <c r="J27" s="1">
        <v>5029.59</v>
      </c>
      <c r="K27" s="1">
        <v>10241.59</v>
      </c>
      <c r="L27" s="1">
        <v>7573.41</v>
      </c>
      <c r="M27" s="1">
        <v>7597.62</v>
      </c>
    </row>
    <row r="28" spans="1:13" x14ac:dyDescent="0.25">
      <c r="A28" t="s">
        <v>27</v>
      </c>
      <c r="B28" s="1">
        <v>2556.64</v>
      </c>
      <c r="C28" s="1">
        <v>2529.4299999999998</v>
      </c>
      <c r="D28" s="1">
        <v>2143.7399999999998</v>
      </c>
      <c r="E28" s="1">
        <v>2079.9499999999998</v>
      </c>
      <c r="F28" s="1">
        <v>2052.7800000000002</v>
      </c>
      <c r="H28" t="s">
        <v>27</v>
      </c>
      <c r="I28" s="1">
        <v>1753.25</v>
      </c>
      <c r="J28" s="1">
        <v>1499.84</v>
      </c>
      <c r="K28" s="1">
        <v>1264.75</v>
      </c>
      <c r="L28" s="1">
        <v>1037.53</v>
      </c>
      <c r="M28" s="1">
        <v>1194.72</v>
      </c>
    </row>
    <row r="29" spans="1:13" x14ac:dyDescent="0.25">
      <c r="A29" t="s">
        <v>28</v>
      </c>
      <c r="B29" s="1">
        <v>11042.93</v>
      </c>
      <c r="C29" s="1">
        <v>9418.75</v>
      </c>
      <c r="D29" s="1">
        <v>4459.76</v>
      </c>
      <c r="E29" s="1">
        <v>2794.1</v>
      </c>
      <c r="F29" s="1">
        <v>4982.3900000000003</v>
      </c>
      <c r="H29" t="s">
        <v>28</v>
      </c>
      <c r="I29" s="1">
        <v>3825.22</v>
      </c>
      <c r="J29" s="1">
        <v>3529.75</v>
      </c>
      <c r="K29" s="1">
        <v>8976.84</v>
      </c>
      <c r="L29" s="1">
        <v>6535.88</v>
      </c>
      <c r="M29" s="1">
        <v>6402.9</v>
      </c>
    </row>
    <row r="30" spans="1:13" x14ac:dyDescent="0.25">
      <c r="A30" t="s">
        <v>29</v>
      </c>
      <c r="B30" s="1">
        <v>11042.93</v>
      </c>
      <c r="C30" s="1">
        <v>9418.75</v>
      </c>
      <c r="D30" s="1">
        <v>4459.76</v>
      </c>
      <c r="E30" s="1">
        <v>2794.1</v>
      </c>
      <c r="F30" s="1">
        <v>4982.3900000000003</v>
      </c>
      <c r="H30" t="s">
        <v>29</v>
      </c>
      <c r="I30" s="1">
        <v>3825.22</v>
      </c>
      <c r="J30" s="1">
        <v>3529.75</v>
      </c>
      <c r="K30" s="1">
        <v>8976.84</v>
      </c>
      <c r="L30" s="1">
        <v>6535.88</v>
      </c>
      <c r="M30" s="1">
        <v>6402.9</v>
      </c>
    </row>
    <row r="31" spans="1:13" x14ac:dyDescent="0.25">
      <c r="A31" t="s">
        <v>30</v>
      </c>
      <c r="B31" s="1">
        <v>1439.45</v>
      </c>
      <c r="C31">
        <v>847.59</v>
      </c>
      <c r="D31" s="1">
        <v>1075.5</v>
      </c>
      <c r="E31">
        <v>514.69000000000005</v>
      </c>
      <c r="F31">
        <v>822.8</v>
      </c>
      <c r="H31" t="s">
        <v>30</v>
      </c>
      <c r="I31">
        <v>600.88</v>
      </c>
      <c r="J31">
        <v>845.19</v>
      </c>
      <c r="K31" s="1">
        <v>1211.57</v>
      </c>
      <c r="L31">
        <v>913.77</v>
      </c>
      <c r="M31">
        <v>914.69</v>
      </c>
    </row>
    <row r="32" spans="1:13" x14ac:dyDescent="0.25">
      <c r="A32" t="s">
        <v>31</v>
      </c>
      <c r="B32" s="1">
        <v>9614.7900000000009</v>
      </c>
      <c r="C32" s="1">
        <v>8521.48</v>
      </c>
      <c r="D32" s="1">
        <v>3289.27</v>
      </c>
      <c r="E32" s="1">
        <v>2916.15</v>
      </c>
      <c r="F32" s="1">
        <v>3779.76</v>
      </c>
      <c r="H32" t="s">
        <v>31</v>
      </c>
      <c r="I32" s="1">
        <v>2666.88</v>
      </c>
      <c r="J32" s="1">
        <v>2186.9899999999998</v>
      </c>
      <c r="K32" s="1">
        <v>6954.44</v>
      </c>
      <c r="L32" s="1">
        <v>4544.26</v>
      </c>
      <c r="M32" s="1">
        <v>5488.21</v>
      </c>
    </row>
    <row r="33" spans="1:13" x14ac:dyDescent="0.25">
      <c r="A33" t="s">
        <v>32</v>
      </c>
      <c r="B33">
        <v>38.409999999999997</v>
      </c>
      <c r="C33">
        <v>47.9</v>
      </c>
      <c r="D33">
        <v>16.54</v>
      </c>
      <c r="E33">
        <v>12.33</v>
      </c>
      <c r="F33">
        <v>14.83</v>
      </c>
      <c r="H33" t="s">
        <v>48</v>
      </c>
      <c r="I33">
        <v>0</v>
      </c>
      <c r="J33">
        <v>0</v>
      </c>
      <c r="K33">
        <v>0</v>
      </c>
      <c r="L33">
        <v>0</v>
      </c>
      <c r="M33">
        <v>936.27</v>
      </c>
    </row>
    <row r="34" spans="1:13" x14ac:dyDescent="0.25">
      <c r="A34" t="s">
        <v>33</v>
      </c>
      <c r="B34" s="1">
        <v>10104.35</v>
      </c>
      <c r="C34" s="1">
        <v>8684.39</v>
      </c>
      <c r="D34" s="1">
        <v>7956.1</v>
      </c>
      <c r="E34" s="1">
        <v>6578.49</v>
      </c>
      <c r="F34" s="1">
        <v>4432.6000000000004</v>
      </c>
      <c r="H34" t="s">
        <v>32</v>
      </c>
      <c r="I34">
        <v>1.46</v>
      </c>
      <c r="J34">
        <v>25.44</v>
      </c>
      <c r="K34">
        <v>-9.93</v>
      </c>
      <c r="L34">
        <v>-1.45</v>
      </c>
      <c r="M34">
        <v>12.56</v>
      </c>
    </row>
    <row r="35" spans="1:13" x14ac:dyDescent="0.25">
      <c r="A35" t="s">
        <v>34</v>
      </c>
      <c r="B35" s="1">
        <v>24034.32</v>
      </c>
      <c r="C35" s="1">
        <v>20857.79</v>
      </c>
      <c r="D35" s="1">
        <v>17106.93</v>
      </c>
      <c r="E35" s="1">
        <v>15662.96</v>
      </c>
      <c r="F35" s="1">
        <v>15994.56</v>
      </c>
      <c r="H35" t="s">
        <v>33</v>
      </c>
      <c r="I35" s="1">
        <v>4422.24</v>
      </c>
      <c r="J35" s="1">
        <v>3558.85</v>
      </c>
      <c r="K35" s="1">
        <v>7846.23</v>
      </c>
      <c r="L35" s="1">
        <v>6343.48</v>
      </c>
      <c r="M35" s="1">
        <v>4777.13</v>
      </c>
    </row>
    <row r="36" spans="1:13" x14ac:dyDescent="0.25">
      <c r="A36" t="s">
        <v>35</v>
      </c>
      <c r="B36" s="1">
        <v>2898.16</v>
      </c>
      <c r="C36" s="1">
        <v>2519.3000000000002</v>
      </c>
      <c r="D36" s="1">
        <v>2158.91</v>
      </c>
      <c r="E36" s="1">
        <v>1559.06</v>
      </c>
      <c r="F36" s="1">
        <v>1378.96</v>
      </c>
      <c r="H36" t="s">
        <v>34</v>
      </c>
      <c r="I36" s="1">
        <v>14186.7</v>
      </c>
      <c r="J36" s="1">
        <v>12631.58</v>
      </c>
      <c r="K36" s="1">
        <v>12435.03</v>
      </c>
      <c r="L36" s="1">
        <v>13434.96</v>
      </c>
      <c r="M36" s="1">
        <v>12204.02</v>
      </c>
    </row>
    <row r="37" spans="1:13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283.45</v>
      </c>
      <c r="H37" t="s">
        <v>35</v>
      </c>
      <c r="I37">
        <v>479.16</v>
      </c>
      <c r="J37">
        <v>797.74</v>
      </c>
      <c r="K37">
        <v>240.68</v>
      </c>
      <c r="L37">
        <v>721.95</v>
      </c>
      <c r="M37">
        <v>721.95</v>
      </c>
    </row>
    <row r="38" spans="1:13" x14ac:dyDescent="0.25">
      <c r="A38" t="s">
        <v>37</v>
      </c>
      <c r="H38" t="s">
        <v>36</v>
      </c>
      <c r="I38">
        <v>98.49</v>
      </c>
      <c r="J38">
        <v>162.4</v>
      </c>
      <c r="K38">
        <v>49</v>
      </c>
      <c r="L38">
        <v>146.97</v>
      </c>
      <c r="M38">
        <v>146.97</v>
      </c>
    </row>
    <row r="39" spans="1:13" x14ac:dyDescent="0.25">
      <c r="A39" t="s">
        <v>38</v>
      </c>
      <c r="B39" s="1">
        <v>23993.35</v>
      </c>
      <c r="C39" s="1">
        <v>23993.35</v>
      </c>
      <c r="D39" s="1">
        <v>23993.35</v>
      </c>
      <c r="E39" s="1">
        <v>23993.35</v>
      </c>
      <c r="F39" s="1">
        <v>23993.35</v>
      </c>
      <c r="H39" t="s">
        <v>37</v>
      </c>
    </row>
    <row r="40" spans="1:13" x14ac:dyDescent="0.25">
      <c r="A40" t="s">
        <v>39</v>
      </c>
      <c r="B40">
        <v>40.07</v>
      </c>
      <c r="C40">
        <v>35.520000000000003</v>
      </c>
      <c r="D40">
        <v>13.71</v>
      </c>
      <c r="E40">
        <v>12.15</v>
      </c>
      <c r="F40">
        <v>15.75</v>
      </c>
      <c r="H40" t="s">
        <v>38</v>
      </c>
      <c r="I40" s="1">
        <v>23993.35</v>
      </c>
      <c r="J40" s="1">
        <v>23993.23</v>
      </c>
      <c r="K40" s="1">
        <v>23992.61</v>
      </c>
      <c r="L40" s="1">
        <v>24066.05</v>
      </c>
      <c r="M40" s="1">
        <v>20711.64</v>
      </c>
    </row>
    <row r="41" spans="1:13" x14ac:dyDescent="0.25">
      <c r="A41" t="s">
        <v>40</v>
      </c>
      <c r="B41">
        <v>265.35000000000002</v>
      </c>
      <c r="C41">
        <v>233.38</v>
      </c>
      <c r="D41">
        <v>200.1</v>
      </c>
      <c r="E41">
        <v>193.65</v>
      </c>
      <c r="F41">
        <v>188.65</v>
      </c>
      <c r="H41" t="s">
        <v>39</v>
      </c>
      <c r="I41">
        <v>11.12</v>
      </c>
      <c r="J41">
        <v>9.1199999999999992</v>
      </c>
      <c r="K41">
        <v>28.99</v>
      </c>
      <c r="L41">
        <v>18.88</v>
      </c>
      <c r="M41">
        <v>26.5</v>
      </c>
    </row>
    <row r="42" spans="1:13" x14ac:dyDescent="0.25">
      <c r="H42" t="s">
        <v>40</v>
      </c>
      <c r="I42">
        <v>172.59</v>
      </c>
      <c r="J42">
        <v>158.80000000000001</v>
      </c>
      <c r="K42">
        <v>152.71</v>
      </c>
      <c r="L42">
        <v>137.05000000000001</v>
      </c>
      <c r="M42">
        <v>123.53</v>
      </c>
    </row>
    <row r="44" spans="1:13" x14ac:dyDescent="0.25">
      <c r="A44" t="s">
        <v>0</v>
      </c>
      <c r="B44" t="s">
        <v>1</v>
      </c>
      <c r="H44" t="s">
        <v>0</v>
      </c>
      <c r="I44" t="s">
        <v>41</v>
      </c>
    </row>
    <row r="45" spans="1:13" x14ac:dyDescent="0.25">
      <c r="A45" t="s">
        <v>49</v>
      </c>
      <c r="B45" t="s">
        <v>3</v>
      </c>
      <c r="H45" t="s">
        <v>49</v>
      </c>
      <c r="I45" t="s">
        <v>3</v>
      </c>
    </row>
    <row r="46" spans="1:13" x14ac:dyDescent="0.25">
      <c r="B46" t="s">
        <v>50</v>
      </c>
      <c r="C46" s="2">
        <v>45374</v>
      </c>
      <c r="D46" s="2">
        <v>45373</v>
      </c>
      <c r="E46" s="2">
        <v>45372</v>
      </c>
      <c r="F46" s="2">
        <v>45371</v>
      </c>
      <c r="I46" t="s">
        <v>103</v>
      </c>
      <c r="J46" s="2">
        <v>45369</v>
      </c>
      <c r="K46" s="2">
        <v>45368</v>
      </c>
      <c r="L46" s="2">
        <v>45367</v>
      </c>
      <c r="M46" s="2">
        <v>45366</v>
      </c>
    </row>
    <row r="48" spans="1:13" x14ac:dyDescent="0.25">
      <c r="B48" t="s">
        <v>9</v>
      </c>
      <c r="C48" t="s">
        <v>9</v>
      </c>
      <c r="D48" t="s">
        <v>9</v>
      </c>
      <c r="E48" t="s">
        <v>9</v>
      </c>
      <c r="F48" t="s">
        <v>9</v>
      </c>
      <c r="I48" t="s">
        <v>9</v>
      </c>
      <c r="J48" t="s">
        <v>9</v>
      </c>
      <c r="K48" t="s">
        <v>9</v>
      </c>
      <c r="L48" t="s">
        <v>9</v>
      </c>
      <c r="M48" t="s">
        <v>9</v>
      </c>
    </row>
    <row r="50" spans="1:13" x14ac:dyDescent="0.25">
      <c r="A50" t="s">
        <v>51</v>
      </c>
      <c r="H50" t="s">
        <v>51</v>
      </c>
    </row>
    <row r="51" spans="1:13" x14ac:dyDescent="0.25">
      <c r="A51" t="s">
        <v>52</v>
      </c>
      <c r="H51" t="s">
        <v>52</v>
      </c>
    </row>
    <row r="52" spans="1:13" x14ac:dyDescent="0.25">
      <c r="A52" t="s">
        <v>53</v>
      </c>
      <c r="B52">
        <v>239.93</v>
      </c>
      <c r="C52">
        <v>239.93</v>
      </c>
      <c r="D52">
        <v>239.93</v>
      </c>
      <c r="E52">
        <v>239.93</v>
      </c>
      <c r="F52">
        <v>239.93</v>
      </c>
      <c r="H52" t="s">
        <v>53</v>
      </c>
      <c r="I52">
        <v>239.93</v>
      </c>
      <c r="J52">
        <v>239.93</v>
      </c>
      <c r="K52">
        <v>239.93</v>
      </c>
      <c r="L52">
        <v>240.66</v>
      </c>
      <c r="M52">
        <v>207.12</v>
      </c>
    </row>
    <row r="53" spans="1:13" x14ac:dyDescent="0.25">
      <c r="A53" t="s">
        <v>54</v>
      </c>
      <c r="B53">
        <v>239.93</v>
      </c>
      <c r="C53">
        <v>239.93</v>
      </c>
      <c r="D53">
        <v>239.93</v>
      </c>
      <c r="E53">
        <v>239.93</v>
      </c>
      <c r="F53">
        <v>239.93</v>
      </c>
      <c r="H53" t="s">
        <v>54</v>
      </c>
      <c r="I53">
        <v>239.93</v>
      </c>
      <c r="J53">
        <v>239.93</v>
      </c>
      <c r="K53">
        <v>239.93</v>
      </c>
      <c r="L53">
        <v>240.66</v>
      </c>
      <c r="M53">
        <v>207.12</v>
      </c>
    </row>
    <row r="54" spans="1:13" x14ac:dyDescent="0.25">
      <c r="A54" t="s">
        <v>55</v>
      </c>
      <c r="B54" s="1">
        <v>63426.82</v>
      </c>
      <c r="C54" s="1">
        <v>55755.45</v>
      </c>
      <c r="D54" s="1">
        <v>47771.29</v>
      </c>
      <c r="E54" s="1">
        <v>46222.85</v>
      </c>
      <c r="F54" s="1">
        <v>45024.52</v>
      </c>
      <c r="H54" t="s">
        <v>104</v>
      </c>
      <c r="I54">
        <v>0</v>
      </c>
      <c r="J54">
        <v>0</v>
      </c>
      <c r="K54">
        <v>0</v>
      </c>
      <c r="L54">
        <v>0</v>
      </c>
      <c r="M54">
        <v>3.98</v>
      </c>
    </row>
    <row r="55" spans="1:13" x14ac:dyDescent="0.25">
      <c r="A55" t="s">
        <v>56</v>
      </c>
      <c r="B55" s="1">
        <v>63426.82</v>
      </c>
      <c r="C55" s="1">
        <v>55755.45</v>
      </c>
      <c r="D55" s="1">
        <v>47771.29</v>
      </c>
      <c r="E55" s="1">
        <v>46222.85</v>
      </c>
      <c r="F55" s="1">
        <v>45024.52</v>
      </c>
      <c r="H55" t="s">
        <v>55</v>
      </c>
      <c r="I55" s="1">
        <v>41169.129999999997</v>
      </c>
      <c r="J55" s="1">
        <v>37860.629999999997</v>
      </c>
      <c r="K55" s="1">
        <v>36399.74</v>
      </c>
      <c r="L55" s="1">
        <v>32741.82</v>
      </c>
      <c r="M55" s="1">
        <v>25378.61</v>
      </c>
    </row>
    <row r="56" spans="1:13" x14ac:dyDescent="0.25">
      <c r="A56" t="s">
        <v>57</v>
      </c>
      <c r="B56" s="1">
        <v>63666.75</v>
      </c>
      <c r="C56" s="1">
        <v>55995.38</v>
      </c>
      <c r="D56" s="1">
        <v>48011.22</v>
      </c>
      <c r="E56" s="1">
        <v>46462.78</v>
      </c>
      <c r="F56" s="1">
        <v>45264.45</v>
      </c>
      <c r="H56" t="s">
        <v>56</v>
      </c>
      <c r="I56" s="1">
        <v>41169.129999999997</v>
      </c>
      <c r="J56" s="1">
        <v>37860.629999999997</v>
      </c>
      <c r="K56" s="1">
        <v>36399.74</v>
      </c>
      <c r="L56" s="1">
        <v>32741.82</v>
      </c>
      <c r="M56" s="1">
        <v>25382.59</v>
      </c>
    </row>
    <row r="57" spans="1:13" x14ac:dyDescent="0.25">
      <c r="A57" t="s">
        <v>48</v>
      </c>
      <c r="B57" s="1">
        <v>3439.22</v>
      </c>
      <c r="C57" s="1">
        <v>3320.09</v>
      </c>
      <c r="D57" s="1">
        <v>3054.89</v>
      </c>
      <c r="E57" s="1">
        <v>3017.05</v>
      </c>
      <c r="F57" s="1">
        <v>3860.24</v>
      </c>
      <c r="H57" t="s">
        <v>57</v>
      </c>
      <c r="I57" s="1">
        <v>41409.06</v>
      </c>
      <c r="J57" s="1">
        <v>38100.559999999998</v>
      </c>
      <c r="K57" s="1">
        <v>36639.67</v>
      </c>
      <c r="L57" s="1">
        <v>32982.480000000003</v>
      </c>
      <c r="M57" s="1">
        <v>25589.71</v>
      </c>
    </row>
    <row r="58" spans="1:13" x14ac:dyDescent="0.25">
      <c r="A58" t="s">
        <v>58</v>
      </c>
      <c r="H58" t="s">
        <v>105</v>
      </c>
      <c r="I58">
        <v>0</v>
      </c>
      <c r="J58">
        <v>0</v>
      </c>
      <c r="K58">
        <v>0</v>
      </c>
      <c r="L58">
        <v>0</v>
      </c>
      <c r="M58">
        <v>14.9</v>
      </c>
    </row>
    <row r="59" spans="1:13" x14ac:dyDescent="0.25">
      <c r="A59" t="s">
        <v>59</v>
      </c>
      <c r="B59">
        <v>1.33</v>
      </c>
      <c r="C59">
        <v>0</v>
      </c>
      <c r="D59">
        <v>229.92</v>
      </c>
      <c r="E59">
        <v>898.13</v>
      </c>
      <c r="F59" s="1">
        <v>2028.92</v>
      </c>
      <c r="H59" t="s">
        <v>106</v>
      </c>
      <c r="I59">
        <v>0</v>
      </c>
      <c r="J59">
        <v>0</v>
      </c>
      <c r="K59">
        <v>0</v>
      </c>
      <c r="L59">
        <v>0</v>
      </c>
      <c r="M59">
        <v>33.479999999999997</v>
      </c>
    </row>
    <row r="60" spans="1:13" x14ac:dyDescent="0.25">
      <c r="A60" t="s">
        <v>60</v>
      </c>
      <c r="B60">
        <v>155.06</v>
      </c>
      <c r="C60">
        <v>31.69</v>
      </c>
      <c r="D60">
        <v>31.86</v>
      </c>
      <c r="E60">
        <v>44.51</v>
      </c>
      <c r="F60">
        <v>58.14</v>
      </c>
      <c r="H60" t="s">
        <v>48</v>
      </c>
      <c r="I60" s="1">
        <v>3313.54</v>
      </c>
      <c r="J60" s="1">
        <v>3884.16</v>
      </c>
      <c r="K60" s="1">
        <v>3790.86</v>
      </c>
      <c r="L60" s="1">
        <v>4085.25</v>
      </c>
      <c r="M60" s="1">
        <v>2851.19</v>
      </c>
    </row>
    <row r="61" spans="1:13" x14ac:dyDescent="0.25">
      <c r="A61" t="s">
        <v>61</v>
      </c>
      <c r="B61">
        <v>802.23</v>
      </c>
      <c r="C61" s="1">
        <v>1146.52</v>
      </c>
      <c r="D61">
        <v>902.36</v>
      </c>
      <c r="E61">
        <v>771.51</v>
      </c>
      <c r="F61">
        <v>823.28</v>
      </c>
      <c r="H61" t="s">
        <v>58</v>
      </c>
    </row>
    <row r="62" spans="1:13" x14ac:dyDescent="0.25">
      <c r="A62" t="s">
        <v>62</v>
      </c>
      <c r="B62">
        <v>413.89</v>
      </c>
      <c r="C62">
        <v>342.91</v>
      </c>
      <c r="D62">
        <v>369.07</v>
      </c>
      <c r="E62">
        <v>327.12</v>
      </c>
      <c r="F62">
        <v>511</v>
      </c>
      <c r="H62" t="s">
        <v>59</v>
      </c>
      <c r="I62" s="1">
        <v>1522.61</v>
      </c>
      <c r="J62" s="1">
        <v>1772.09</v>
      </c>
      <c r="K62" s="1">
        <v>1436.08</v>
      </c>
      <c r="L62" s="1">
        <v>3110.3</v>
      </c>
      <c r="M62" s="1">
        <v>1368.42</v>
      </c>
    </row>
    <row r="63" spans="1:13" x14ac:dyDescent="0.25">
      <c r="A63" t="s">
        <v>63</v>
      </c>
      <c r="B63" s="1">
        <v>1372.51</v>
      </c>
      <c r="C63" s="1">
        <v>1521.12</v>
      </c>
      <c r="D63" s="1">
        <v>1533.21</v>
      </c>
      <c r="E63" s="1">
        <v>2041.27</v>
      </c>
      <c r="F63" s="1">
        <v>3421.34</v>
      </c>
      <c r="H63" t="s">
        <v>60</v>
      </c>
      <c r="I63">
        <v>104.28</v>
      </c>
      <c r="J63">
        <v>218.96</v>
      </c>
      <c r="K63">
        <v>314.79000000000002</v>
      </c>
      <c r="L63">
        <v>102.77</v>
      </c>
      <c r="M63">
        <v>98.52</v>
      </c>
    </row>
    <row r="64" spans="1:13" x14ac:dyDescent="0.25">
      <c r="A64" t="s">
        <v>64</v>
      </c>
      <c r="H64" t="s">
        <v>61</v>
      </c>
      <c r="I64">
        <v>574.30999999999995</v>
      </c>
      <c r="J64">
        <v>58.25</v>
      </c>
      <c r="K64">
        <v>130.71</v>
      </c>
      <c r="L64">
        <v>209.65</v>
      </c>
      <c r="M64">
        <v>186.34</v>
      </c>
    </row>
    <row r="65" spans="1:13" x14ac:dyDescent="0.25">
      <c r="A65" t="s">
        <v>65</v>
      </c>
      <c r="B65" s="1">
        <v>2844.36</v>
      </c>
      <c r="C65" s="1">
        <v>6197.88</v>
      </c>
      <c r="D65">
        <v>700.77</v>
      </c>
      <c r="E65" s="1">
        <v>2444.9</v>
      </c>
      <c r="F65" s="1">
        <v>5549.38</v>
      </c>
      <c r="H65" t="s">
        <v>62</v>
      </c>
      <c r="I65">
        <v>430.39</v>
      </c>
      <c r="J65">
        <v>404.46</v>
      </c>
      <c r="K65" s="1">
        <v>1211.1099999999999</v>
      </c>
      <c r="L65" s="1">
        <v>1895.86</v>
      </c>
      <c r="M65" s="1">
        <v>2532.34</v>
      </c>
    </row>
    <row r="66" spans="1:13" x14ac:dyDescent="0.25">
      <c r="A66" t="s">
        <v>66</v>
      </c>
      <c r="B66" s="1">
        <v>5653.3</v>
      </c>
      <c r="C66" s="1">
        <v>5681.52</v>
      </c>
      <c r="D66" s="1">
        <v>4479.34</v>
      </c>
      <c r="E66" s="1">
        <v>3973.66</v>
      </c>
      <c r="F66" s="1">
        <v>3583.64</v>
      </c>
      <c r="H66" t="s">
        <v>63</v>
      </c>
      <c r="I66" s="1">
        <v>2631.59</v>
      </c>
      <c r="J66" s="1">
        <v>2453.7600000000002</v>
      </c>
      <c r="K66" s="1">
        <v>3092.69</v>
      </c>
      <c r="L66" s="1">
        <v>5318.58</v>
      </c>
      <c r="M66" s="1">
        <v>4185.62</v>
      </c>
    </row>
    <row r="67" spans="1:13" x14ac:dyDescent="0.25">
      <c r="A67" t="s">
        <v>67</v>
      </c>
      <c r="B67" s="1">
        <v>3129.18</v>
      </c>
      <c r="C67" s="1">
        <v>2673.22</v>
      </c>
      <c r="D67" s="1">
        <v>2872.62</v>
      </c>
      <c r="E67" s="1">
        <v>5144.42</v>
      </c>
      <c r="F67" s="1">
        <v>2737.05</v>
      </c>
      <c r="H67" t="s">
        <v>64</v>
      </c>
    </row>
    <row r="68" spans="1:13" x14ac:dyDescent="0.25">
      <c r="A68" t="s">
        <v>68</v>
      </c>
      <c r="B68" s="1">
        <v>5357.56</v>
      </c>
      <c r="C68" s="1">
        <v>5354.38</v>
      </c>
      <c r="D68" s="1">
        <v>9147.82</v>
      </c>
      <c r="E68" s="1">
        <v>4582.6499999999996</v>
      </c>
      <c r="F68" s="1">
        <v>3836.36</v>
      </c>
      <c r="H68" t="s">
        <v>65</v>
      </c>
      <c r="I68" s="1">
        <v>8370.76</v>
      </c>
      <c r="J68" s="1">
        <v>7979.7</v>
      </c>
      <c r="K68" s="1">
        <v>6654.92</v>
      </c>
      <c r="L68" s="1">
        <v>5206.12</v>
      </c>
      <c r="M68" s="1">
        <v>6227.92</v>
      </c>
    </row>
    <row r="69" spans="1:13" x14ac:dyDescent="0.25">
      <c r="A69" t="s">
        <v>69</v>
      </c>
      <c r="B69" s="1">
        <v>16984.400000000001</v>
      </c>
      <c r="C69" s="1">
        <v>19907</v>
      </c>
      <c r="D69" s="1">
        <v>17200.55</v>
      </c>
      <c r="E69" s="1">
        <v>16145.63</v>
      </c>
      <c r="F69" s="1">
        <v>15706.43</v>
      </c>
      <c r="H69" t="s">
        <v>66</v>
      </c>
      <c r="I69" s="1">
        <v>4147.87</v>
      </c>
      <c r="J69" s="1">
        <v>4766.2</v>
      </c>
      <c r="K69" s="1">
        <v>4395.3900000000003</v>
      </c>
      <c r="L69" s="1">
        <v>3582.92</v>
      </c>
      <c r="M69" s="1">
        <v>3153.83</v>
      </c>
    </row>
    <row r="70" spans="1:13" x14ac:dyDescent="0.25">
      <c r="A70" t="s">
        <v>70</v>
      </c>
      <c r="B70" s="1">
        <v>85462.88</v>
      </c>
      <c r="C70" s="1">
        <v>80743.59</v>
      </c>
      <c r="D70" s="1">
        <v>69799.87</v>
      </c>
      <c r="E70" s="1">
        <v>67666.73</v>
      </c>
      <c r="F70" s="1">
        <v>68252.460000000006</v>
      </c>
      <c r="H70" t="s">
        <v>67</v>
      </c>
      <c r="I70" s="1">
        <v>1888.66</v>
      </c>
      <c r="J70" s="1">
        <v>2008.76</v>
      </c>
      <c r="K70" s="1">
        <v>2820.8</v>
      </c>
      <c r="L70" s="1">
        <v>1381.48</v>
      </c>
      <c r="M70" s="1">
        <v>2765.97</v>
      </c>
    </row>
    <row r="71" spans="1:13" x14ac:dyDescent="0.25">
      <c r="A71" t="s">
        <v>71</v>
      </c>
      <c r="H71" t="s">
        <v>68</v>
      </c>
      <c r="I71" s="1">
        <v>2932.33</v>
      </c>
      <c r="J71" s="1">
        <v>5109.66</v>
      </c>
      <c r="K71" s="1">
        <v>4015.91</v>
      </c>
      <c r="L71" s="1">
        <v>2973.44</v>
      </c>
      <c r="M71" s="1">
        <v>4205.28</v>
      </c>
    </row>
    <row r="72" spans="1:13" x14ac:dyDescent="0.25">
      <c r="A72" t="s">
        <v>72</v>
      </c>
      <c r="H72" t="s">
        <v>69</v>
      </c>
      <c r="I72" s="1">
        <v>17339.62</v>
      </c>
      <c r="J72" s="1">
        <v>19864.32</v>
      </c>
      <c r="K72" s="1">
        <v>17887.02</v>
      </c>
      <c r="L72" s="1">
        <v>13143.96</v>
      </c>
      <c r="M72" s="1">
        <v>16353</v>
      </c>
    </row>
    <row r="73" spans="1:13" x14ac:dyDescent="0.25">
      <c r="A73" t="s">
        <v>73</v>
      </c>
      <c r="B73" s="1">
        <v>10192.32</v>
      </c>
      <c r="C73" s="1">
        <v>10390.379999999999</v>
      </c>
      <c r="D73" s="1">
        <v>10371.379999999999</v>
      </c>
      <c r="E73" s="1">
        <v>10234.99</v>
      </c>
      <c r="F73" s="1">
        <v>10567.43</v>
      </c>
      <c r="H73" t="s">
        <v>70</v>
      </c>
      <c r="I73" s="1">
        <v>64693.81</v>
      </c>
      <c r="J73" s="1">
        <v>64302.8</v>
      </c>
      <c r="K73" s="1">
        <v>61410.239999999998</v>
      </c>
      <c r="L73" s="1">
        <v>55530.27</v>
      </c>
      <c r="M73" s="1">
        <v>49027.9</v>
      </c>
    </row>
    <row r="74" spans="1:13" x14ac:dyDescent="0.25">
      <c r="A74" t="s">
        <v>74</v>
      </c>
      <c r="B74" s="1">
        <v>4420.1099999999997</v>
      </c>
      <c r="C74" s="1">
        <v>5317.03</v>
      </c>
      <c r="D74" s="1">
        <v>5538.91</v>
      </c>
      <c r="E74" s="1">
        <v>5030.3500000000004</v>
      </c>
      <c r="F74" s="1">
        <v>5798.02</v>
      </c>
      <c r="H74" t="s">
        <v>71</v>
      </c>
    </row>
    <row r="75" spans="1:13" x14ac:dyDescent="0.25">
      <c r="A75" t="s">
        <v>75</v>
      </c>
      <c r="B75" s="1">
        <v>1107.73</v>
      </c>
      <c r="C75">
        <v>963.35</v>
      </c>
      <c r="D75">
        <v>797.51</v>
      </c>
      <c r="E75">
        <v>936.52</v>
      </c>
      <c r="F75">
        <v>658.91</v>
      </c>
      <c r="H75" t="s">
        <v>72</v>
      </c>
    </row>
    <row r="76" spans="1:13" x14ac:dyDescent="0.25">
      <c r="A76" t="s">
        <v>76</v>
      </c>
      <c r="B76" s="1">
        <v>4246.1499999999996</v>
      </c>
      <c r="C76" s="1">
        <v>4009.81</v>
      </c>
      <c r="D76">
        <v>489.29</v>
      </c>
      <c r="E76">
        <v>630.30999999999995</v>
      </c>
      <c r="F76">
        <v>561.42999999999995</v>
      </c>
      <c r="H76" t="s">
        <v>73</v>
      </c>
      <c r="I76" s="1">
        <v>10027.42</v>
      </c>
      <c r="J76" s="1">
        <v>9159.0300000000007</v>
      </c>
      <c r="K76" s="1">
        <v>8495.2900000000009</v>
      </c>
      <c r="L76" s="1">
        <v>7583.14</v>
      </c>
      <c r="M76" s="1">
        <v>6975.18</v>
      </c>
    </row>
    <row r="77" spans="1:13" x14ac:dyDescent="0.25">
      <c r="A77" t="s">
        <v>77</v>
      </c>
      <c r="B77" s="1">
        <v>19966.310000000001</v>
      </c>
      <c r="C77" s="1">
        <v>20680.57</v>
      </c>
      <c r="D77" s="1">
        <v>17197.09</v>
      </c>
      <c r="E77" s="1">
        <v>16832.169999999998</v>
      </c>
      <c r="F77" s="1">
        <v>17585.79</v>
      </c>
      <c r="H77" t="s">
        <v>74</v>
      </c>
      <c r="I77" s="1">
        <v>5853.35</v>
      </c>
      <c r="J77" s="1">
        <v>4086.91</v>
      </c>
      <c r="K77" s="1">
        <v>3643.66</v>
      </c>
      <c r="L77" s="1">
        <v>2654.37</v>
      </c>
      <c r="M77" s="1">
        <v>2006.33</v>
      </c>
    </row>
    <row r="78" spans="1:13" x14ac:dyDescent="0.25">
      <c r="A78" t="s">
        <v>78</v>
      </c>
      <c r="B78" s="1">
        <v>6441.23</v>
      </c>
      <c r="C78" s="1">
        <v>5457.48</v>
      </c>
      <c r="D78" s="1">
        <v>5214.6499999999996</v>
      </c>
      <c r="E78" s="1">
        <v>6482.39</v>
      </c>
      <c r="F78" s="1">
        <v>5245.75</v>
      </c>
      <c r="H78" t="s">
        <v>75</v>
      </c>
      <c r="I78">
        <v>910.79</v>
      </c>
      <c r="J78" s="1">
        <v>1434.47</v>
      </c>
      <c r="K78" s="1">
        <v>1564.76</v>
      </c>
      <c r="L78" s="1">
        <v>1203.46</v>
      </c>
      <c r="M78" s="1">
        <v>1531.77</v>
      </c>
    </row>
    <row r="79" spans="1:13" x14ac:dyDescent="0.25">
      <c r="A79" t="s">
        <v>79</v>
      </c>
      <c r="B79" s="1">
        <v>4103.6499999999996</v>
      </c>
      <c r="C79" s="1">
        <v>3164.24</v>
      </c>
      <c r="D79" s="1">
        <v>2896.72</v>
      </c>
      <c r="E79" s="1">
        <v>3556.44</v>
      </c>
      <c r="F79" s="1">
        <v>3175.29</v>
      </c>
      <c r="H79" t="s">
        <v>76</v>
      </c>
      <c r="I79">
        <v>500.36</v>
      </c>
      <c r="J79" s="1">
        <v>1030.69</v>
      </c>
      <c r="K79" s="1">
        <v>1236.6199999999999</v>
      </c>
      <c r="L79">
        <v>971.99</v>
      </c>
      <c r="M79">
        <v>506.84</v>
      </c>
    </row>
    <row r="80" spans="1:13" x14ac:dyDescent="0.25">
      <c r="A80" t="s">
        <v>80</v>
      </c>
      <c r="B80">
        <v>0.85</v>
      </c>
      <c r="C80">
        <v>0.61</v>
      </c>
      <c r="D80">
        <v>0.71</v>
      </c>
      <c r="E80">
        <v>0.71</v>
      </c>
      <c r="F80">
        <v>0.79</v>
      </c>
      <c r="H80" t="s">
        <v>77</v>
      </c>
      <c r="I80" s="1">
        <v>17291.919999999998</v>
      </c>
      <c r="J80" s="1">
        <v>15711.1</v>
      </c>
      <c r="K80" s="1">
        <v>14940.33</v>
      </c>
      <c r="L80" s="1">
        <v>12412.96</v>
      </c>
      <c r="M80" s="1">
        <v>11020.12</v>
      </c>
    </row>
    <row r="81" spans="1:13" x14ac:dyDescent="0.25">
      <c r="A81" t="s">
        <v>81</v>
      </c>
      <c r="B81" s="1">
        <v>2876.91</v>
      </c>
      <c r="C81" s="1">
        <v>2844.64</v>
      </c>
      <c r="D81" s="1">
        <v>2926.27</v>
      </c>
      <c r="E81" s="1">
        <v>4065.3</v>
      </c>
      <c r="F81" s="1">
        <v>4109.22</v>
      </c>
      <c r="H81" t="s">
        <v>78</v>
      </c>
      <c r="I81" s="1">
        <v>3951.81</v>
      </c>
      <c r="J81" s="1">
        <v>3052.25</v>
      </c>
      <c r="K81">
        <v>961</v>
      </c>
      <c r="L81" s="1">
        <v>1116.07</v>
      </c>
      <c r="M81">
        <v>598.87</v>
      </c>
    </row>
    <row r="82" spans="1:13" x14ac:dyDescent="0.25">
      <c r="A82" t="s">
        <v>82</v>
      </c>
      <c r="B82" s="1">
        <v>41987.9</v>
      </c>
      <c r="C82" s="1">
        <v>40860.25</v>
      </c>
      <c r="D82" s="1">
        <v>34784.89</v>
      </c>
      <c r="E82" s="1">
        <v>37224.65</v>
      </c>
      <c r="F82" s="1">
        <v>36598.300000000003</v>
      </c>
      <c r="H82" t="s">
        <v>79</v>
      </c>
      <c r="I82" s="1">
        <v>2554.87</v>
      </c>
      <c r="J82" s="1">
        <v>2193.7800000000002</v>
      </c>
      <c r="K82" s="1">
        <v>2492.8200000000002</v>
      </c>
      <c r="L82" s="1">
        <v>3148.99</v>
      </c>
      <c r="M82" s="1">
        <v>1850.16</v>
      </c>
    </row>
    <row r="83" spans="1:13" x14ac:dyDescent="0.25">
      <c r="A83" t="s">
        <v>83</v>
      </c>
      <c r="H83" t="s">
        <v>80</v>
      </c>
      <c r="I83">
        <v>17.04</v>
      </c>
      <c r="J83" s="1">
        <v>2242.4699999999998</v>
      </c>
      <c r="K83">
        <v>69.81</v>
      </c>
      <c r="L83">
        <v>107.32</v>
      </c>
      <c r="M83" s="1">
        <v>2680.5</v>
      </c>
    </row>
    <row r="84" spans="1:13" x14ac:dyDescent="0.25">
      <c r="A84" t="s">
        <v>84</v>
      </c>
      <c r="B84" s="1">
        <v>8584.5400000000009</v>
      </c>
      <c r="C84" s="1">
        <v>9372.61</v>
      </c>
      <c r="D84" s="1">
        <v>7633.94</v>
      </c>
      <c r="E84" s="1">
        <v>3130.06</v>
      </c>
      <c r="F84" s="1">
        <v>4897.3599999999997</v>
      </c>
      <c r="H84" t="s">
        <v>81</v>
      </c>
      <c r="I84" s="1">
        <v>3853.21</v>
      </c>
      <c r="J84" s="1">
        <v>3860.59</v>
      </c>
      <c r="K84" s="1">
        <v>4456.41</v>
      </c>
      <c r="L84" s="1">
        <v>3168.89</v>
      </c>
      <c r="M84">
        <v>55.35</v>
      </c>
    </row>
    <row r="85" spans="1:13" x14ac:dyDescent="0.25">
      <c r="A85" t="s">
        <v>85</v>
      </c>
      <c r="B85" s="1">
        <v>9868.2900000000009</v>
      </c>
      <c r="C85" s="1">
        <v>10513.05</v>
      </c>
      <c r="D85" s="1">
        <v>8996.81</v>
      </c>
      <c r="E85" s="1">
        <v>8997.02</v>
      </c>
      <c r="F85" s="1">
        <v>7874.99</v>
      </c>
      <c r="H85" t="s">
        <v>82</v>
      </c>
      <c r="I85" s="1">
        <v>33624.620000000003</v>
      </c>
      <c r="J85" s="1">
        <v>32666.9</v>
      </c>
      <c r="K85" s="1">
        <v>28456.59</v>
      </c>
      <c r="L85" s="1">
        <v>25588.97</v>
      </c>
      <c r="M85" s="1">
        <v>19905.96</v>
      </c>
    </row>
    <row r="86" spans="1:13" x14ac:dyDescent="0.25">
      <c r="A86" t="s">
        <v>86</v>
      </c>
      <c r="B86" s="1">
        <v>11249.37</v>
      </c>
      <c r="C86" s="1">
        <v>11438.51</v>
      </c>
      <c r="D86" s="1">
        <v>10592.89</v>
      </c>
      <c r="E86" s="1">
        <v>9061.4</v>
      </c>
      <c r="F86" s="1">
        <v>9421.24</v>
      </c>
      <c r="H86" t="s">
        <v>83</v>
      </c>
    </row>
    <row r="87" spans="1:13" x14ac:dyDescent="0.25">
      <c r="A87" t="s">
        <v>87</v>
      </c>
      <c r="B87" s="1">
        <v>10520.68</v>
      </c>
      <c r="C87" s="1">
        <v>5770.29</v>
      </c>
      <c r="D87" s="1">
        <v>5033.3500000000004</v>
      </c>
      <c r="E87" s="1">
        <v>6445.51</v>
      </c>
      <c r="F87" s="1">
        <v>6487.55</v>
      </c>
      <c r="H87" t="s">
        <v>84</v>
      </c>
      <c r="I87" s="1">
        <v>3950.72</v>
      </c>
      <c r="J87" s="1">
        <v>4090.62</v>
      </c>
      <c r="K87">
        <v>230.88</v>
      </c>
      <c r="L87">
        <v>713.81</v>
      </c>
      <c r="M87" s="1">
        <v>2117.4299999999998</v>
      </c>
    </row>
    <row r="88" spans="1:13" x14ac:dyDescent="0.25">
      <c r="A88" t="s">
        <v>88</v>
      </c>
      <c r="B88">
        <v>65.02</v>
      </c>
      <c r="C88">
        <v>41.32</v>
      </c>
      <c r="D88">
        <v>169.97</v>
      </c>
      <c r="E88">
        <v>56.01</v>
      </c>
      <c r="F88">
        <v>148.38</v>
      </c>
      <c r="H88" t="s">
        <v>85</v>
      </c>
      <c r="I88" s="1">
        <v>7885.98</v>
      </c>
      <c r="J88" s="1">
        <v>6880.69</v>
      </c>
      <c r="K88" s="1">
        <v>6832.81</v>
      </c>
      <c r="L88" s="1">
        <v>6422.54</v>
      </c>
      <c r="M88" s="1">
        <v>5667.99</v>
      </c>
    </row>
    <row r="89" spans="1:13" x14ac:dyDescent="0.25">
      <c r="A89" t="s">
        <v>89</v>
      </c>
      <c r="B89" s="1">
        <v>3187.08</v>
      </c>
      <c r="C89" s="1">
        <v>2747.56</v>
      </c>
      <c r="D89" s="1">
        <v>2588.02</v>
      </c>
      <c r="E89" s="1">
        <v>2752.08</v>
      </c>
      <c r="F89" s="1">
        <v>2824.64</v>
      </c>
      <c r="H89" t="s">
        <v>86</v>
      </c>
      <c r="I89" s="1">
        <v>8884.2000000000007</v>
      </c>
      <c r="J89" s="1">
        <v>7815.28</v>
      </c>
      <c r="K89" s="1">
        <v>7202.61</v>
      </c>
      <c r="L89" s="1">
        <v>6775.66</v>
      </c>
      <c r="M89" s="1">
        <v>5312.32</v>
      </c>
    </row>
    <row r="90" spans="1:13" x14ac:dyDescent="0.25">
      <c r="A90" t="s">
        <v>90</v>
      </c>
      <c r="B90" s="1">
        <v>43474.98</v>
      </c>
      <c r="C90" s="1">
        <v>39883.339999999997</v>
      </c>
      <c r="D90" s="1">
        <v>35014.980000000003</v>
      </c>
      <c r="E90" s="1">
        <v>30442.080000000002</v>
      </c>
      <c r="F90" s="1">
        <v>31654.16</v>
      </c>
      <c r="H90" t="s">
        <v>87</v>
      </c>
      <c r="I90" s="1">
        <v>7275.6</v>
      </c>
      <c r="J90" s="1">
        <v>9929.3799999999992</v>
      </c>
      <c r="K90" s="1">
        <v>15140.84</v>
      </c>
      <c r="L90" s="1">
        <v>13181.65</v>
      </c>
      <c r="M90" s="1">
        <v>10998.04</v>
      </c>
    </row>
    <row r="91" spans="1:13" x14ac:dyDescent="0.25">
      <c r="A91" t="s">
        <v>91</v>
      </c>
      <c r="B91" s="1">
        <v>85462.88</v>
      </c>
      <c r="C91" s="1">
        <v>80743.59</v>
      </c>
      <c r="D91" s="1">
        <v>69799.87</v>
      </c>
      <c r="E91" s="1">
        <v>67666.73</v>
      </c>
      <c r="F91" s="1">
        <v>68252.460000000006</v>
      </c>
      <c r="H91" t="s">
        <v>88</v>
      </c>
      <c r="I91">
        <v>309.35000000000002</v>
      </c>
      <c r="J91">
        <v>91.43</v>
      </c>
      <c r="K91" s="1">
        <v>1019.08</v>
      </c>
      <c r="L91" s="1">
        <v>1071.55</v>
      </c>
      <c r="M91" s="1">
        <v>2193.25</v>
      </c>
    </row>
    <row r="92" spans="1:13" x14ac:dyDescent="0.25">
      <c r="A92" t="s">
        <v>92</v>
      </c>
      <c r="H92" t="s">
        <v>89</v>
      </c>
      <c r="I92" s="1">
        <v>2763.34</v>
      </c>
      <c r="J92" s="1">
        <v>2828.5</v>
      </c>
      <c r="K92" s="1">
        <v>2527.4299999999998</v>
      </c>
      <c r="L92" s="1">
        <v>1776.09</v>
      </c>
      <c r="M92" s="1">
        <v>2832.91</v>
      </c>
    </row>
    <row r="93" spans="1:13" x14ac:dyDescent="0.25">
      <c r="A93" t="s">
        <v>93</v>
      </c>
      <c r="H93" t="s">
        <v>90</v>
      </c>
      <c r="I93" s="1">
        <v>31069.19</v>
      </c>
      <c r="J93" s="1">
        <v>31635.9</v>
      </c>
      <c r="K93" s="1">
        <v>32953.65</v>
      </c>
      <c r="L93" s="1">
        <v>29941.3</v>
      </c>
      <c r="M93" s="1">
        <v>29121.94</v>
      </c>
    </row>
    <row r="94" spans="1:13" x14ac:dyDescent="0.25">
      <c r="A94" t="s">
        <v>94</v>
      </c>
      <c r="B94" s="1">
        <v>6343.6</v>
      </c>
      <c r="C94" s="1">
        <v>7903.07</v>
      </c>
      <c r="D94" s="1">
        <v>6756.55</v>
      </c>
      <c r="E94" s="1">
        <v>7057.73</v>
      </c>
      <c r="F94" s="1">
        <v>7508.95</v>
      </c>
      <c r="H94" t="s">
        <v>91</v>
      </c>
      <c r="I94" s="1">
        <v>64693.81</v>
      </c>
      <c r="J94" s="1">
        <v>64302.8</v>
      </c>
      <c r="K94" s="1">
        <v>61410.239999999998</v>
      </c>
      <c r="L94" s="1">
        <v>55530.27</v>
      </c>
      <c r="M94" s="1">
        <v>49027.9</v>
      </c>
    </row>
    <row r="95" spans="1:13" x14ac:dyDescent="0.25">
      <c r="A95" t="s">
        <v>95</v>
      </c>
      <c r="H95" t="s">
        <v>92</v>
      </c>
    </row>
    <row r="96" spans="1:13" x14ac:dyDescent="0.25">
      <c r="A96" t="s">
        <v>96</v>
      </c>
      <c r="B96">
        <v>183.81</v>
      </c>
      <c r="C96">
        <v>183.81</v>
      </c>
      <c r="D96">
        <v>183.81</v>
      </c>
      <c r="E96">
        <v>183.81</v>
      </c>
      <c r="F96">
        <v>183.81</v>
      </c>
      <c r="H96" t="s">
        <v>93</v>
      </c>
    </row>
    <row r="97" spans="1:13" x14ac:dyDescent="0.25">
      <c r="A97" t="s">
        <v>97</v>
      </c>
      <c r="H97" t="s">
        <v>94</v>
      </c>
      <c r="I97" s="1">
        <v>9316.4699999999993</v>
      </c>
      <c r="J97" s="1">
        <v>9101.1</v>
      </c>
      <c r="K97" s="1">
        <v>7782.96</v>
      </c>
      <c r="L97">
        <v>0</v>
      </c>
      <c r="M97" s="1">
        <v>5950.1</v>
      </c>
    </row>
    <row r="98" spans="1:13" x14ac:dyDescent="0.25">
      <c r="A98" t="s">
        <v>98</v>
      </c>
      <c r="B98" s="1">
        <v>5369.24</v>
      </c>
      <c r="C98" s="1">
        <v>4486.91</v>
      </c>
      <c r="D98" s="1">
        <v>4242.7</v>
      </c>
      <c r="E98" s="1">
        <v>5254.1</v>
      </c>
      <c r="F98" s="1">
        <v>4281.38</v>
      </c>
      <c r="H98" t="s">
        <v>95</v>
      </c>
    </row>
    <row r="99" spans="1:13" x14ac:dyDescent="0.25">
      <c r="A99" t="s">
        <v>99</v>
      </c>
      <c r="B99">
        <v>744.31</v>
      </c>
      <c r="C99">
        <v>695.79</v>
      </c>
      <c r="D99">
        <v>818.84</v>
      </c>
      <c r="E99" s="1">
        <v>1080.01</v>
      </c>
      <c r="F99">
        <v>834.29</v>
      </c>
      <c r="H99" t="s">
        <v>96</v>
      </c>
      <c r="I99">
        <v>183.81</v>
      </c>
      <c r="J99">
        <v>183.81</v>
      </c>
      <c r="K99">
        <v>183.81</v>
      </c>
      <c r="L99">
        <v>184.37</v>
      </c>
      <c r="M99">
        <v>184.37</v>
      </c>
    </row>
    <row r="100" spans="1:13" x14ac:dyDescent="0.25">
      <c r="A100" t="s">
        <v>100</v>
      </c>
      <c r="H100" t="s">
        <v>97</v>
      </c>
    </row>
    <row r="101" spans="1:13" x14ac:dyDescent="0.25">
      <c r="A101" t="s">
        <v>101</v>
      </c>
      <c r="B101" s="1">
        <v>4198.6000000000004</v>
      </c>
      <c r="C101" s="1">
        <v>4934.87</v>
      </c>
      <c r="D101" s="1">
        <v>4031.8</v>
      </c>
      <c r="E101" s="1">
        <v>3099.06</v>
      </c>
      <c r="F101" s="1">
        <v>4493.68</v>
      </c>
      <c r="H101" t="s">
        <v>98</v>
      </c>
      <c r="I101" s="1">
        <v>2971.17</v>
      </c>
      <c r="J101" s="1">
        <v>2219.4299999999998</v>
      </c>
      <c r="K101">
        <v>367.34</v>
      </c>
      <c r="L101">
        <v>684.68</v>
      </c>
      <c r="M101" s="1">
        <v>1083.45</v>
      </c>
    </row>
    <row r="102" spans="1:13" x14ac:dyDescent="0.25">
      <c r="A102" t="s">
        <v>102</v>
      </c>
      <c r="B102" s="1">
        <v>4385.9399999999996</v>
      </c>
      <c r="C102" s="1">
        <v>4437.74</v>
      </c>
      <c r="D102" s="1">
        <v>3602.14</v>
      </c>
      <c r="E102">
        <v>31</v>
      </c>
      <c r="F102">
        <v>403.68</v>
      </c>
      <c r="H102" t="s">
        <v>99</v>
      </c>
      <c r="I102">
        <v>849.34</v>
      </c>
      <c r="J102">
        <v>642.95000000000005</v>
      </c>
      <c r="K102">
        <v>200.32</v>
      </c>
      <c r="L102">
        <v>174.84</v>
      </c>
      <c r="M102">
        <v>377.69</v>
      </c>
    </row>
    <row r="103" spans="1:13" x14ac:dyDescent="0.25">
      <c r="H103" t="s">
        <v>100</v>
      </c>
    </row>
    <row r="104" spans="1:13" x14ac:dyDescent="0.25">
      <c r="H104" t="s">
        <v>101</v>
      </c>
      <c r="I104" s="1">
        <v>3388.6</v>
      </c>
      <c r="J104" s="1">
        <v>3572.67</v>
      </c>
      <c r="K104">
        <v>23.01</v>
      </c>
      <c r="L104">
        <v>23.68</v>
      </c>
      <c r="M104">
        <v>188.07</v>
      </c>
    </row>
    <row r="105" spans="1:13" x14ac:dyDescent="0.25">
      <c r="H105" t="s">
        <v>102</v>
      </c>
      <c r="I105">
        <v>562.12</v>
      </c>
      <c r="J105">
        <v>517.95000000000005</v>
      </c>
      <c r="K105">
        <v>207.87</v>
      </c>
      <c r="L105">
        <v>690.13</v>
      </c>
      <c r="M105" s="1">
        <v>1936.25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topLeftCell="A22" workbookViewId="0">
      <selection activeCell="B11" sqref="B11:K11"/>
    </sheetView>
  </sheetViews>
  <sheetFormatPr defaultRowHeight="15" x14ac:dyDescent="0.25"/>
  <cols>
    <col min="1" max="1" width="24.42578125" bestFit="1" customWidth="1"/>
    <col min="2" max="11" width="9.7109375" bestFit="1" customWidth="1"/>
  </cols>
  <sheetData>
    <row r="1" spans="1:12" ht="18.75" x14ac:dyDescent="0.3">
      <c r="A1" s="10" t="s">
        <v>122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2" x14ac:dyDescent="0.25">
      <c r="A2" s="4"/>
      <c r="B2" s="6" t="s">
        <v>107</v>
      </c>
      <c r="C2" s="6" t="s">
        <v>108</v>
      </c>
      <c r="D2" s="6" t="s">
        <v>109</v>
      </c>
      <c r="E2" s="6" t="s">
        <v>110</v>
      </c>
      <c r="F2" s="6" t="s">
        <v>111</v>
      </c>
      <c r="G2" s="6" t="s">
        <v>112</v>
      </c>
      <c r="H2" s="6" t="s">
        <v>113</v>
      </c>
      <c r="I2" s="6" t="s">
        <v>114</v>
      </c>
      <c r="J2" s="6" t="s">
        <v>115</v>
      </c>
      <c r="K2" s="6" t="s">
        <v>116</v>
      </c>
    </row>
    <row r="3" spans="1:12" x14ac:dyDescent="0.25">
      <c r="A3" s="6" t="s">
        <v>117</v>
      </c>
      <c r="B3" s="5">
        <v>48496.85</v>
      </c>
      <c r="C3" s="5">
        <v>43885.68</v>
      </c>
      <c r="D3" s="5">
        <v>38654.49</v>
      </c>
      <c r="E3" s="5">
        <v>33498.14</v>
      </c>
      <c r="F3" s="5">
        <v>32837.5</v>
      </c>
      <c r="G3" s="5">
        <v>29065.91</v>
      </c>
      <c r="H3" s="5">
        <v>26415.54</v>
      </c>
      <c r="I3" s="5">
        <v>31308.14</v>
      </c>
      <c r="J3" s="5">
        <v>28487.03</v>
      </c>
      <c r="K3" s="5">
        <v>27433.439999999999</v>
      </c>
    </row>
    <row r="4" spans="1:12" x14ac:dyDescent="0.25">
      <c r="A4" s="4" t="s">
        <v>17</v>
      </c>
      <c r="B4" s="5">
        <v>11147.27</v>
      </c>
      <c r="C4" s="5">
        <v>12068.01</v>
      </c>
      <c r="D4" s="5">
        <v>11257.45</v>
      </c>
      <c r="E4" s="5">
        <v>9982.0300000000007</v>
      </c>
      <c r="F4" s="5">
        <v>9552.33</v>
      </c>
      <c r="G4" s="5">
        <v>9004.73</v>
      </c>
      <c r="H4" s="5">
        <v>7945.13</v>
      </c>
      <c r="I4" s="5">
        <v>9055.4699999999993</v>
      </c>
      <c r="J4" s="5">
        <v>7287.52</v>
      </c>
      <c r="K4" s="5">
        <v>7248.23</v>
      </c>
    </row>
    <row r="5" spans="1:12" x14ac:dyDescent="0.25">
      <c r="A5" s="4" t="s">
        <v>18</v>
      </c>
      <c r="B5" s="4">
        <v>760.78</v>
      </c>
      <c r="C5" s="4">
        <v>830.05</v>
      </c>
      <c r="D5" s="4">
        <v>702.78</v>
      </c>
      <c r="E5" s="4">
        <v>627.09</v>
      </c>
      <c r="F5" s="4">
        <v>621.89</v>
      </c>
      <c r="G5" s="4">
        <v>613.6</v>
      </c>
      <c r="H5" s="4">
        <v>559.97</v>
      </c>
      <c r="I5" s="4">
        <v>525.09</v>
      </c>
      <c r="J5" s="4">
        <v>545.44000000000005</v>
      </c>
      <c r="K5" s="4">
        <v>560.77</v>
      </c>
    </row>
    <row r="6" spans="1:12" x14ac:dyDescent="0.25">
      <c r="A6" s="6" t="s">
        <v>118</v>
      </c>
      <c r="B6" s="5">
        <f>B5+B4</f>
        <v>11908.050000000001</v>
      </c>
      <c r="C6" s="5">
        <f t="shared" ref="C6:K6" si="0">C5+C4</f>
        <v>12898.06</v>
      </c>
      <c r="D6" s="5">
        <f t="shared" si="0"/>
        <v>11960.230000000001</v>
      </c>
      <c r="E6" s="5">
        <f t="shared" si="0"/>
        <v>10609.12</v>
      </c>
      <c r="F6" s="5">
        <f t="shared" si="0"/>
        <v>10174.219999999999</v>
      </c>
      <c r="G6" s="5">
        <f t="shared" si="0"/>
        <v>9618.33</v>
      </c>
      <c r="H6" s="5">
        <f t="shared" si="0"/>
        <v>8505.1</v>
      </c>
      <c r="I6" s="5">
        <f t="shared" si="0"/>
        <v>9580.56</v>
      </c>
      <c r="J6" s="5">
        <f t="shared" si="0"/>
        <v>7832.9600000000009</v>
      </c>
      <c r="K6" s="5">
        <f t="shared" si="0"/>
        <v>7809</v>
      </c>
    </row>
    <row r="7" spans="1:12" x14ac:dyDescent="0.25">
      <c r="A7" s="6" t="s">
        <v>119</v>
      </c>
      <c r="B7" s="5">
        <f>B3-B6</f>
        <v>36588.799999999996</v>
      </c>
      <c r="C7" s="5">
        <f t="shared" ref="C7:K7" si="1">C3-C6</f>
        <v>30987.620000000003</v>
      </c>
      <c r="D7" s="5">
        <f t="shared" si="1"/>
        <v>26694.259999999995</v>
      </c>
      <c r="E7" s="5">
        <f t="shared" si="1"/>
        <v>22889.019999999997</v>
      </c>
      <c r="F7" s="5">
        <f t="shared" si="1"/>
        <v>22663.279999999999</v>
      </c>
      <c r="G7" s="5">
        <f t="shared" si="1"/>
        <v>19447.580000000002</v>
      </c>
      <c r="H7" s="5">
        <f t="shared" si="1"/>
        <v>17910.440000000002</v>
      </c>
      <c r="I7" s="5">
        <f t="shared" si="1"/>
        <v>21727.58</v>
      </c>
      <c r="J7" s="5">
        <f t="shared" si="1"/>
        <v>20654.07</v>
      </c>
      <c r="K7" s="5">
        <f t="shared" si="1"/>
        <v>19624.439999999999</v>
      </c>
      <c r="L7" s="1"/>
    </row>
    <row r="8" spans="1:12" x14ac:dyDescent="0.25">
      <c r="A8" s="4" t="s">
        <v>22</v>
      </c>
      <c r="B8" s="5">
        <v>35181.589999999997</v>
      </c>
      <c r="C8" s="5">
        <v>32925.800000000003</v>
      </c>
      <c r="D8" s="5">
        <v>28364.38</v>
      </c>
      <c r="E8" s="5">
        <v>25644.99</v>
      </c>
      <c r="F8" s="5">
        <v>25546.89</v>
      </c>
      <c r="G8" s="5">
        <v>23191.43</v>
      </c>
      <c r="H8" s="5">
        <v>20576.71</v>
      </c>
      <c r="I8" s="5">
        <v>21490.5</v>
      </c>
      <c r="J8" s="5">
        <v>20722.48</v>
      </c>
      <c r="K8" s="5">
        <v>19452.25</v>
      </c>
    </row>
    <row r="9" spans="1:12" x14ac:dyDescent="0.25">
      <c r="A9" s="4" t="s">
        <v>23</v>
      </c>
      <c r="B9" s="5">
        <v>13023.13</v>
      </c>
      <c r="C9" s="5">
        <v>11646.79</v>
      </c>
      <c r="D9" s="5">
        <v>10397.719999999999</v>
      </c>
      <c r="E9" s="5">
        <v>8491.3700000000008</v>
      </c>
      <c r="F9" s="5">
        <v>6989.76</v>
      </c>
      <c r="G9" s="5">
        <v>6307.59</v>
      </c>
      <c r="H9" s="5">
        <v>5608.13</v>
      </c>
      <c r="I9" s="5">
        <v>10089.27</v>
      </c>
      <c r="J9" s="5">
        <v>8158.32</v>
      </c>
      <c r="K9" s="5">
        <v>7866.7</v>
      </c>
    </row>
    <row r="10" spans="1:12" x14ac:dyDescent="0.25">
      <c r="A10" s="4" t="s">
        <v>24</v>
      </c>
      <c r="B10" s="5">
        <v>13838.04</v>
      </c>
      <c r="C10" s="5">
        <v>12120.18</v>
      </c>
      <c r="D10" s="5">
        <v>6730.85</v>
      </c>
      <c r="E10" s="5">
        <v>5015.4799999999996</v>
      </c>
      <c r="F10" s="5">
        <v>7337.9</v>
      </c>
      <c r="G10" s="5">
        <v>6133.72</v>
      </c>
      <c r="H10" s="5">
        <v>5547.16</v>
      </c>
      <c r="I10" s="5">
        <v>10641.39</v>
      </c>
      <c r="J10" s="5">
        <v>8096.65</v>
      </c>
      <c r="K10" s="5">
        <v>8176.61</v>
      </c>
    </row>
    <row r="11" spans="1:12" x14ac:dyDescent="0.25">
      <c r="A11" s="4" t="s">
        <v>25</v>
      </c>
      <c r="B11" s="4">
        <v>238.47</v>
      </c>
      <c r="C11" s="4">
        <v>172</v>
      </c>
      <c r="D11" s="4">
        <v>127.35</v>
      </c>
      <c r="E11" s="4">
        <v>141.43</v>
      </c>
      <c r="F11" s="4">
        <v>302.73</v>
      </c>
      <c r="G11" s="4">
        <v>555.25</v>
      </c>
      <c r="H11" s="4">
        <v>517.57000000000005</v>
      </c>
      <c r="I11" s="4">
        <v>399.8</v>
      </c>
      <c r="J11" s="4">
        <v>523.24</v>
      </c>
      <c r="K11" s="4">
        <v>578.99</v>
      </c>
    </row>
    <row r="12" spans="1:12" x14ac:dyDescent="0.25">
      <c r="A12" s="4" t="s">
        <v>26</v>
      </c>
      <c r="B12" s="5">
        <v>13599.57</v>
      </c>
      <c r="C12" s="5">
        <v>11948.18</v>
      </c>
      <c r="D12" s="5">
        <v>6603.5</v>
      </c>
      <c r="E12" s="5">
        <v>4874.05</v>
      </c>
      <c r="F12" s="5">
        <v>7035.17</v>
      </c>
      <c r="G12" s="5">
        <v>5578.47</v>
      </c>
      <c r="H12" s="5">
        <v>5029.59</v>
      </c>
      <c r="I12" s="5">
        <v>10241.59</v>
      </c>
      <c r="J12" s="5">
        <v>7573.41</v>
      </c>
      <c r="K12" s="5">
        <v>7597.62</v>
      </c>
    </row>
    <row r="13" spans="1:12" x14ac:dyDescent="0.25">
      <c r="A13" s="4" t="s">
        <v>27</v>
      </c>
      <c r="B13" s="5">
        <v>2556.64</v>
      </c>
      <c r="C13" s="5">
        <v>2529.4299999999998</v>
      </c>
      <c r="D13" s="5">
        <v>2143.7399999999998</v>
      </c>
      <c r="E13" s="5">
        <v>2079.9499999999998</v>
      </c>
      <c r="F13" s="5">
        <v>2052.7800000000002</v>
      </c>
      <c r="G13" s="5">
        <v>1753.25</v>
      </c>
      <c r="H13" s="5">
        <v>1499.84</v>
      </c>
      <c r="I13" s="5">
        <v>1264.75</v>
      </c>
      <c r="J13" s="5">
        <v>1037.53</v>
      </c>
      <c r="K13" s="5">
        <v>1194.72</v>
      </c>
    </row>
    <row r="14" spans="1:12" x14ac:dyDescent="0.25">
      <c r="A14" s="4" t="s">
        <v>28</v>
      </c>
      <c r="B14" s="5">
        <v>11042.93</v>
      </c>
      <c r="C14" s="5">
        <v>9418.75</v>
      </c>
      <c r="D14" s="5">
        <v>4459.76</v>
      </c>
      <c r="E14" s="5">
        <v>2794.1</v>
      </c>
      <c r="F14" s="5">
        <v>4982.3900000000003</v>
      </c>
      <c r="G14" s="5">
        <v>3825.22</v>
      </c>
      <c r="H14" s="5">
        <v>3529.75</v>
      </c>
      <c r="I14" s="5">
        <v>8976.84</v>
      </c>
      <c r="J14" s="5">
        <v>6535.88</v>
      </c>
      <c r="K14" s="5">
        <v>6402.9</v>
      </c>
    </row>
    <row r="15" spans="1:12" x14ac:dyDescent="0.25">
      <c r="A15" s="4" t="s">
        <v>29</v>
      </c>
      <c r="B15" s="5">
        <v>11042.93</v>
      </c>
      <c r="C15" s="5">
        <v>9418.75</v>
      </c>
      <c r="D15" s="5">
        <v>4459.76</v>
      </c>
      <c r="E15" s="5">
        <v>2794.1</v>
      </c>
      <c r="F15" s="5">
        <v>4982.3900000000003</v>
      </c>
      <c r="G15" s="5">
        <v>3825.22</v>
      </c>
      <c r="H15" s="5">
        <v>3529.75</v>
      </c>
      <c r="I15" s="5">
        <v>8976.84</v>
      </c>
      <c r="J15" s="5">
        <v>6535.88</v>
      </c>
      <c r="K15" s="5">
        <v>6402.9</v>
      </c>
    </row>
    <row r="16" spans="1:12" x14ac:dyDescent="0.25">
      <c r="A16" s="4" t="s">
        <v>30</v>
      </c>
      <c r="B16" s="5">
        <v>1439.45</v>
      </c>
      <c r="C16" s="4">
        <v>847.59</v>
      </c>
      <c r="D16" s="5">
        <v>1075.5</v>
      </c>
      <c r="E16" s="4">
        <v>514.69000000000005</v>
      </c>
      <c r="F16" s="4">
        <v>822.8</v>
      </c>
      <c r="G16" s="4">
        <v>600.88</v>
      </c>
      <c r="H16" s="4">
        <v>845.19</v>
      </c>
      <c r="I16" s="5">
        <v>1211.57</v>
      </c>
      <c r="J16" s="4">
        <v>913.77</v>
      </c>
      <c r="K16" s="4">
        <v>914.69</v>
      </c>
    </row>
    <row r="17" spans="1:11" x14ac:dyDescent="0.25">
      <c r="A17" s="4" t="s">
        <v>31</v>
      </c>
      <c r="B17" s="5">
        <v>9614.7900000000009</v>
      </c>
      <c r="C17" s="5">
        <v>8521.48</v>
      </c>
      <c r="D17" s="5">
        <v>3289.27</v>
      </c>
      <c r="E17" s="5">
        <v>2916.15</v>
      </c>
      <c r="F17" s="5">
        <v>3779.76</v>
      </c>
      <c r="G17" s="5">
        <v>2666.88</v>
      </c>
      <c r="H17" s="5">
        <v>2186.9899999999998</v>
      </c>
      <c r="I17" s="5">
        <v>6954.44</v>
      </c>
      <c r="J17" s="5">
        <v>4544.26</v>
      </c>
      <c r="K17" s="5">
        <v>5488.21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 t="s">
        <v>38</v>
      </c>
      <c r="B19" s="5">
        <v>23993.35</v>
      </c>
      <c r="C19" s="5">
        <v>23993.35</v>
      </c>
      <c r="D19" s="5">
        <v>23993.35</v>
      </c>
      <c r="E19" s="5">
        <v>23993.35</v>
      </c>
      <c r="F19" s="5">
        <v>23993.35</v>
      </c>
      <c r="G19" s="5">
        <v>23993.35</v>
      </c>
      <c r="H19" s="5">
        <v>23993.23</v>
      </c>
      <c r="I19" s="5">
        <v>23992.61</v>
      </c>
      <c r="J19" s="5">
        <v>24066.05</v>
      </c>
      <c r="K19" s="5">
        <v>20711.64</v>
      </c>
    </row>
    <row r="20" spans="1:11" x14ac:dyDescent="0.25">
      <c r="A20" s="4" t="s">
        <v>39</v>
      </c>
      <c r="B20" s="4">
        <v>40.07</v>
      </c>
      <c r="C20" s="4">
        <v>35.520000000000003</v>
      </c>
      <c r="D20" s="4">
        <v>13.71</v>
      </c>
      <c r="E20" s="4">
        <v>12.15</v>
      </c>
      <c r="F20" s="4">
        <v>15.75</v>
      </c>
      <c r="G20" s="4">
        <v>11.12</v>
      </c>
      <c r="H20" s="4">
        <v>9.1199999999999992</v>
      </c>
      <c r="I20" s="4">
        <v>28.99</v>
      </c>
      <c r="J20" s="4">
        <v>18.88</v>
      </c>
      <c r="K20" s="4">
        <v>26.5</v>
      </c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8.75" x14ac:dyDescent="0.3">
      <c r="A22" s="10" t="s">
        <v>121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4"/>
      <c r="B23" s="6" t="s">
        <v>107</v>
      </c>
      <c r="C23" s="6" t="s">
        <v>108</v>
      </c>
      <c r="D23" s="6" t="s">
        <v>109</v>
      </c>
      <c r="E23" s="6" t="s">
        <v>110</v>
      </c>
      <c r="F23" s="6" t="s">
        <v>111</v>
      </c>
      <c r="G23" s="6" t="s">
        <v>112</v>
      </c>
      <c r="H23" s="6" t="s">
        <v>113</v>
      </c>
      <c r="I23" s="6" t="s">
        <v>114</v>
      </c>
      <c r="J23" s="6" t="s">
        <v>115</v>
      </c>
      <c r="K23" s="6" t="s">
        <v>116</v>
      </c>
    </row>
    <row r="24" spans="1:11" x14ac:dyDescent="0.25">
      <c r="A24" s="4" t="s">
        <v>53</v>
      </c>
      <c r="B24" s="4">
        <v>239.93</v>
      </c>
      <c r="C24" s="4">
        <v>239.93</v>
      </c>
      <c r="D24" s="4">
        <v>239.93</v>
      </c>
      <c r="E24" s="4">
        <v>239.93</v>
      </c>
      <c r="F24" s="4">
        <v>239.93</v>
      </c>
      <c r="G24" s="4">
        <v>239.93</v>
      </c>
      <c r="H24" s="4">
        <v>239.93</v>
      </c>
      <c r="I24" s="4">
        <v>239.93</v>
      </c>
      <c r="J24" s="4">
        <v>240.66</v>
      </c>
      <c r="K24" s="4">
        <v>207.12</v>
      </c>
    </row>
    <row r="25" spans="1:11" x14ac:dyDescent="0.25">
      <c r="A25" s="4" t="s">
        <v>56</v>
      </c>
      <c r="B25" s="5">
        <v>63426.82</v>
      </c>
      <c r="C25" s="5">
        <v>55755.45</v>
      </c>
      <c r="D25" s="5">
        <v>47771.29</v>
      </c>
      <c r="E25" s="5">
        <v>46222.85</v>
      </c>
      <c r="F25" s="5">
        <v>45024.52</v>
      </c>
      <c r="G25" s="5">
        <v>41169.129999999997</v>
      </c>
      <c r="H25" s="5">
        <v>37860.629999999997</v>
      </c>
      <c r="I25" s="5">
        <v>36399.74</v>
      </c>
      <c r="J25" s="5">
        <v>32741.82</v>
      </c>
      <c r="K25" s="5">
        <v>25382.59</v>
      </c>
    </row>
    <row r="26" spans="1:11" ht="14.25" customHeight="1" x14ac:dyDescent="0.25">
      <c r="A26" s="4" t="s">
        <v>57</v>
      </c>
      <c r="B26" s="5">
        <v>63666.75</v>
      </c>
      <c r="C26" s="5">
        <v>55995.38</v>
      </c>
      <c r="D26" s="5">
        <v>48011.22</v>
      </c>
      <c r="E26" s="5">
        <v>46462.78</v>
      </c>
      <c r="F26" s="5">
        <v>45264.45</v>
      </c>
      <c r="G26" s="5">
        <v>41409.06</v>
      </c>
      <c r="H26" s="5">
        <v>38100.559999999998</v>
      </c>
      <c r="I26" s="5">
        <v>36639.67</v>
      </c>
      <c r="J26" s="5">
        <v>32982.480000000003</v>
      </c>
      <c r="K26" s="5">
        <v>25589.71</v>
      </c>
    </row>
    <row r="27" spans="1:11" ht="14.25" customHeight="1" x14ac:dyDescent="0.25">
      <c r="A27" s="6" t="s">
        <v>120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5">
      <c r="A28" s="4" t="s">
        <v>59</v>
      </c>
      <c r="B28" s="4">
        <v>1.33</v>
      </c>
      <c r="C28" s="4">
        <v>0</v>
      </c>
      <c r="D28" s="4">
        <v>229.92</v>
      </c>
      <c r="E28" s="4">
        <v>898.13</v>
      </c>
      <c r="F28" s="5">
        <v>2028.92</v>
      </c>
      <c r="G28" s="5">
        <v>1522.61</v>
      </c>
      <c r="H28" s="5">
        <v>1772.09</v>
      </c>
      <c r="I28" s="5">
        <v>1436.08</v>
      </c>
      <c r="J28" s="5">
        <v>3110.3</v>
      </c>
      <c r="K28" s="5">
        <v>1368.42</v>
      </c>
    </row>
    <row r="29" spans="1:11" x14ac:dyDescent="0.25">
      <c r="A29" s="4" t="s">
        <v>60</v>
      </c>
      <c r="B29" s="4">
        <v>155.06</v>
      </c>
      <c r="C29" s="4">
        <v>31.69</v>
      </c>
      <c r="D29" s="4">
        <v>31.86</v>
      </c>
      <c r="E29" s="4">
        <v>44.51</v>
      </c>
      <c r="F29" s="4">
        <v>58.14</v>
      </c>
      <c r="G29" s="4">
        <v>104.28</v>
      </c>
      <c r="H29" s="4">
        <v>218.96</v>
      </c>
      <c r="I29" s="4">
        <v>314.79000000000002</v>
      </c>
      <c r="J29" s="4">
        <v>102.77</v>
      </c>
      <c r="K29" s="4">
        <v>98.52</v>
      </c>
    </row>
    <row r="30" spans="1:11" x14ac:dyDescent="0.25">
      <c r="A30" s="4" t="s">
        <v>61</v>
      </c>
      <c r="B30" s="4">
        <v>802.23</v>
      </c>
      <c r="C30" s="5">
        <v>1146.52</v>
      </c>
      <c r="D30" s="4">
        <v>902.36</v>
      </c>
      <c r="E30" s="4">
        <v>771.51</v>
      </c>
      <c r="F30" s="4">
        <v>823.28</v>
      </c>
      <c r="G30" s="4">
        <v>574.30999999999995</v>
      </c>
      <c r="H30" s="4">
        <v>58.25</v>
      </c>
      <c r="I30" s="4">
        <v>130.71</v>
      </c>
      <c r="J30" s="4">
        <v>209.65</v>
      </c>
      <c r="K30" s="4">
        <v>186.34</v>
      </c>
    </row>
    <row r="31" spans="1:11" x14ac:dyDescent="0.25">
      <c r="A31" s="4" t="s">
        <v>62</v>
      </c>
      <c r="B31" s="4">
        <v>413.89</v>
      </c>
      <c r="C31" s="4">
        <v>342.91</v>
      </c>
      <c r="D31" s="4">
        <v>369.07</v>
      </c>
      <c r="E31" s="4">
        <v>327.12</v>
      </c>
      <c r="F31" s="4">
        <v>511</v>
      </c>
      <c r="G31" s="4">
        <v>430.39</v>
      </c>
      <c r="H31" s="4">
        <v>404.46</v>
      </c>
      <c r="I31" s="5">
        <v>1211.1099999999999</v>
      </c>
      <c r="J31" s="5">
        <v>1895.86</v>
      </c>
      <c r="K31" s="5">
        <v>2532.34</v>
      </c>
    </row>
    <row r="32" spans="1:11" x14ac:dyDescent="0.25">
      <c r="A32" s="4" t="s">
        <v>63</v>
      </c>
      <c r="B32" s="5">
        <v>1372.51</v>
      </c>
      <c r="C32" s="5">
        <v>1521.12</v>
      </c>
      <c r="D32" s="5">
        <v>1533.21</v>
      </c>
      <c r="E32" s="5">
        <v>2041.27</v>
      </c>
      <c r="F32" s="5">
        <v>3421.34</v>
      </c>
      <c r="G32" s="5">
        <v>2631.59</v>
      </c>
      <c r="H32" s="5">
        <v>2453.7600000000002</v>
      </c>
      <c r="I32" s="5">
        <v>3092.69</v>
      </c>
      <c r="J32" s="5">
        <v>5318.58</v>
      </c>
      <c r="K32" s="5">
        <v>4185.62</v>
      </c>
    </row>
    <row r="33" spans="1:11" x14ac:dyDescent="0.25">
      <c r="A33" s="4" t="s">
        <v>64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 t="s">
        <v>65</v>
      </c>
      <c r="B34" s="5">
        <v>2844.36</v>
      </c>
      <c r="C34" s="5">
        <v>6197.88</v>
      </c>
      <c r="D34" s="4">
        <v>700.77</v>
      </c>
      <c r="E34" s="5">
        <v>2444.9</v>
      </c>
      <c r="F34" s="5">
        <v>5549.38</v>
      </c>
      <c r="G34" s="5">
        <v>8370.76</v>
      </c>
      <c r="H34" s="5">
        <v>7979.7</v>
      </c>
      <c r="I34" s="5">
        <v>6654.92</v>
      </c>
      <c r="J34" s="5">
        <v>5206.12</v>
      </c>
      <c r="K34" s="5">
        <v>6227.92</v>
      </c>
    </row>
    <row r="35" spans="1:11" x14ac:dyDescent="0.25">
      <c r="A35" s="4" t="s">
        <v>66</v>
      </c>
      <c r="B35" s="5">
        <v>5653.3</v>
      </c>
      <c r="C35" s="5">
        <v>5681.52</v>
      </c>
      <c r="D35" s="5">
        <v>4479.34</v>
      </c>
      <c r="E35" s="5">
        <v>3973.66</v>
      </c>
      <c r="F35" s="5">
        <v>3583.64</v>
      </c>
      <c r="G35" s="5">
        <v>4147.87</v>
      </c>
      <c r="H35" s="5">
        <v>4766.2</v>
      </c>
      <c r="I35" s="5">
        <v>4395.3900000000003</v>
      </c>
      <c r="J35" s="5">
        <v>3582.92</v>
      </c>
      <c r="K35" s="5">
        <v>3153.83</v>
      </c>
    </row>
    <row r="36" spans="1:11" x14ac:dyDescent="0.25">
      <c r="A36" s="4" t="s">
        <v>67</v>
      </c>
      <c r="B36" s="5">
        <v>3129.18</v>
      </c>
      <c r="C36" s="5">
        <v>2673.22</v>
      </c>
      <c r="D36" s="5">
        <v>2872.62</v>
      </c>
      <c r="E36" s="5">
        <v>5144.42</v>
      </c>
      <c r="F36" s="5">
        <v>2737.05</v>
      </c>
      <c r="G36" s="5">
        <v>1888.66</v>
      </c>
      <c r="H36" s="5">
        <v>2008.76</v>
      </c>
      <c r="I36" s="5">
        <v>2820.8</v>
      </c>
      <c r="J36" s="5">
        <v>1381.48</v>
      </c>
      <c r="K36" s="5">
        <v>2765.97</v>
      </c>
    </row>
    <row r="37" spans="1:11" x14ac:dyDescent="0.25">
      <c r="A37" s="4" t="s">
        <v>68</v>
      </c>
      <c r="B37" s="5">
        <v>5357.56</v>
      </c>
      <c r="C37" s="5">
        <v>5354.38</v>
      </c>
      <c r="D37" s="5">
        <v>9147.82</v>
      </c>
      <c r="E37" s="5">
        <v>4582.6499999999996</v>
      </c>
      <c r="F37" s="5">
        <v>3836.36</v>
      </c>
      <c r="G37" s="5">
        <v>2932.33</v>
      </c>
      <c r="H37" s="5">
        <v>5109.66</v>
      </c>
      <c r="I37" s="5">
        <v>4015.91</v>
      </c>
      <c r="J37" s="5">
        <v>2973.44</v>
      </c>
      <c r="K37" s="5">
        <v>4205.28</v>
      </c>
    </row>
    <row r="38" spans="1:11" x14ac:dyDescent="0.25">
      <c r="A38" s="4" t="s">
        <v>69</v>
      </c>
      <c r="B38" s="5">
        <v>16984.400000000001</v>
      </c>
      <c r="C38" s="5">
        <v>19907</v>
      </c>
      <c r="D38" s="5">
        <v>17200.55</v>
      </c>
      <c r="E38" s="5">
        <v>16145.63</v>
      </c>
      <c r="F38" s="5">
        <v>15706.43</v>
      </c>
      <c r="G38" s="5">
        <v>17339.62</v>
      </c>
      <c r="H38" s="5">
        <v>19864.32</v>
      </c>
      <c r="I38" s="5">
        <v>17887.02</v>
      </c>
      <c r="J38" s="5">
        <v>13143.96</v>
      </c>
      <c r="K38" s="5">
        <v>16353</v>
      </c>
    </row>
    <row r="39" spans="1:11" x14ac:dyDescent="0.25">
      <c r="A39" s="4" t="s">
        <v>70</v>
      </c>
      <c r="B39" s="5">
        <v>85462.88</v>
      </c>
      <c r="C39" s="5">
        <v>80743.59</v>
      </c>
      <c r="D39" s="5">
        <v>69799.87</v>
      </c>
      <c r="E39" s="5">
        <v>67666.73</v>
      </c>
      <c r="F39" s="5">
        <v>68252.460000000006</v>
      </c>
      <c r="G39" s="5">
        <v>64693.81</v>
      </c>
      <c r="H39" s="5">
        <v>64302.8</v>
      </c>
      <c r="I39" s="5">
        <v>61410.239999999998</v>
      </c>
      <c r="J39" s="5">
        <v>55530.27</v>
      </c>
      <c r="K39" s="5">
        <v>49027.9</v>
      </c>
    </row>
    <row r="40" spans="1:11" x14ac:dyDescent="0.25">
      <c r="A40" s="6" t="s">
        <v>71</v>
      </c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6" t="s">
        <v>72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 t="s">
        <v>73</v>
      </c>
      <c r="B42" s="5">
        <v>10192.32</v>
      </c>
      <c r="C42" s="5">
        <v>10390.379999999999</v>
      </c>
      <c r="D42" s="5">
        <v>10371.379999999999</v>
      </c>
      <c r="E42" s="5">
        <v>10234.99</v>
      </c>
      <c r="F42" s="5">
        <v>10567.43</v>
      </c>
      <c r="G42" s="5">
        <v>10027.42</v>
      </c>
      <c r="H42" s="5">
        <v>9159.0300000000007</v>
      </c>
      <c r="I42" s="5">
        <v>8495.2900000000009</v>
      </c>
      <c r="J42" s="5">
        <v>7583.14</v>
      </c>
      <c r="K42" s="5">
        <v>6975.18</v>
      </c>
    </row>
    <row r="43" spans="1:11" x14ac:dyDescent="0.25">
      <c r="A43" s="4" t="s">
        <v>74</v>
      </c>
      <c r="B43" s="5">
        <v>4420.1099999999997</v>
      </c>
      <c r="C43" s="5">
        <v>5317.03</v>
      </c>
      <c r="D43" s="5">
        <v>5538.91</v>
      </c>
      <c r="E43" s="5">
        <v>5030.3500000000004</v>
      </c>
      <c r="F43" s="5">
        <v>5798.02</v>
      </c>
      <c r="G43" s="5">
        <v>5853.35</v>
      </c>
      <c r="H43" s="5">
        <v>4086.91</v>
      </c>
      <c r="I43" s="5">
        <v>3643.66</v>
      </c>
      <c r="J43" s="5">
        <v>2654.37</v>
      </c>
      <c r="K43" s="5">
        <v>2006.33</v>
      </c>
    </row>
    <row r="44" spans="1:11" x14ac:dyDescent="0.25">
      <c r="A44" s="4" t="s">
        <v>75</v>
      </c>
      <c r="B44" s="5">
        <v>1107.73</v>
      </c>
      <c r="C44" s="4">
        <v>963.35</v>
      </c>
      <c r="D44" s="4">
        <v>797.51</v>
      </c>
      <c r="E44" s="4">
        <v>936.52</v>
      </c>
      <c r="F44" s="4">
        <v>658.91</v>
      </c>
      <c r="G44" s="4">
        <v>910.79</v>
      </c>
      <c r="H44" s="5">
        <v>1434.47</v>
      </c>
      <c r="I44" s="5">
        <v>1564.76</v>
      </c>
      <c r="J44" s="5">
        <v>1203.46</v>
      </c>
      <c r="K44" s="5">
        <v>1531.77</v>
      </c>
    </row>
    <row r="45" spans="1:11" x14ac:dyDescent="0.25">
      <c r="A45" s="4" t="s">
        <v>76</v>
      </c>
      <c r="B45" s="5">
        <v>4246.1499999999996</v>
      </c>
      <c r="C45" s="5">
        <v>4009.81</v>
      </c>
      <c r="D45" s="4">
        <v>489.29</v>
      </c>
      <c r="E45" s="4">
        <v>630.30999999999995</v>
      </c>
      <c r="F45" s="4">
        <v>561.42999999999995</v>
      </c>
      <c r="G45" s="4">
        <v>500.36</v>
      </c>
      <c r="H45" s="5">
        <v>1030.69</v>
      </c>
      <c r="I45" s="5">
        <v>1236.6199999999999</v>
      </c>
      <c r="J45" s="4">
        <v>971.99</v>
      </c>
      <c r="K45" s="4">
        <v>506.84</v>
      </c>
    </row>
    <row r="46" spans="1:11" x14ac:dyDescent="0.25">
      <c r="A46" s="4" t="s">
        <v>77</v>
      </c>
      <c r="B46" s="5">
        <v>19966.310000000001</v>
      </c>
      <c r="C46" s="5">
        <v>20680.57</v>
      </c>
      <c r="D46" s="5">
        <v>17197.09</v>
      </c>
      <c r="E46" s="5">
        <v>16832.169999999998</v>
      </c>
      <c r="F46" s="5">
        <v>17585.79</v>
      </c>
      <c r="G46" s="5">
        <v>17291.919999999998</v>
      </c>
      <c r="H46" s="5">
        <v>15711.1</v>
      </c>
      <c r="I46" s="5">
        <v>14940.33</v>
      </c>
      <c r="J46" s="5">
        <v>12412.96</v>
      </c>
      <c r="K46" s="5">
        <v>11020.12</v>
      </c>
    </row>
    <row r="47" spans="1:11" x14ac:dyDescent="0.25">
      <c r="A47" s="4" t="s">
        <v>78</v>
      </c>
      <c r="B47" s="5">
        <v>6441.23</v>
      </c>
      <c r="C47" s="5">
        <v>5457.48</v>
      </c>
      <c r="D47" s="5">
        <v>5214.6499999999996</v>
      </c>
      <c r="E47" s="5">
        <v>6482.39</v>
      </c>
      <c r="F47" s="5">
        <v>5245.75</v>
      </c>
      <c r="G47" s="5">
        <v>3951.81</v>
      </c>
      <c r="H47" s="5">
        <v>3052.25</v>
      </c>
      <c r="I47" s="4">
        <v>961</v>
      </c>
      <c r="J47" s="5">
        <v>1116.07</v>
      </c>
      <c r="K47" s="4">
        <v>598.87</v>
      </c>
    </row>
    <row r="48" spans="1:11" x14ac:dyDescent="0.25">
      <c r="A48" s="4" t="s">
        <v>79</v>
      </c>
      <c r="B48" s="5">
        <v>4103.6499999999996</v>
      </c>
      <c r="C48" s="5">
        <v>3164.24</v>
      </c>
      <c r="D48" s="5">
        <v>2896.72</v>
      </c>
      <c r="E48" s="5">
        <v>3556.44</v>
      </c>
      <c r="F48" s="5">
        <v>3175.29</v>
      </c>
      <c r="G48" s="5">
        <v>2554.87</v>
      </c>
      <c r="H48" s="5">
        <v>2193.7800000000002</v>
      </c>
      <c r="I48" s="5">
        <v>2492.8200000000002</v>
      </c>
      <c r="J48" s="5">
        <v>3148.99</v>
      </c>
      <c r="K48" s="5">
        <v>1850.16</v>
      </c>
    </row>
    <row r="49" spans="1:11" x14ac:dyDescent="0.25">
      <c r="A49" s="4" t="s">
        <v>80</v>
      </c>
      <c r="B49" s="4">
        <v>0.85</v>
      </c>
      <c r="C49" s="4">
        <v>0.61</v>
      </c>
      <c r="D49" s="4">
        <v>0.71</v>
      </c>
      <c r="E49" s="4">
        <v>0.71</v>
      </c>
      <c r="F49" s="4">
        <v>0.79</v>
      </c>
      <c r="G49" s="4">
        <v>17.04</v>
      </c>
      <c r="H49" s="5">
        <v>2242.4699999999998</v>
      </c>
      <c r="I49" s="4">
        <v>69.81</v>
      </c>
      <c r="J49" s="4">
        <v>107.32</v>
      </c>
      <c r="K49" s="5">
        <v>2680.5</v>
      </c>
    </row>
    <row r="50" spans="1:11" x14ac:dyDescent="0.25">
      <c r="A50" s="4" t="s">
        <v>81</v>
      </c>
      <c r="B50" s="5">
        <v>2876.91</v>
      </c>
      <c r="C50" s="5">
        <v>2844.64</v>
      </c>
      <c r="D50" s="5">
        <v>2926.27</v>
      </c>
      <c r="E50" s="5">
        <v>4065.3</v>
      </c>
      <c r="F50" s="5">
        <v>4109.22</v>
      </c>
      <c r="G50" s="5">
        <v>3853.21</v>
      </c>
      <c r="H50" s="5">
        <v>3860.59</v>
      </c>
      <c r="I50" s="5">
        <v>4456.41</v>
      </c>
      <c r="J50" s="5">
        <v>3168.89</v>
      </c>
      <c r="K50" s="4">
        <v>55.35</v>
      </c>
    </row>
    <row r="51" spans="1:11" x14ac:dyDescent="0.25">
      <c r="A51" s="4" t="s">
        <v>82</v>
      </c>
      <c r="B51" s="5">
        <v>41987.9</v>
      </c>
      <c r="C51" s="5">
        <v>40860.25</v>
      </c>
      <c r="D51" s="5">
        <v>34784.89</v>
      </c>
      <c r="E51" s="5">
        <v>37224.65</v>
      </c>
      <c r="F51" s="5">
        <v>36598.300000000003</v>
      </c>
      <c r="G51" s="5">
        <v>33624.620000000003</v>
      </c>
      <c r="H51" s="5">
        <v>32666.9</v>
      </c>
      <c r="I51" s="5">
        <v>28456.59</v>
      </c>
      <c r="J51" s="5">
        <v>25588.97</v>
      </c>
      <c r="K51" s="5">
        <v>19905.96</v>
      </c>
    </row>
    <row r="52" spans="1:11" x14ac:dyDescent="0.25">
      <c r="A52" s="6" t="s">
        <v>83</v>
      </c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 t="s">
        <v>84</v>
      </c>
      <c r="B53" s="5">
        <v>8584.5400000000009</v>
      </c>
      <c r="C53" s="5">
        <v>9372.61</v>
      </c>
      <c r="D53" s="5">
        <v>7633.94</v>
      </c>
      <c r="E53" s="5">
        <v>3130.06</v>
      </c>
      <c r="F53" s="5">
        <v>4897.3599999999997</v>
      </c>
      <c r="G53" s="5">
        <v>3950.72</v>
      </c>
      <c r="H53" s="5">
        <v>4090.62</v>
      </c>
      <c r="I53" s="4">
        <v>230.88</v>
      </c>
      <c r="J53" s="4">
        <v>713.81</v>
      </c>
      <c r="K53" s="5">
        <v>2117.4299999999998</v>
      </c>
    </row>
    <row r="54" spans="1:11" x14ac:dyDescent="0.25">
      <c r="A54" s="4" t="s">
        <v>85</v>
      </c>
      <c r="B54" s="5">
        <v>9868.2900000000009</v>
      </c>
      <c r="C54" s="5">
        <v>10513.05</v>
      </c>
      <c r="D54" s="5">
        <v>8996.81</v>
      </c>
      <c r="E54" s="5">
        <v>8997.02</v>
      </c>
      <c r="F54" s="5">
        <v>7874.99</v>
      </c>
      <c r="G54" s="5">
        <v>7885.98</v>
      </c>
      <c r="H54" s="5">
        <v>6880.69</v>
      </c>
      <c r="I54" s="5">
        <v>6832.81</v>
      </c>
      <c r="J54" s="5">
        <v>6422.54</v>
      </c>
      <c r="K54" s="5">
        <v>5667.99</v>
      </c>
    </row>
    <row r="55" spans="1:11" x14ac:dyDescent="0.25">
      <c r="A55" s="4" t="s">
        <v>86</v>
      </c>
      <c r="B55" s="5">
        <v>11249.37</v>
      </c>
      <c r="C55" s="5">
        <v>11438.51</v>
      </c>
      <c r="D55" s="5">
        <v>10592.89</v>
      </c>
      <c r="E55" s="5">
        <v>9061.4</v>
      </c>
      <c r="F55" s="5">
        <v>9421.24</v>
      </c>
      <c r="G55" s="5">
        <v>8884.2000000000007</v>
      </c>
      <c r="H55" s="5">
        <v>7815.28</v>
      </c>
      <c r="I55" s="5">
        <v>7202.61</v>
      </c>
      <c r="J55" s="5">
        <v>6775.66</v>
      </c>
      <c r="K55" s="5">
        <v>5312.32</v>
      </c>
    </row>
    <row r="56" spans="1:11" x14ac:dyDescent="0.25">
      <c r="A56" s="4" t="s">
        <v>87</v>
      </c>
      <c r="B56" s="5">
        <v>10520.68</v>
      </c>
      <c r="C56" s="5">
        <v>5770.29</v>
      </c>
      <c r="D56" s="5">
        <v>5033.3500000000004</v>
      </c>
      <c r="E56" s="5">
        <v>6445.51</v>
      </c>
      <c r="F56" s="5">
        <v>6487.55</v>
      </c>
      <c r="G56" s="5">
        <v>7275.6</v>
      </c>
      <c r="H56" s="5">
        <v>9929.3799999999992</v>
      </c>
      <c r="I56" s="5">
        <v>15140.84</v>
      </c>
      <c r="J56" s="5">
        <v>13181.65</v>
      </c>
      <c r="K56" s="5">
        <v>10998.04</v>
      </c>
    </row>
    <row r="57" spans="1:11" x14ac:dyDescent="0.25">
      <c r="A57" s="4" t="s">
        <v>88</v>
      </c>
      <c r="B57" s="4">
        <v>65.02</v>
      </c>
      <c r="C57" s="4">
        <v>41.32</v>
      </c>
      <c r="D57" s="4">
        <v>169.97</v>
      </c>
      <c r="E57" s="4">
        <v>56.01</v>
      </c>
      <c r="F57" s="4">
        <v>148.38</v>
      </c>
      <c r="G57" s="4">
        <v>309.35000000000002</v>
      </c>
      <c r="H57" s="4">
        <v>91.43</v>
      </c>
      <c r="I57" s="5">
        <v>1019.08</v>
      </c>
      <c r="J57" s="5">
        <v>1071.55</v>
      </c>
      <c r="K57" s="5">
        <v>2193.25</v>
      </c>
    </row>
    <row r="58" spans="1:11" x14ac:dyDescent="0.25">
      <c r="A58" s="4" t="s">
        <v>89</v>
      </c>
      <c r="B58" s="5">
        <v>3187.08</v>
      </c>
      <c r="C58" s="5">
        <v>2747.56</v>
      </c>
      <c r="D58" s="5">
        <v>2588.02</v>
      </c>
      <c r="E58" s="5">
        <v>2752.08</v>
      </c>
      <c r="F58" s="5">
        <v>2824.64</v>
      </c>
      <c r="G58" s="5">
        <v>2763.34</v>
      </c>
      <c r="H58" s="5">
        <v>2828.5</v>
      </c>
      <c r="I58" s="5">
        <v>2527.4299999999998</v>
      </c>
      <c r="J58" s="5">
        <v>1776.09</v>
      </c>
      <c r="K58" s="5">
        <v>2832.91</v>
      </c>
    </row>
    <row r="59" spans="1:11" x14ac:dyDescent="0.25">
      <c r="A59" s="4" t="s">
        <v>90</v>
      </c>
      <c r="B59" s="5">
        <v>43474.98</v>
      </c>
      <c r="C59" s="5">
        <v>39883.339999999997</v>
      </c>
      <c r="D59" s="5">
        <v>35014.980000000003</v>
      </c>
      <c r="E59" s="5">
        <v>30442.080000000002</v>
      </c>
      <c r="F59" s="5">
        <v>31654.16</v>
      </c>
      <c r="G59" s="5">
        <v>31069.19</v>
      </c>
      <c r="H59" s="5">
        <v>31635.9</v>
      </c>
      <c r="I59" s="5">
        <v>32953.65</v>
      </c>
      <c r="J59" s="5">
        <v>29941.3</v>
      </c>
      <c r="K59" s="5">
        <v>29121.94</v>
      </c>
    </row>
    <row r="60" spans="1:11" x14ac:dyDescent="0.25">
      <c r="A60" s="4" t="s">
        <v>91</v>
      </c>
      <c r="B60" s="5">
        <v>85462.88</v>
      </c>
      <c r="C60" s="5">
        <v>80743.59</v>
      </c>
      <c r="D60" s="5">
        <v>69799.87</v>
      </c>
      <c r="E60" s="5">
        <v>67666.73</v>
      </c>
      <c r="F60" s="5">
        <v>68252.460000000006</v>
      </c>
      <c r="G60" s="5">
        <v>64693.81</v>
      </c>
      <c r="H60" s="5">
        <v>64302.8</v>
      </c>
      <c r="I60" s="5">
        <v>61410.239999999998</v>
      </c>
      <c r="J60" s="5">
        <v>55530.27</v>
      </c>
      <c r="K60" s="5">
        <v>49027.9</v>
      </c>
    </row>
  </sheetData>
  <mergeCells count="2">
    <mergeCell ref="A22:K22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topLeftCell="A4" workbookViewId="0">
      <selection activeCell="N16" sqref="N16"/>
    </sheetView>
  </sheetViews>
  <sheetFormatPr defaultRowHeight="15" x14ac:dyDescent="0.25"/>
  <cols>
    <col min="1" max="1" width="48.7109375" bestFit="1" customWidth="1"/>
    <col min="2" max="11" width="11.5703125" bestFit="1" customWidth="1"/>
  </cols>
  <sheetData>
    <row r="1" spans="1:13" x14ac:dyDescent="0.25">
      <c r="A1" s="4"/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4" t="s">
        <v>145</v>
      </c>
    </row>
    <row r="2" spans="1:13" x14ac:dyDescent="0.25">
      <c r="A2" s="6" t="s">
        <v>123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 x14ac:dyDescent="0.25">
      <c r="A3" s="12" t="s">
        <v>124</v>
      </c>
      <c r="B3" s="12">
        <f>'Data Sheet'!B7/'Data Sheet'!B3</f>
        <v>0.75445724825426796</v>
      </c>
      <c r="C3" s="12">
        <f>'Data Sheet'!C7/'Data Sheet'!C3</f>
        <v>0.70609866361874762</v>
      </c>
      <c r="D3" s="12">
        <f>'Data Sheet'!D7/'Data Sheet'!D3</f>
        <v>0.69058626824464631</v>
      </c>
      <c r="E3" s="12">
        <f>'Data Sheet'!E7/'Data Sheet'!E3</f>
        <v>0.6832922663765808</v>
      </c>
      <c r="F3" s="12">
        <f>'Data Sheet'!F7/'Data Sheet'!F3</f>
        <v>0.69016459840121813</v>
      </c>
      <c r="G3" s="12">
        <f>'Data Sheet'!G7/'Data Sheet'!G3</f>
        <v>0.66908553697441442</v>
      </c>
      <c r="H3" s="12">
        <f>'Data Sheet'!H7/'Data Sheet'!H3</f>
        <v>0.67802664643615096</v>
      </c>
      <c r="I3" s="12">
        <f>'Data Sheet'!I7/'Data Sheet'!I3</f>
        <v>0.69399140287477956</v>
      </c>
      <c r="J3" s="12">
        <f>'Data Sheet'!J7/'Data Sheet'!J3</f>
        <v>0.72503416467072912</v>
      </c>
      <c r="K3" s="12">
        <f>'Data Sheet'!K7/'Data Sheet'!K3</f>
        <v>0.71534740083635151</v>
      </c>
      <c r="L3" s="4"/>
    </row>
    <row r="4" spans="1:13" x14ac:dyDescent="0.25">
      <c r="A4" s="12" t="s">
        <v>125</v>
      </c>
      <c r="B4" s="12">
        <f>'Data Sheet'!B9/'Data Sheet'!B3</f>
        <v>0.26853558530090099</v>
      </c>
      <c r="C4" s="12">
        <f>'Data Sheet'!C9/'Data Sheet'!C3</f>
        <v>0.26538930238747582</v>
      </c>
      <c r="D4" s="12">
        <f>'Data Sheet'!D9/'Data Sheet'!D3</f>
        <v>0.26899126078238261</v>
      </c>
      <c r="E4" s="12">
        <f>'Data Sheet'!E9/'Data Sheet'!E3</f>
        <v>0.25348780559159406</v>
      </c>
      <c r="F4" s="12">
        <f>'Data Sheet'!F9/'Data Sheet'!F3</f>
        <v>0.21285907879710697</v>
      </c>
      <c r="G4" s="12">
        <f>'Data Sheet'!G9/'Data Sheet'!G3</f>
        <v>0.21700989234467458</v>
      </c>
      <c r="H4" s="12">
        <f>'Data Sheet'!H9/'Data Sheet'!H3</f>
        <v>0.2123041966963386</v>
      </c>
      <c r="I4" s="12">
        <f>'Data Sheet'!I9/'Data Sheet'!I3</f>
        <v>0.322257087134528</v>
      </c>
      <c r="J4" s="12">
        <f>'Data Sheet'!J9/'Data Sheet'!J3</f>
        <v>0.28638717339083786</v>
      </c>
      <c r="K4" s="12">
        <f>'Data Sheet'!K9/'Data Sheet'!K3</f>
        <v>0.28675587166611261</v>
      </c>
      <c r="L4" s="4"/>
    </row>
    <row r="5" spans="1:13" x14ac:dyDescent="0.25">
      <c r="A5" s="12" t="s">
        <v>126</v>
      </c>
      <c r="B5" s="12">
        <f>'Data Sheet'!B17/'Data Sheet'!B3</f>
        <v>0.19825596920212346</v>
      </c>
      <c r="C5" s="12">
        <f>'Data Sheet'!C17/'Data Sheet'!C3</f>
        <v>0.19417450065716196</v>
      </c>
      <c r="D5" s="12">
        <f>'Data Sheet'!D17/'Data Sheet'!D3</f>
        <v>8.5094124899849938E-2</v>
      </c>
      <c r="E5" s="12">
        <f>'Data Sheet'!E17/'Data Sheet'!E3</f>
        <v>8.7054087182154002E-2</v>
      </c>
      <c r="F5" s="12">
        <f>'Data Sheet'!F17/'Data Sheet'!F3</f>
        <v>0.11510498667681766</v>
      </c>
      <c r="G5" s="12">
        <f>'Data Sheet'!G17/'Data Sheet'!G3</f>
        <v>9.1752847235816809E-2</v>
      </c>
      <c r="H5" s="12">
        <f>'Data Sheet'!H17/'Data Sheet'!H3</f>
        <v>8.2791796041269641E-2</v>
      </c>
      <c r="I5" s="12">
        <f>'Data Sheet'!I17/'Data Sheet'!I3</f>
        <v>0.22212881378453014</v>
      </c>
      <c r="J5" s="12">
        <f>'Data Sheet'!J17/'Data Sheet'!J3</f>
        <v>0.15952031503459646</v>
      </c>
      <c r="K5" s="12">
        <f>'Data Sheet'!K17/'Data Sheet'!K3</f>
        <v>0.20005547973568025</v>
      </c>
      <c r="L5" s="4"/>
    </row>
    <row r="6" spans="1:13" x14ac:dyDescent="0.25">
      <c r="A6" s="12" t="s">
        <v>127</v>
      </c>
      <c r="B6" s="12">
        <f>'Data Sheet'!B17/'Data Sheet'!B60</f>
        <v>0.11250252741307104</v>
      </c>
      <c r="C6" s="12">
        <f>'Data Sheet'!C17/'Data Sheet'!C60</f>
        <v>0.10553754174170359</v>
      </c>
      <c r="D6" s="12">
        <f>'Data Sheet'!D17/'Data Sheet'!D60</f>
        <v>4.7124299801704503E-2</v>
      </c>
      <c r="E6" s="12">
        <f>'Data Sheet'!E17/'Data Sheet'!E60</f>
        <v>4.3095772471937098E-2</v>
      </c>
      <c r="F6" s="12">
        <f>'Data Sheet'!F17/'Data Sheet'!F60</f>
        <v>5.5379102819151135E-2</v>
      </c>
      <c r="G6" s="12">
        <f>'Data Sheet'!G17/'Data Sheet'!G60</f>
        <v>4.1223109289745034E-2</v>
      </c>
      <c r="H6" s="12">
        <f>'Data Sheet'!H17/'Data Sheet'!H60</f>
        <v>3.4010805128237023E-2</v>
      </c>
      <c r="I6" s="12">
        <f>'Data Sheet'!I17/'Data Sheet'!I60</f>
        <v>0.11324560854997473</v>
      </c>
      <c r="J6" s="12">
        <f>'Data Sheet'!J17/'Data Sheet'!J60</f>
        <v>8.1833925893030957E-2</v>
      </c>
      <c r="K6" s="12">
        <f>'Data Sheet'!K17/'Data Sheet'!K60</f>
        <v>0.11194054813687716</v>
      </c>
      <c r="L6" s="4"/>
    </row>
    <row r="7" spans="1:13" x14ac:dyDescent="0.25">
      <c r="A7" s="12" t="s">
        <v>128</v>
      </c>
      <c r="B7" s="12">
        <f>'Data Sheet'!B17/'Data Sheet'!B26</f>
        <v>0.15101744631224306</v>
      </c>
      <c r="C7" s="12">
        <f>'Data Sheet'!C17/'Data Sheet'!C26</f>
        <v>0.1521818407161448</v>
      </c>
      <c r="D7" s="12">
        <f>'Data Sheet'!D17/'Data Sheet'!D26</f>
        <v>6.8510444017044342E-2</v>
      </c>
      <c r="E7" s="12">
        <f>'Data Sheet'!E17/'Data Sheet'!E26</f>
        <v>6.2763140733292325E-2</v>
      </c>
      <c r="F7" s="12">
        <f>'Data Sheet'!F17/'Data Sheet'!F26</f>
        <v>8.3503941835148782E-2</v>
      </c>
      <c r="G7" s="12">
        <f>'Data Sheet'!G17/'Data Sheet'!G26</f>
        <v>6.440329724944252E-2</v>
      </c>
      <c r="H7" s="12">
        <f>'Data Sheet'!H17/'Data Sheet'!H26</f>
        <v>5.7400468654528962E-2</v>
      </c>
      <c r="I7" s="12">
        <f>'Data Sheet'!I17/'Data Sheet'!I26</f>
        <v>0.18980629465276297</v>
      </c>
      <c r="J7" s="12">
        <f>'Data Sheet'!J17/'Data Sheet'!J26</f>
        <v>0.13777799607549218</v>
      </c>
      <c r="K7" s="12">
        <f>'Data Sheet'!K17/'Data Sheet'!K26</f>
        <v>0.21446940977447576</v>
      </c>
      <c r="L7" s="4"/>
    </row>
    <row r="8" spans="1:13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3" x14ac:dyDescent="0.25">
      <c r="A9" s="15" t="s">
        <v>129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x14ac:dyDescent="0.25">
      <c r="A10" s="16" t="s">
        <v>130</v>
      </c>
      <c r="B10" s="18">
        <f>'Data Sheet'!B59/'Data Sheet'!B38</f>
        <v>2.559700666493959</v>
      </c>
      <c r="C10" s="18">
        <f>'Data Sheet'!C59/'Data Sheet'!C38</f>
        <v>2.0034831968654241</v>
      </c>
      <c r="D10" s="18">
        <f>'Data Sheet'!D59/'Data Sheet'!D38</f>
        <v>2.0356895564386024</v>
      </c>
      <c r="E10" s="18">
        <f>'Data Sheet'!E59/'Data Sheet'!E38</f>
        <v>1.8854686995800103</v>
      </c>
      <c r="F10" s="18">
        <f>'Data Sheet'!F59/'Data Sheet'!F38</f>
        <v>2.0153631347161638</v>
      </c>
      <c r="G10" s="18">
        <f>'Data Sheet'!G59/'Data Sheet'!G38</f>
        <v>1.7918033959221713</v>
      </c>
      <c r="H10" s="18">
        <f>'Data Sheet'!H59/'Data Sheet'!H38</f>
        <v>1.592599192924802</v>
      </c>
      <c r="I10" s="18">
        <f>'Data Sheet'!I59/'Data Sheet'!I38</f>
        <v>1.8423219742584287</v>
      </c>
      <c r="J10" s="18">
        <f>'Data Sheet'!J59/'Data Sheet'!J38</f>
        <v>2.2779512414827798</v>
      </c>
      <c r="K10" s="18">
        <f>'Data Sheet'!K59/'Data Sheet'!K38</f>
        <v>1.780831651684706</v>
      </c>
      <c r="L10" s="4"/>
    </row>
    <row r="11" spans="1:13" x14ac:dyDescent="0.25">
      <c r="A11" s="16" t="s">
        <v>131</v>
      </c>
      <c r="B11" s="18">
        <f>('Data Sheet'!B59-'Data Sheet'!B54)/'Data Sheet'!B38</f>
        <v>1.978679847389369</v>
      </c>
      <c r="C11" s="18">
        <f>('Data Sheet'!C59-'Data Sheet'!C54)/'Data Sheet'!C38</f>
        <v>1.4753749937208016</v>
      </c>
      <c r="D11" s="18">
        <f>('Data Sheet'!D59-'Data Sheet'!D54)/'Data Sheet'!D38</f>
        <v>1.5126359331533008</v>
      </c>
      <c r="E11" s="18">
        <f>('Data Sheet'!E59-'Data Sheet'!E54)/'Data Sheet'!E38</f>
        <v>1.3282268948316047</v>
      </c>
      <c r="F11" s="18">
        <f>('Data Sheet'!F59-'Data Sheet'!F54)/'Data Sheet'!F38</f>
        <v>1.5139767598365763</v>
      </c>
      <c r="G11" s="18">
        <f>('Data Sheet'!G59-'Data Sheet'!G54)/'Data Sheet'!G38</f>
        <v>1.3370079621122031</v>
      </c>
      <c r="H11" s="18">
        <f>('Data Sheet'!H59-'Data Sheet'!H54)/'Data Sheet'!H38</f>
        <v>1.2462148213480251</v>
      </c>
      <c r="I11" s="18">
        <f>('Data Sheet'!I59-'Data Sheet'!I54)/'Data Sheet'!I38</f>
        <v>1.4603237431388794</v>
      </c>
      <c r="J11" s="18">
        <f>('Data Sheet'!J59-'Data Sheet'!J54)/'Data Sheet'!J38</f>
        <v>1.7893207222176575</v>
      </c>
      <c r="K11" s="18">
        <f>('Data Sheet'!K59-'Data Sheet'!K54)/'Data Sheet'!K38</f>
        <v>1.4342291934201674</v>
      </c>
      <c r="L11" s="4"/>
    </row>
    <row r="12" spans="1:13" x14ac:dyDescent="0.25">
      <c r="A12" s="16" t="s">
        <v>132</v>
      </c>
      <c r="B12" s="18">
        <f>('Data Sheet'!B56+'Data Sheet'!B53)/'Data Sheet'!B38</f>
        <v>1.1248687030451472</v>
      </c>
      <c r="C12" s="18">
        <f>('Data Sheet'!C56+'Data Sheet'!C53)/'Data Sheet'!C38</f>
        <v>0.76068217210026634</v>
      </c>
      <c r="D12" s="18">
        <f>('Data Sheet'!D56+'Data Sheet'!D53)/'Data Sheet'!D38</f>
        <v>0.73644679966628979</v>
      </c>
      <c r="E12" s="18">
        <f>('Data Sheet'!E56+'Data Sheet'!E53)/'Data Sheet'!E38</f>
        <v>0.59307503020941277</v>
      </c>
      <c r="F12" s="18">
        <f>('Data Sheet'!F56+'Data Sheet'!F53)/'Data Sheet'!F38</f>
        <v>0.7248566351487894</v>
      </c>
      <c r="G12" s="18">
        <f>('Data Sheet'!G56+'Data Sheet'!G53)/'Data Sheet'!G38</f>
        <v>0.64743748709602633</v>
      </c>
      <c r="H12" s="18">
        <f>('Data Sheet'!H56+'Data Sheet'!H53)/'Data Sheet'!H38</f>
        <v>0.70578806624138157</v>
      </c>
      <c r="I12" s="18">
        <f>('Data Sheet'!I56+'Data Sheet'!I53)/'Data Sheet'!I38</f>
        <v>0.85937847668309197</v>
      </c>
      <c r="J12" s="18">
        <f>('Data Sheet'!J56+'Data Sheet'!J53)/'Data Sheet'!J38</f>
        <v>1.0571745501355756</v>
      </c>
      <c r="K12" s="18">
        <f>('Data Sheet'!K56+'Data Sheet'!K53)/'Data Sheet'!K38</f>
        <v>0.80202225891273782</v>
      </c>
      <c r="L12" s="4"/>
    </row>
    <row r="13" spans="1:13" x14ac:dyDescent="0.25">
      <c r="A13" s="16" t="s">
        <v>133</v>
      </c>
      <c r="B13" s="18">
        <f>'Data Sheet'!B59-'Data Sheet'!B38</f>
        <v>26490.58</v>
      </c>
      <c r="C13" s="18">
        <f>'Data Sheet'!C59-'Data Sheet'!C38</f>
        <v>19976.339999999997</v>
      </c>
      <c r="D13" s="18">
        <f>'Data Sheet'!D59-'Data Sheet'!D38</f>
        <v>17814.430000000004</v>
      </c>
      <c r="E13" s="18">
        <f>'Data Sheet'!E59-'Data Sheet'!E38</f>
        <v>14296.450000000003</v>
      </c>
      <c r="F13" s="18">
        <f>'Data Sheet'!F59-'Data Sheet'!F38</f>
        <v>15947.73</v>
      </c>
      <c r="G13" s="18">
        <f>'Data Sheet'!G59-'Data Sheet'!G38</f>
        <v>13729.57</v>
      </c>
      <c r="H13" s="18">
        <f>'Data Sheet'!H59-'Data Sheet'!H38</f>
        <v>11771.580000000002</v>
      </c>
      <c r="I13" s="18">
        <f>'Data Sheet'!I59-'Data Sheet'!I38</f>
        <v>15066.630000000001</v>
      </c>
      <c r="J13" s="18">
        <f>'Data Sheet'!J59-'Data Sheet'!J38</f>
        <v>16797.34</v>
      </c>
      <c r="K13" s="18">
        <f>'Data Sheet'!K59-'Data Sheet'!K38</f>
        <v>12768.939999999999</v>
      </c>
      <c r="L13" s="4"/>
    </row>
    <row r="14" spans="1:13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15" t="s">
        <v>134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x14ac:dyDescent="0.25">
      <c r="A16" s="16" t="s">
        <v>135</v>
      </c>
      <c r="B16" s="18">
        <f>('Data Sheet'!B55/'Data Sheet'!B3)*365</f>
        <v>84.665706123181209</v>
      </c>
      <c r="C16" s="18">
        <f>('Data Sheet'!C55/'Data Sheet'!C3)*365</f>
        <v>95.134817325378123</v>
      </c>
      <c r="D16" s="18">
        <f>('Data Sheet'!D55/'Data Sheet'!D3)*365</f>
        <v>100.02472804582339</v>
      </c>
      <c r="E16" s="18">
        <f>('Data Sheet'!E55/'Data Sheet'!E3)*365</f>
        <v>98.734168523983712</v>
      </c>
      <c r="F16" s="18">
        <f>('Data Sheet'!F55/'Data Sheet'!F3)*365</f>
        <v>104.7202923486867</v>
      </c>
      <c r="G16" s="18">
        <f>('Data Sheet'!G55/'Data Sheet'!G3)*365</f>
        <v>111.56481940527581</v>
      </c>
      <c r="H16" s="18">
        <f>('Data Sheet'!H55/'Data Sheet'!H3)*365</f>
        <v>107.98860064946618</v>
      </c>
      <c r="I16" s="18">
        <f>('Data Sheet'!I55/'Data Sheet'!I3)*365</f>
        <v>83.970259811026779</v>
      </c>
      <c r="J16" s="18">
        <f>('Data Sheet'!J55/'Data Sheet'!J3)*365</f>
        <v>86.815505161471734</v>
      </c>
      <c r="K16" s="18">
        <f>('Data Sheet'!K55/'Data Sheet'!K3)*365</f>
        <v>70.680045958509027</v>
      </c>
      <c r="L16" s="4"/>
    </row>
    <row r="17" spans="1:12" x14ac:dyDescent="0.25">
      <c r="A17" s="16" t="s">
        <v>136</v>
      </c>
      <c r="B17" s="18">
        <f>('Data Sheet'!B54/'Data Sheet'!B6)*365</f>
        <v>302.47822691372642</v>
      </c>
      <c r="C17" s="18">
        <f>('Data Sheet'!C54/'Data Sheet'!C6)*365</f>
        <v>297.50700880597543</v>
      </c>
      <c r="D17" s="18">
        <f>('Data Sheet'!D54/'Data Sheet'!D6)*365</f>
        <v>274.56291810441769</v>
      </c>
      <c r="E17" s="18">
        <f>('Data Sheet'!E54/'Data Sheet'!E6)*365</f>
        <v>309.53672877675058</v>
      </c>
      <c r="F17" s="18">
        <f>('Data Sheet'!F54/'Data Sheet'!F6)*365</f>
        <v>282.51515595298707</v>
      </c>
      <c r="G17" s="18">
        <f>('Data Sheet'!G54/'Data Sheet'!G6)*365</f>
        <v>299.26013143653836</v>
      </c>
      <c r="H17" s="18">
        <f>('Data Sheet'!H54/'Data Sheet'!H6)*365</f>
        <v>295.28775087888437</v>
      </c>
      <c r="I17" s="18">
        <f>('Data Sheet'!I54/'Data Sheet'!I6)*365</f>
        <v>260.3162706564126</v>
      </c>
      <c r="J17" s="18">
        <f>('Data Sheet'!J54/'Data Sheet'!J6)*365</f>
        <v>299.27729747119861</v>
      </c>
      <c r="K17" s="18">
        <f>('Data Sheet'!K54/'Data Sheet'!K6)*365</f>
        <v>264.92718017671916</v>
      </c>
      <c r="L17" s="4"/>
    </row>
    <row r="18" spans="1:12" x14ac:dyDescent="0.25">
      <c r="A18" s="16" t="s">
        <v>137</v>
      </c>
      <c r="B18" s="18">
        <f>('Data Sheet'!B35/'Data Sheet'!B6)*365</f>
        <v>173.28231742392748</v>
      </c>
      <c r="C18" s="18">
        <f>('Data Sheet'!C35/'Data Sheet'!C6)*365</f>
        <v>160.78036541929563</v>
      </c>
      <c r="D18" s="18">
        <f>('Data Sheet'!D35/'Data Sheet'!D6)*365</f>
        <v>136.69963704711361</v>
      </c>
      <c r="E18" s="18">
        <f>('Data Sheet'!E35/'Data Sheet'!E6)*365</f>
        <v>136.71123523911501</v>
      </c>
      <c r="F18" s="18">
        <f>('Data Sheet'!F35/'Data Sheet'!F6)*365</f>
        <v>128.56303480758231</v>
      </c>
      <c r="G18" s="18">
        <f>('Data Sheet'!G35/'Data Sheet'!G6)*365</f>
        <v>157.40492892217256</v>
      </c>
      <c r="H18" s="18">
        <f>('Data Sheet'!H35/'Data Sheet'!H6)*365</f>
        <v>204.54350918860447</v>
      </c>
      <c r="I18" s="18">
        <f>('Data Sheet'!I35/'Data Sheet'!I6)*365</f>
        <v>167.45548798817609</v>
      </c>
      <c r="J18" s="18">
        <f>('Data Sheet'!J35/'Data Sheet'!J6)*365</f>
        <v>166.95678262112918</v>
      </c>
      <c r="K18" s="18">
        <f>('Data Sheet'!K35/'Data Sheet'!K6)*365</f>
        <v>147.41297861441925</v>
      </c>
      <c r="L18" s="4"/>
    </row>
    <row r="19" spans="1:12" x14ac:dyDescent="0.25">
      <c r="A19" s="16" t="s">
        <v>138</v>
      </c>
      <c r="B19" s="18">
        <f>B16+B17</f>
        <v>387.14393303690764</v>
      </c>
      <c r="C19" s="18">
        <f t="shared" ref="C19:K19" si="0">C16+C17</f>
        <v>392.64182613135358</v>
      </c>
      <c r="D19" s="18">
        <f t="shared" si="0"/>
        <v>374.58764615024108</v>
      </c>
      <c r="E19" s="18">
        <f t="shared" si="0"/>
        <v>408.2708973007343</v>
      </c>
      <c r="F19" s="18">
        <f t="shared" si="0"/>
        <v>387.23544830167378</v>
      </c>
      <c r="G19" s="18">
        <f t="shared" si="0"/>
        <v>410.82495084181414</v>
      </c>
      <c r="H19" s="18">
        <f t="shared" si="0"/>
        <v>403.27635152835057</v>
      </c>
      <c r="I19" s="18">
        <f t="shared" si="0"/>
        <v>344.28653046743938</v>
      </c>
      <c r="J19" s="18">
        <f t="shared" si="0"/>
        <v>386.09280263267033</v>
      </c>
      <c r="K19" s="18">
        <f t="shared" si="0"/>
        <v>335.60722613522819</v>
      </c>
      <c r="L19" s="4"/>
    </row>
    <row r="20" spans="1:12" x14ac:dyDescent="0.25">
      <c r="A20" s="16" t="s">
        <v>139</v>
      </c>
      <c r="B20" s="18">
        <f>B19-B18</f>
        <v>213.86161561298016</v>
      </c>
      <c r="C20" s="18">
        <f t="shared" ref="C20:K20" si="1">C19-C18</f>
        <v>231.86146071205795</v>
      </c>
      <c r="D20" s="18">
        <f t="shared" si="1"/>
        <v>237.88800910312747</v>
      </c>
      <c r="E20" s="18">
        <f t="shared" si="1"/>
        <v>271.55966206161929</v>
      </c>
      <c r="F20" s="18">
        <f t="shared" si="1"/>
        <v>258.67241349409147</v>
      </c>
      <c r="G20" s="18">
        <f t="shared" si="1"/>
        <v>253.42002191964158</v>
      </c>
      <c r="H20" s="18">
        <f t="shared" si="1"/>
        <v>198.7328423397461</v>
      </c>
      <c r="I20" s="18">
        <f t="shared" si="1"/>
        <v>176.83104247926329</v>
      </c>
      <c r="J20" s="18">
        <f t="shared" si="1"/>
        <v>219.13602001154115</v>
      </c>
      <c r="K20" s="18">
        <f t="shared" si="1"/>
        <v>188.19424752080894</v>
      </c>
      <c r="L20" s="4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25">
      <c r="A22" s="15" t="s">
        <v>140</v>
      </c>
      <c r="B22" s="18">
        <f>'Data Sheet'!B17/'Data Sheet'!B60</f>
        <v>0.11250252741307104</v>
      </c>
      <c r="C22" s="18">
        <f>'Data Sheet'!C17/'Data Sheet'!C60</f>
        <v>0.10553754174170359</v>
      </c>
      <c r="D22" s="18">
        <f>'Data Sheet'!D17/'Data Sheet'!D60</f>
        <v>4.7124299801704503E-2</v>
      </c>
      <c r="E22" s="18">
        <f>'Data Sheet'!E17/'Data Sheet'!E60</f>
        <v>4.3095772471937098E-2</v>
      </c>
      <c r="F22" s="18">
        <f>'Data Sheet'!F17/'Data Sheet'!F60</f>
        <v>5.5379102819151135E-2</v>
      </c>
      <c r="G22" s="18">
        <f>'Data Sheet'!G17/'Data Sheet'!G60</f>
        <v>4.1223109289745034E-2</v>
      </c>
      <c r="H22" s="18">
        <f>'Data Sheet'!H17/'Data Sheet'!H60</f>
        <v>3.4010805128237023E-2</v>
      </c>
      <c r="I22" s="18">
        <f>'Data Sheet'!I17/'Data Sheet'!I60</f>
        <v>0.11324560854997473</v>
      </c>
      <c r="J22" s="18">
        <f>'Data Sheet'!J17/'Data Sheet'!J60</f>
        <v>8.1833925893030957E-2</v>
      </c>
      <c r="K22" s="18">
        <f>'Data Sheet'!K17/'Data Sheet'!K60</f>
        <v>0.11194054813687716</v>
      </c>
      <c r="L22" s="4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25">
      <c r="A24" s="15" t="s">
        <v>141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6" t="s">
        <v>142</v>
      </c>
      <c r="B25" s="18">
        <f>('Data Sheet'!B34+'Data Sheet'!B28)/'Data Sheet'!B60</f>
        <v>3.3297380102332144E-2</v>
      </c>
      <c r="C25" s="18">
        <f>('Data Sheet'!C34+'Data Sheet'!C28)/'Data Sheet'!C60</f>
        <v>7.6760025161130438E-2</v>
      </c>
      <c r="D25" s="18">
        <f>('Data Sheet'!D34+'Data Sheet'!D28)/'Data Sheet'!D60</f>
        <v>1.3333692455301135E-2</v>
      </c>
      <c r="E25" s="18">
        <f>('Data Sheet'!E34+'Data Sheet'!E28)/'Data Sheet'!E60</f>
        <v>4.9404337995939809E-2</v>
      </c>
      <c r="F25" s="18">
        <f>('Data Sheet'!F34+'Data Sheet'!F28)/'Data Sheet'!F60</f>
        <v>0.11103336055579534</v>
      </c>
      <c r="G25" s="18">
        <f>('Data Sheet'!G34+'Data Sheet'!G28)/'Data Sheet'!G60</f>
        <v>0.15292606819725105</v>
      </c>
      <c r="H25" s="18">
        <f>('Data Sheet'!H34+'Data Sheet'!H28)/'Data Sheet'!H60</f>
        <v>0.15165420479357039</v>
      </c>
      <c r="I25" s="18">
        <f>('Data Sheet'!I34+'Data Sheet'!I28)/'Data Sheet'!I60</f>
        <v>0.13175327111569668</v>
      </c>
      <c r="J25" s="18">
        <f>('Data Sheet'!J34+'Data Sheet'!J28)/'Data Sheet'!J60</f>
        <v>0.14976372346109609</v>
      </c>
      <c r="K25" s="18">
        <f>('Data Sheet'!K34+'Data Sheet'!K28)/'Data Sheet'!K60</f>
        <v>0.15493912649736172</v>
      </c>
      <c r="L25" s="4"/>
    </row>
    <row r="26" spans="1:12" x14ac:dyDescent="0.25">
      <c r="A26" s="16" t="s">
        <v>143</v>
      </c>
      <c r="B26" s="18">
        <f>'Data Sheet'!B26/'Data Sheet'!B60</f>
        <v>0.7449637784263764</v>
      </c>
      <c r="C26" s="18">
        <f>'Data Sheet'!C26/'Data Sheet'!C60</f>
        <v>0.69349628868372093</v>
      </c>
      <c r="D26" s="18">
        <f>'Data Sheet'!D26/'Data Sheet'!D60</f>
        <v>0.6878411091596589</v>
      </c>
      <c r="E26" s="18">
        <f>'Data Sheet'!E26/'Data Sheet'!E60</f>
        <v>0.68664142629620206</v>
      </c>
      <c r="F26" s="18">
        <f>'Data Sheet'!F26/'Data Sheet'!F60</f>
        <v>0.66319148057081012</v>
      </c>
      <c r="G26" s="18">
        <f>'Data Sheet'!G26/'Data Sheet'!G60</f>
        <v>0.64007762102742127</v>
      </c>
      <c r="H26" s="18">
        <f>'Data Sheet'!H26/'Data Sheet'!H60</f>
        <v>0.59251789968710533</v>
      </c>
      <c r="I26" s="18">
        <f>'Data Sheet'!I26/'Data Sheet'!I60</f>
        <v>0.59663779200341827</v>
      </c>
      <c r="J26" s="18">
        <f>'Data Sheet'!J26/'Data Sheet'!J60</f>
        <v>0.59395497266625941</v>
      </c>
      <c r="K26" s="18">
        <f>'Data Sheet'!K26/'Data Sheet'!K60</f>
        <v>0.52194179232641003</v>
      </c>
      <c r="L26" s="4"/>
    </row>
    <row r="27" spans="1:12" x14ac:dyDescent="0.25">
      <c r="A27" s="16" t="s">
        <v>144</v>
      </c>
      <c r="B27" s="18">
        <f>('Data Sheet'!B34-'Data Sheet'!B28)/'Data Sheet'!B26</f>
        <v>4.4654863017195005E-2</v>
      </c>
      <c r="C27" s="18">
        <f>('Data Sheet'!C34-'Data Sheet'!C28)/'Data Sheet'!C26</f>
        <v>0.11068556013013932</v>
      </c>
      <c r="D27" s="18">
        <f>('Data Sheet'!D34-'Data Sheet'!D28)/'Data Sheet'!D26</f>
        <v>9.8070825944435499E-3</v>
      </c>
      <c r="E27" s="18">
        <f>('Data Sheet'!E34-'Data Sheet'!E28)/'Data Sheet'!E26</f>
        <v>3.3290517700404497E-2</v>
      </c>
      <c r="F27" s="18">
        <f>('Data Sheet'!F34-'Data Sheet'!F28)/'Data Sheet'!F26</f>
        <v>7.7775384435246647E-2</v>
      </c>
      <c r="G27" s="18">
        <f>('Data Sheet'!G34-'Data Sheet'!G28)/'Data Sheet'!G26</f>
        <v>0.1653780597772565</v>
      </c>
      <c r="H27" s="18">
        <f>('Data Sheet'!H34-'Data Sheet'!H28)/'Data Sheet'!H26</f>
        <v>0.16292700159787679</v>
      </c>
      <c r="I27" s="18">
        <f>('Data Sheet'!I34-'Data Sheet'!I28)/'Data Sheet'!I26</f>
        <v>0.14243687238449473</v>
      </c>
      <c r="J27" s="18">
        <f>('Data Sheet'!J34-'Data Sheet'!J28)/'Data Sheet'!J26</f>
        <v>6.3543432755814588E-2</v>
      </c>
      <c r="K27" s="18">
        <f>('Data Sheet'!K34-'Data Sheet'!K28)/'Data Sheet'!K26</f>
        <v>0.18990054986945926</v>
      </c>
      <c r="L27" s="4"/>
    </row>
  </sheetData>
  <mergeCells count="4">
    <mergeCell ref="A14:M14"/>
    <mergeCell ref="A21:L21"/>
    <mergeCell ref="A23:L23"/>
    <mergeCell ref="A8:L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Analysis'!B25:K25</xm:f>
              <xm:sqref>L25</xm:sqref>
            </x14:sparkline>
            <x14:sparkline>
              <xm:f>'Ratio Analysis'!B26:K26</xm:f>
              <xm:sqref>L26</xm:sqref>
            </x14:sparkline>
            <x14:sparkline>
              <xm:f>'Ratio Analysis'!B27:K27</xm:f>
              <xm:sqref>L27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Analysis'!B22:K22</xm:f>
              <xm:sqref>L22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Analysis'!B16:K16</xm:f>
              <xm:sqref>L16</xm:sqref>
            </x14:sparkline>
            <x14:sparkline>
              <xm:f>'Ratio Analysis'!B17:K17</xm:f>
              <xm:sqref>L17</xm:sqref>
            </x14:sparkline>
            <x14:sparkline>
              <xm:f>'Ratio Analysis'!B18:K18</xm:f>
              <xm:sqref>L18</xm:sqref>
            </x14:sparkline>
            <x14:sparkline>
              <xm:f>'Ratio Analysis'!B19:K19</xm:f>
              <xm:sqref>L19</xm:sqref>
            </x14:sparkline>
            <x14:sparkline>
              <xm:f>'Ratio Analysis'!B20:K20</xm:f>
              <xm:sqref>L20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Analysis'!B10:K10</xm:f>
              <xm:sqref>L10</xm:sqref>
            </x14:sparkline>
            <x14:sparkline>
              <xm:f>'Ratio Analysis'!B11:K11</xm:f>
              <xm:sqref>L11</xm:sqref>
            </x14:sparkline>
            <x14:sparkline>
              <xm:f>'Ratio Analysis'!B12:K12</xm:f>
              <xm:sqref>L12</xm:sqref>
            </x14:sparkline>
            <x14:sparkline>
              <xm:f>'Ratio Analysis'!B13:K13</xm:f>
              <xm:sqref>L13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Analysis'!B3:K3</xm:f>
              <xm:sqref>L3</xm:sqref>
            </x14:sparkline>
            <x14:sparkline>
              <xm:f>'Ratio Analysis'!B4:K4</xm:f>
              <xm:sqref>L4</xm:sqref>
            </x14:sparkline>
            <x14:sparkline>
              <xm:f>'Ratio Analysis'!B5:K5</xm:f>
              <xm:sqref>L5</xm:sqref>
            </x14:sparkline>
            <x14:sparkline>
              <xm:f>'Ratio Analysis'!B6:K6</xm:f>
              <xm:sqref>L6</xm:sqref>
            </x14:sparkline>
            <x14:sparkline>
              <xm:f>'Ratio Analysis'!B7:K7</xm:f>
              <xm:sqref>L7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showGridLines="0" tabSelected="1" zoomScale="70" zoomScaleNormal="70" workbookViewId="0">
      <selection activeCell="F65" sqref="F65"/>
    </sheetView>
  </sheetViews>
  <sheetFormatPr defaultRowHeight="15" x14ac:dyDescent="0.25"/>
  <cols>
    <col min="1" max="1" width="29.28515625" bestFit="1" customWidth="1"/>
    <col min="2" max="6" width="16.85546875" bestFit="1" customWidth="1"/>
    <col min="7" max="16" width="13.85546875" bestFit="1" customWidth="1"/>
  </cols>
  <sheetData>
    <row r="1" spans="1:16" x14ac:dyDescent="0.25">
      <c r="A1" t="s">
        <v>151</v>
      </c>
      <c r="B1" s="13" t="s">
        <v>146</v>
      </c>
      <c r="C1" s="13" t="s">
        <v>147</v>
      </c>
      <c r="D1" s="13" t="s">
        <v>148</v>
      </c>
      <c r="E1" s="13" t="s">
        <v>149</v>
      </c>
      <c r="F1" s="13" t="s">
        <v>150</v>
      </c>
      <c r="G1" s="13" t="s">
        <v>107</v>
      </c>
      <c r="H1" s="13" t="s">
        <v>108</v>
      </c>
      <c r="I1" s="13" t="s">
        <v>109</v>
      </c>
      <c r="J1" s="13" t="s">
        <v>110</v>
      </c>
      <c r="K1" s="13" t="s">
        <v>111</v>
      </c>
      <c r="L1" s="13" t="s">
        <v>112</v>
      </c>
      <c r="M1" s="13" t="s">
        <v>113</v>
      </c>
      <c r="N1" s="13" t="s">
        <v>114</v>
      </c>
      <c r="O1" s="13" t="s">
        <v>115</v>
      </c>
      <c r="P1" s="13" t="s">
        <v>116</v>
      </c>
    </row>
    <row r="2" spans="1:16" x14ac:dyDescent="0.25">
      <c r="A2" s="4" t="s">
        <v>117</v>
      </c>
      <c r="B2" s="4">
        <f t="shared" ref="B2:E2" si="0">C2*(1+B4)</f>
        <v>82543.133140116552</v>
      </c>
      <c r="C2" s="4">
        <f t="shared" si="0"/>
        <v>74293.103220057426</v>
      </c>
      <c r="D2" s="4">
        <f t="shared" si="0"/>
        <v>66624.936544996774</v>
      </c>
      <c r="E2" s="4">
        <f t="shared" si="0"/>
        <v>59403.437291026756</v>
      </c>
      <c r="F2" s="4">
        <f>G2*(1+F4)</f>
        <v>53775.364986105094</v>
      </c>
      <c r="G2" s="5">
        <f>'Data Sheet'!B3</f>
        <v>48496.85</v>
      </c>
      <c r="H2" s="5">
        <f>'Data Sheet'!C3</f>
        <v>43885.68</v>
      </c>
      <c r="I2" s="5">
        <f>'Data Sheet'!D3</f>
        <v>38654.49</v>
      </c>
      <c r="J2" s="5">
        <f>'Data Sheet'!E3</f>
        <v>33498.14</v>
      </c>
      <c r="K2" s="5">
        <f>'Data Sheet'!F3</f>
        <v>32837.5</v>
      </c>
      <c r="L2" s="5">
        <f>'Data Sheet'!G3</f>
        <v>29065.91</v>
      </c>
      <c r="M2" s="5">
        <f>'Data Sheet'!H3</f>
        <v>26415.54</v>
      </c>
      <c r="N2" s="5">
        <f>'Data Sheet'!I3</f>
        <v>31308.14</v>
      </c>
      <c r="O2" s="5">
        <f>'Data Sheet'!J3</f>
        <v>28487.03</v>
      </c>
      <c r="P2" s="5">
        <f>'Data Sheet'!K3</f>
        <v>27433.439999999999</v>
      </c>
    </row>
    <row r="3" spans="1:16" x14ac:dyDescent="0.25">
      <c r="A3" s="4" t="s">
        <v>155</v>
      </c>
      <c r="B3" s="12">
        <f t="shared" ref="B3" si="1">(B2/C2)-1</f>
        <v>0.11104704962481371</v>
      </c>
      <c r="C3" s="12">
        <f t="shared" ref="C3" si="2">(C2/D2)-1</f>
        <v>0.115094543765633</v>
      </c>
      <c r="D3" s="12">
        <f t="shared" ref="D3" si="3">(D2/E2)-1</f>
        <v>0.12156702681346143</v>
      </c>
      <c r="E3" s="12">
        <f t="shared" ref="E3" si="4">(E2/F2)-1</f>
        <v>0.10465893269856719</v>
      </c>
      <c r="F3" s="12">
        <f t="shared" ref="F3" si="5">(F2/G2)-1</f>
        <v>0.10884242968574442</v>
      </c>
      <c r="G3" s="12">
        <f t="shared" ref="G3:N3" si="6">(G2/H2)-1</f>
        <v>0.10507231516066295</v>
      </c>
      <c r="H3" s="12">
        <f t="shared" si="6"/>
        <v>0.1353320144697292</v>
      </c>
      <c r="I3" s="12">
        <f t="shared" si="6"/>
        <v>0.15392944205260339</v>
      </c>
      <c r="J3" s="12">
        <f t="shared" si="6"/>
        <v>2.0118462124095959E-2</v>
      </c>
      <c r="K3" s="12">
        <f t="shared" si="6"/>
        <v>0.12975991462163061</v>
      </c>
      <c r="L3" s="12">
        <f t="shared" si="6"/>
        <v>0.10033374294070829</v>
      </c>
      <c r="M3" s="12">
        <f t="shared" si="6"/>
        <v>-0.15627245821693647</v>
      </c>
      <c r="N3" s="12">
        <f t="shared" si="6"/>
        <v>9.9031383756046143E-2</v>
      </c>
      <c r="O3" s="12">
        <f>O2/P2-1</f>
        <v>3.8405318472637839E-2</v>
      </c>
      <c r="P3" s="20"/>
    </row>
    <row r="4" spans="1:16" x14ac:dyDescent="0.25">
      <c r="A4" s="4" t="s">
        <v>152</v>
      </c>
      <c r="B4" s="20">
        <f t="shared" ref="B4:E4" si="7">AVERAGE(C3:G3)</f>
        <v>0.11104704962481379</v>
      </c>
      <c r="C4" s="20">
        <f t="shared" si="7"/>
        <v>0.11509454376563304</v>
      </c>
      <c r="D4" s="20">
        <f t="shared" si="7"/>
        <v>0.12156702681346143</v>
      </c>
      <c r="E4" s="20">
        <f t="shared" si="7"/>
        <v>0.10465893269856719</v>
      </c>
      <c r="F4" s="20">
        <f>AVERAGE(G3:K3)</f>
        <v>0.10884242968574442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4" t="s">
        <v>12</v>
      </c>
      <c r="B6" s="21">
        <f>B2</f>
        <v>82543.133140116552</v>
      </c>
      <c r="C6" s="21">
        <f t="shared" ref="C6:P6" si="8">C2</f>
        <v>74293.103220057426</v>
      </c>
      <c r="D6" s="21">
        <f t="shared" si="8"/>
        <v>66624.936544996774</v>
      </c>
      <c r="E6" s="21">
        <f t="shared" si="8"/>
        <v>59403.437291026756</v>
      </c>
      <c r="F6" s="21">
        <f t="shared" si="8"/>
        <v>53775.364986105094</v>
      </c>
      <c r="G6" s="21">
        <f t="shared" si="8"/>
        <v>48496.85</v>
      </c>
      <c r="H6" s="21">
        <f t="shared" si="8"/>
        <v>43885.68</v>
      </c>
      <c r="I6" s="21">
        <f t="shared" si="8"/>
        <v>38654.49</v>
      </c>
      <c r="J6" s="21">
        <f t="shared" si="8"/>
        <v>33498.14</v>
      </c>
      <c r="K6" s="21">
        <f t="shared" si="8"/>
        <v>32837.5</v>
      </c>
      <c r="L6" s="21">
        <f t="shared" si="8"/>
        <v>29065.91</v>
      </c>
      <c r="M6" s="21">
        <f t="shared" si="8"/>
        <v>26415.54</v>
      </c>
      <c r="N6" s="21">
        <f t="shared" si="8"/>
        <v>31308.14</v>
      </c>
      <c r="O6" s="21">
        <f t="shared" si="8"/>
        <v>28487.03</v>
      </c>
      <c r="P6" s="21">
        <f t="shared" si="8"/>
        <v>27433.439999999999</v>
      </c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4" t="s">
        <v>22</v>
      </c>
      <c r="B8" s="18">
        <f t="shared" ref="B8:E8" si="9">C8*(1+B10)</f>
        <v>54992.233462737422</v>
      </c>
      <c r="C8" s="18">
        <f t="shared" si="9"/>
        <v>51466.215158194958</v>
      </c>
      <c r="D8" s="18">
        <f t="shared" si="9"/>
        <v>46171.987380473234</v>
      </c>
      <c r="E8" s="18">
        <f t="shared" si="9"/>
        <v>41529.4613206215</v>
      </c>
      <c r="F8" s="18">
        <f>G8*(1+F10)</f>
        <v>38283.003205346889</v>
      </c>
      <c r="G8" s="5">
        <v>35181.589999999997</v>
      </c>
      <c r="H8" s="5">
        <v>32925.800000000003</v>
      </c>
      <c r="I8" s="5">
        <v>28364.38</v>
      </c>
      <c r="J8" s="5">
        <v>25644.99</v>
      </c>
      <c r="K8" s="5">
        <v>25546.89</v>
      </c>
      <c r="L8" s="5">
        <v>23191.43</v>
      </c>
      <c r="M8" s="5">
        <v>20576.71</v>
      </c>
      <c r="N8" s="5">
        <v>21490.5</v>
      </c>
      <c r="O8" s="5">
        <v>20722.48</v>
      </c>
      <c r="P8" s="5">
        <v>19452.25</v>
      </c>
    </row>
    <row r="9" spans="1:16" x14ac:dyDescent="0.25">
      <c r="A9" s="4" t="s">
        <v>155</v>
      </c>
      <c r="B9" s="4"/>
      <c r="C9" s="4"/>
      <c r="D9" s="4"/>
      <c r="E9" s="4"/>
      <c r="F9" s="12"/>
      <c r="G9" s="12">
        <f t="shared" ref="G9:N9" si="10">G8/H8-1</f>
        <v>6.8511319390872627E-2</v>
      </c>
      <c r="H9" s="12">
        <f t="shared" si="10"/>
        <v>0.16081507863031042</v>
      </c>
      <c r="I9" s="12">
        <f t="shared" si="10"/>
        <v>0.10603981518417438</v>
      </c>
      <c r="J9" s="12">
        <f t="shared" si="10"/>
        <v>3.8399977453225098E-3</v>
      </c>
      <c r="K9" s="12">
        <f t="shared" si="10"/>
        <v>0.10156596639362037</v>
      </c>
      <c r="L9" s="12">
        <f t="shared" si="10"/>
        <v>0.12707182051941257</v>
      </c>
      <c r="M9" s="12">
        <f t="shared" si="10"/>
        <v>-4.2520648658709748E-2</v>
      </c>
      <c r="N9" s="12">
        <f t="shared" si="10"/>
        <v>3.7062166304419275E-2</v>
      </c>
      <c r="O9" s="12">
        <f>O8/P8-1</f>
        <v>6.5299901039725494E-2</v>
      </c>
      <c r="P9" s="4"/>
    </row>
    <row r="10" spans="1:16" x14ac:dyDescent="0.25">
      <c r="A10" s="4" t="s">
        <v>152</v>
      </c>
      <c r="B10" s="12">
        <f t="shared" ref="B10:E10" si="11">AVERAGE(C9:G9)</f>
        <v>6.8511319390872627E-2</v>
      </c>
      <c r="C10" s="12">
        <f t="shared" si="11"/>
        <v>0.11466319901059152</v>
      </c>
      <c r="D10" s="12">
        <f t="shared" si="11"/>
        <v>0.11178873773511915</v>
      </c>
      <c r="E10" s="12">
        <f t="shared" si="11"/>
        <v>8.4801552737669983E-2</v>
      </c>
      <c r="F10" s="12">
        <f>AVERAGE(G9:K9)</f>
        <v>8.8154435468860065E-2</v>
      </c>
      <c r="G10" s="4"/>
      <c r="H10" s="1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4" t="s">
        <v>156</v>
      </c>
      <c r="B12" s="18">
        <f t="shared" ref="B12:E12" si="12">C12*(1+B14)</f>
        <v>70703.346568648922</v>
      </c>
      <c r="C12" s="18">
        <f t="shared" si="12"/>
        <v>64147.736123141964</v>
      </c>
      <c r="D12" s="18">
        <f t="shared" si="12"/>
        <v>58328.471660032294</v>
      </c>
      <c r="E12" s="18">
        <f t="shared" si="12"/>
        <v>52661.037801097649</v>
      </c>
      <c r="F12" s="18">
        <f>G12*(1+F14)</f>
        <v>47181.387371727447</v>
      </c>
      <c r="G12" s="5">
        <v>43474.98</v>
      </c>
      <c r="H12" s="5">
        <v>39883.339999999997</v>
      </c>
      <c r="I12" s="5">
        <v>35014.980000000003</v>
      </c>
      <c r="J12" s="5">
        <v>30442.080000000002</v>
      </c>
      <c r="K12" s="5">
        <v>31654.16</v>
      </c>
      <c r="L12" s="5">
        <v>31069.19</v>
      </c>
      <c r="M12" s="5">
        <v>31635.9</v>
      </c>
      <c r="N12" s="5">
        <v>32953.65</v>
      </c>
      <c r="O12" s="5">
        <v>29941.3</v>
      </c>
      <c r="P12" s="5">
        <v>29121.94</v>
      </c>
    </row>
    <row r="13" spans="1:16" x14ac:dyDescent="0.25">
      <c r="A13" s="23" t="s">
        <v>157</v>
      </c>
      <c r="B13" s="12">
        <f t="shared" ref="B13:F13" si="13">B12/C12-1</f>
        <v>0.10219550745987993</v>
      </c>
      <c r="C13" s="12">
        <f t="shared" si="13"/>
        <v>9.9767134256959045E-2</v>
      </c>
      <c r="D13" s="12">
        <f t="shared" si="13"/>
        <v>0.10762100588181944</v>
      </c>
      <c r="E13" s="12">
        <f t="shared" si="13"/>
        <v>0.11614008689905075</v>
      </c>
      <c r="F13" s="12">
        <f t="shared" si="13"/>
        <v>8.5253802801690703E-2</v>
      </c>
      <c r="G13" s="12">
        <f t="shared" ref="G13:N13" si="14">G12/H12-1</f>
        <v>9.0053641445275279E-2</v>
      </c>
      <c r="H13" s="12">
        <f t="shared" si="14"/>
        <v>0.13903649238126059</v>
      </c>
      <c r="I13" s="12">
        <f t="shared" si="14"/>
        <v>0.150216410967976</v>
      </c>
      <c r="J13" s="12">
        <f t="shared" si="14"/>
        <v>-3.8291333587749499E-2</v>
      </c>
      <c r="K13" s="12">
        <f t="shared" si="14"/>
        <v>1.8827977169665555E-2</v>
      </c>
      <c r="L13" s="12">
        <f t="shared" si="14"/>
        <v>-1.791350965200933E-2</v>
      </c>
      <c r="M13" s="12">
        <f t="shared" si="14"/>
        <v>-3.9987983121748227E-2</v>
      </c>
      <c r="N13" s="12">
        <f t="shared" si="14"/>
        <v>0.10060852401198361</v>
      </c>
      <c r="O13" s="12">
        <f>O12/P12-1</f>
        <v>2.8135488226402439E-2</v>
      </c>
      <c r="P13" s="4"/>
    </row>
    <row r="14" spans="1:16" x14ac:dyDescent="0.25">
      <c r="A14" s="23" t="s">
        <v>152</v>
      </c>
      <c r="B14" s="20">
        <f t="shared" ref="B14:E14" si="15">AVERAGE(C13:F13)</f>
        <v>0.10219550745987999</v>
      </c>
      <c r="C14" s="20">
        <f t="shared" si="15"/>
        <v>9.9767134256959045E-2</v>
      </c>
      <c r="D14" s="20">
        <f t="shared" si="15"/>
        <v>0.10762100588181933</v>
      </c>
      <c r="E14" s="20">
        <f t="shared" si="15"/>
        <v>0.11614008689905064</v>
      </c>
      <c r="F14" s="20">
        <f>AVERAGE(G13:J13)</f>
        <v>8.5253802801690592E-2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6" spans="1:16" x14ac:dyDescent="0.25">
      <c r="A16" s="4" t="s">
        <v>158</v>
      </c>
      <c r="B16" s="5">
        <f t="shared" ref="B16:E16" si="16">C16*(1+B18)</f>
        <v>17576.265147421134</v>
      </c>
      <c r="C16" s="5">
        <f t="shared" si="16"/>
        <v>17910.322478359565</v>
      </c>
      <c r="D16" s="5">
        <f t="shared" si="16"/>
        <v>17721.037026371869</v>
      </c>
      <c r="E16" s="5">
        <f t="shared" si="16"/>
        <v>17377.129743848058</v>
      </c>
      <c r="F16" s="5">
        <f>G16*(1+F18)</f>
        <v>17017.168235813828</v>
      </c>
      <c r="G16" s="5">
        <v>16984.400000000001</v>
      </c>
      <c r="H16" s="5">
        <v>19907</v>
      </c>
      <c r="I16" s="5">
        <v>17200.55</v>
      </c>
      <c r="J16" s="5">
        <v>16145.63</v>
      </c>
      <c r="K16" s="5">
        <v>15706.43</v>
      </c>
      <c r="L16" s="5">
        <v>17339.62</v>
      </c>
      <c r="M16" s="5">
        <v>19864.32</v>
      </c>
      <c r="N16" s="5">
        <v>17887.02</v>
      </c>
      <c r="O16" s="5">
        <v>13143.96</v>
      </c>
      <c r="P16" s="5">
        <v>16353</v>
      </c>
    </row>
    <row r="17" spans="1:16" x14ac:dyDescent="0.25">
      <c r="A17" s="4" t="s">
        <v>153</v>
      </c>
      <c r="B17" s="12">
        <f t="shared" ref="B17" si="17">(B16/C16)-1</f>
        <v>-1.8651664778345567E-2</v>
      </c>
      <c r="C17" s="12">
        <f t="shared" ref="C17" si="18">(C16/D16)-1</f>
        <v>1.0681398143122633E-2</v>
      </c>
      <c r="D17" s="12">
        <f t="shared" ref="D17" si="19">(D16/E16)-1</f>
        <v>1.9790799032594064E-2</v>
      </c>
      <c r="E17" s="12">
        <f t="shared" ref="E17" si="20">(E16/F16)-1</f>
        <v>2.1152844177485752E-2</v>
      </c>
      <c r="F17" s="12">
        <f t="shared" ref="F17" si="21">(F16/G16)-1</f>
        <v>1.9293137122198267E-3</v>
      </c>
      <c r="G17" s="12">
        <f t="shared" ref="G17:N17" si="22">(G16/H16)-1</f>
        <v>-0.14681267895715067</v>
      </c>
      <c r="H17" s="12">
        <f t="shared" si="22"/>
        <v>0.15734671275046441</v>
      </c>
      <c r="I17" s="12">
        <f t="shared" si="22"/>
        <v>6.5337803479950995E-2</v>
      </c>
      <c r="J17" s="12">
        <f t="shared" si="22"/>
        <v>2.7963069901944637E-2</v>
      </c>
      <c r="K17" s="12">
        <f t="shared" si="22"/>
        <v>-9.4188338614110245E-2</v>
      </c>
      <c r="L17" s="12">
        <f t="shared" si="22"/>
        <v>-0.12709722759198405</v>
      </c>
      <c r="M17" s="12">
        <f t="shared" si="22"/>
        <v>0.11054384687890995</v>
      </c>
      <c r="N17" s="12">
        <f t="shared" si="22"/>
        <v>0.36085471958222648</v>
      </c>
      <c r="O17" s="12">
        <f>(O16/P16)-1</f>
        <v>-0.19623555310952123</v>
      </c>
      <c r="P17" s="12"/>
    </row>
    <row r="18" spans="1:16" x14ac:dyDescent="0.25">
      <c r="A18" s="23" t="s">
        <v>152</v>
      </c>
      <c r="B18" s="20">
        <f t="shared" ref="B18:E18" si="23">AVERAGE(C17:G17)</f>
        <v>-1.8651664778345678E-2</v>
      </c>
      <c r="C18" s="20">
        <f t="shared" si="23"/>
        <v>1.0681398143122679E-2</v>
      </c>
      <c r="D18" s="20">
        <f t="shared" si="23"/>
        <v>1.9790799032594064E-2</v>
      </c>
      <c r="E18" s="20">
        <f t="shared" si="23"/>
        <v>2.1152844177485843E-2</v>
      </c>
      <c r="F18" s="20">
        <f>AVERAGE(G17:K17)</f>
        <v>1.9293137122198267E-3</v>
      </c>
      <c r="G18" s="14"/>
      <c r="H18" s="14"/>
      <c r="I18" s="14"/>
      <c r="J18" s="14"/>
      <c r="K18" s="14"/>
      <c r="L18" s="14"/>
      <c r="M18" s="14"/>
      <c r="N18" s="14"/>
      <c r="O18" s="14"/>
      <c r="P18" s="4"/>
    </row>
    <row r="20" spans="1:16" x14ac:dyDescent="0.25">
      <c r="A20" s="4" t="s">
        <v>159</v>
      </c>
      <c r="B20" s="18">
        <f>B12-B16</f>
        <v>53127.081421227791</v>
      </c>
      <c r="C20" s="18">
        <f t="shared" ref="C20:P20" si="24">C12-C16</f>
        <v>46237.413644782398</v>
      </c>
      <c r="D20" s="18">
        <f t="shared" si="24"/>
        <v>40607.434633660421</v>
      </c>
      <c r="E20" s="18">
        <f t="shared" si="24"/>
        <v>35283.908057249588</v>
      </c>
      <c r="F20" s="18">
        <f t="shared" si="24"/>
        <v>30164.21913591362</v>
      </c>
      <c r="G20" s="18">
        <f t="shared" si="24"/>
        <v>26490.58</v>
      </c>
      <c r="H20" s="18">
        <f t="shared" si="24"/>
        <v>19976.339999999997</v>
      </c>
      <c r="I20" s="18">
        <f t="shared" si="24"/>
        <v>17814.430000000004</v>
      </c>
      <c r="J20" s="18">
        <f t="shared" si="24"/>
        <v>14296.450000000003</v>
      </c>
      <c r="K20" s="18">
        <f t="shared" si="24"/>
        <v>15947.73</v>
      </c>
      <c r="L20" s="18">
        <f t="shared" si="24"/>
        <v>13729.57</v>
      </c>
      <c r="M20" s="18">
        <f t="shared" si="24"/>
        <v>11771.580000000002</v>
      </c>
      <c r="N20" s="18">
        <f t="shared" si="24"/>
        <v>15066.630000000001</v>
      </c>
      <c r="O20" s="18">
        <f t="shared" si="24"/>
        <v>16797.34</v>
      </c>
      <c r="P20" s="18">
        <f t="shared" si="24"/>
        <v>12768.939999999999</v>
      </c>
    </row>
    <row r="22" spans="1:16" x14ac:dyDescent="0.25">
      <c r="A22" s="4" t="s">
        <v>160</v>
      </c>
      <c r="B22" s="5">
        <f t="shared" ref="B22:E22" si="25">C22*(1+C24)</f>
        <v>16748.438976850211</v>
      </c>
      <c r="C22" s="5">
        <f t="shared" si="25"/>
        <v>17347.585239910586</v>
      </c>
      <c r="D22" s="5">
        <f t="shared" si="25"/>
        <v>17968.164918051338</v>
      </c>
      <c r="E22" s="5">
        <f t="shared" si="25"/>
        <v>18610.944754404038</v>
      </c>
      <c r="F22" s="5">
        <f>G22*(1+G24)</f>
        <v>19276.718921001699</v>
      </c>
      <c r="G22" s="5">
        <v>19966.310000000001</v>
      </c>
      <c r="H22" s="5">
        <v>20680.57</v>
      </c>
      <c r="I22" s="5">
        <v>17197.09</v>
      </c>
      <c r="J22" s="5">
        <v>16832.169999999998</v>
      </c>
      <c r="K22" s="5">
        <v>17585.79</v>
      </c>
      <c r="L22" s="5">
        <v>17291.919999999998</v>
      </c>
      <c r="M22" s="5">
        <v>15711.1</v>
      </c>
      <c r="N22" s="5">
        <v>14940.33</v>
      </c>
      <c r="O22" s="5">
        <v>12412.96</v>
      </c>
      <c r="P22" s="5">
        <v>11020.12</v>
      </c>
    </row>
    <row r="23" spans="1:16" x14ac:dyDescent="0.25">
      <c r="A23" s="4" t="s">
        <v>161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A24" s="4" t="s">
        <v>154</v>
      </c>
      <c r="B24" s="12">
        <f t="shared" ref="B24:F24" si="26">(B22/C22)-1</f>
        <v>-3.4537732760750672E-2</v>
      </c>
      <c r="C24" s="12">
        <f t="shared" si="26"/>
        <v>-3.4537732760750672E-2</v>
      </c>
      <c r="D24" s="12">
        <f t="shared" si="26"/>
        <v>-3.4537732760750561E-2</v>
      </c>
      <c r="E24" s="12">
        <f t="shared" si="26"/>
        <v>-3.4537732760750561E-2</v>
      </c>
      <c r="F24" s="12">
        <f t="shared" si="26"/>
        <v>-3.4537732760750561E-2</v>
      </c>
      <c r="G24" s="12">
        <f t="shared" ref="G24:N24" si="27">(G22/H22)-1</f>
        <v>-3.4537732760750672E-2</v>
      </c>
      <c r="H24" s="12">
        <f t="shared" si="27"/>
        <v>0.20256217767075713</v>
      </c>
      <c r="I24" s="12">
        <f t="shared" si="27"/>
        <v>2.1679914116837118E-2</v>
      </c>
      <c r="J24" s="12">
        <f t="shared" si="27"/>
        <v>-4.2853917850719347E-2</v>
      </c>
      <c r="K24" s="12">
        <f t="shared" si="27"/>
        <v>1.6994642584513553E-2</v>
      </c>
      <c r="L24" s="12">
        <f t="shared" si="27"/>
        <v>0.10061803438333383</v>
      </c>
      <c r="M24" s="12">
        <f t="shared" si="27"/>
        <v>5.1589891254075315E-2</v>
      </c>
      <c r="N24" s="12">
        <f t="shared" si="27"/>
        <v>0.20360735876052138</v>
      </c>
      <c r="O24" s="12">
        <f>(O22/P22)-1</f>
        <v>0.12639063821446572</v>
      </c>
      <c r="P24" s="4"/>
    </row>
    <row r="26" spans="1:16" x14ac:dyDescent="0.25">
      <c r="A26" s="4" t="s">
        <v>27</v>
      </c>
      <c r="B26" s="18">
        <f t="shared" ref="B26:E26" si="28">C26*(1+B28)</f>
        <v>3621.8155633981996</v>
      </c>
      <c r="C26" s="18">
        <f t="shared" si="28"/>
        <v>3410.575077214075</v>
      </c>
      <c r="D26" s="18">
        <f t="shared" si="28"/>
        <v>3153.2688155941978</v>
      </c>
      <c r="E26" s="18">
        <f t="shared" si="28"/>
        <v>2938.4357359959276</v>
      </c>
      <c r="F26" s="18">
        <f>G26*(1+F28)</f>
        <v>2763.9422617837381</v>
      </c>
      <c r="G26" s="5">
        <v>2556.64</v>
      </c>
      <c r="H26" s="5">
        <v>2529.4299999999998</v>
      </c>
      <c r="I26" s="5">
        <v>2143.7399999999998</v>
      </c>
      <c r="J26" s="5">
        <v>2079.9499999999998</v>
      </c>
      <c r="K26" s="5">
        <v>2052.7800000000002</v>
      </c>
      <c r="L26" s="5">
        <v>1753.25</v>
      </c>
      <c r="M26" s="5">
        <v>1499.84</v>
      </c>
      <c r="N26" s="5">
        <v>1264.75</v>
      </c>
      <c r="O26" s="5">
        <v>1037.53</v>
      </c>
      <c r="P26" s="5">
        <v>1194.72</v>
      </c>
    </row>
    <row r="27" spans="1:16" x14ac:dyDescent="0.25">
      <c r="A27" s="4" t="s">
        <v>162</v>
      </c>
      <c r="B27" s="12">
        <f t="shared" ref="B27" si="29">(B26/C26)-1</f>
        <v>6.1936911342434398E-2</v>
      </c>
      <c r="C27" s="12">
        <f t="shared" ref="C27" si="30">(C26/D26)-1</f>
        <v>8.1599849764597554E-2</v>
      </c>
      <c r="D27" s="12">
        <f t="shared" ref="D27" si="31">(D26/E26)-1</f>
        <v>7.3111375881581564E-2</v>
      </c>
      <c r="E27" s="12">
        <f t="shared" ref="E27" si="32">(E26/F26)-1</f>
        <v>6.3132098171825968E-2</v>
      </c>
      <c r="F27" s="12">
        <f t="shared" ref="F27" si="33">(F26/G26)-1</f>
        <v>8.1083868586792951E-2</v>
      </c>
      <c r="G27" s="12">
        <f t="shared" ref="G27:N27" si="34">(G26/H26)-1</f>
        <v>1.0757364307373507E-2</v>
      </c>
      <c r="H27" s="12">
        <f t="shared" si="34"/>
        <v>0.179914541875414</v>
      </c>
      <c r="I27" s="12">
        <f t="shared" si="34"/>
        <v>3.0669006466501614E-2</v>
      </c>
      <c r="J27" s="12">
        <f t="shared" si="34"/>
        <v>1.3235709623047542E-2</v>
      </c>
      <c r="K27" s="12">
        <f t="shared" si="34"/>
        <v>0.17084272066162853</v>
      </c>
      <c r="L27" s="12">
        <f t="shared" si="34"/>
        <v>0.16895802218903366</v>
      </c>
      <c r="M27" s="12">
        <f t="shared" si="34"/>
        <v>0.1858786321407393</v>
      </c>
      <c r="N27" s="12">
        <f t="shared" si="34"/>
        <v>0.21900089635962328</v>
      </c>
      <c r="O27" s="12">
        <f>(O26/P26)-1</f>
        <v>-0.13157057720637477</v>
      </c>
      <c r="P27" s="4"/>
    </row>
    <row r="28" spans="1:16" x14ac:dyDescent="0.25">
      <c r="A28" s="4" t="s">
        <v>154</v>
      </c>
      <c r="B28" s="12">
        <f t="shared" ref="B28:E28" si="35">AVERAGE(C27:G27)</f>
        <v>6.1936911342434307E-2</v>
      </c>
      <c r="C28" s="12">
        <f t="shared" si="35"/>
        <v>8.1599849764597596E-2</v>
      </c>
      <c r="D28" s="12">
        <f t="shared" si="35"/>
        <v>7.3111375881581606E-2</v>
      </c>
      <c r="E28" s="12">
        <f t="shared" si="35"/>
        <v>6.3132098171825926E-2</v>
      </c>
      <c r="F28" s="12">
        <f>AVERAGE(G27:K27)</f>
        <v>8.1083868586793034E-2</v>
      </c>
      <c r="G28" s="4"/>
      <c r="H28" s="4"/>
      <c r="I28" s="4"/>
      <c r="J28" s="4"/>
      <c r="K28" s="4"/>
      <c r="L28" s="4"/>
      <c r="M28" s="4"/>
      <c r="N28" s="4"/>
      <c r="O28" s="4"/>
      <c r="P28" s="4"/>
    </row>
    <row r="30" spans="1:16" x14ac:dyDescent="0.25">
      <c r="A30" s="4" t="s">
        <v>25</v>
      </c>
      <c r="B30" s="4">
        <f t="shared" ref="B30:E30" si="36">AVERAGE(C30:G30)</f>
        <v>196.92741759999998</v>
      </c>
      <c r="C30" s="4">
        <f t="shared" si="36"/>
        <v>192.77284800000001</v>
      </c>
      <c r="D30" s="4">
        <f t="shared" si="36"/>
        <v>181.86904000000001</v>
      </c>
      <c r="E30" s="4">
        <f t="shared" si="36"/>
        <v>175.1292</v>
      </c>
      <c r="F30" s="4">
        <f>AVERAGE(G30:K30)</f>
        <v>196.39600000000002</v>
      </c>
      <c r="G30" s="4">
        <v>238.47</v>
      </c>
      <c r="H30" s="4">
        <v>172</v>
      </c>
      <c r="I30" s="4">
        <v>127.35</v>
      </c>
      <c r="J30" s="4">
        <v>141.43</v>
      </c>
      <c r="K30" s="4">
        <v>302.73</v>
      </c>
      <c r="L30" s="4">
        <v>555.25</v>
      </c>
      <c r="M30" s="4">
        <v>517.57000000000005</v>
      </c>
      <c r="N30" s="4">
        <v>399.8</v>
      </c>
      <c r="O30" s="4">
        <v>523.24</v>
      </c>
      <c r="P30" s="4">
        <v>578.99</v>
      </c>
    </row>
    <row r="31" spans="1:16" x14ac:dyDescent="0.25">
      <c r="A31" s="3"/>
    </row>
    <row r="32" spans="1:16" x14ac:dyDescent="0.25">
      <c r="A32" s="23" t="s">
        <v>163</v>
      </c>
      <c r="B32" s="18">
        <f>B8</f>
        <v>54992.233462737422</v>
      </c>
      <c r="C32" s="18">
        <f t="shared" ref="C32:P32" si="37">C8</f>
        <v>51466.215158194958</v>
      </c>
      <c r="D32" s="18">
        <f t="shared" si="37"/>
        <v>46171.987380473234</v>
      </c>
      <c r="E32" s="18">
        <f t="shared" si="37"/>
        <v>41529.4613206215</v>
      </c>
      <c r="F32" s="18">
        <f t="shared" si="37"/>
        <v>38283.003205346889</v>
      </c>
      <c r="G32" s="18">
        <f t="shared" si="37"/>
        <v>35181.589999999997</v>
      </c>
      <c r="H32" s="18">
        <f t="shared" si="37"/>
        <v>32925.800000000003</v>
      </c>
      <c r="I32" s="18">
        <f t="shared" si="37"/>
        <v>28364.38</v>
      </c>
      <c r="J32" s="18">
        <f t="shared" si="37"/>
        <v>25644.99</v>
      </c>
      <c r="K32" s="18">
        <f t="shared" si="37"/>
        <v>25546.89</v>
      </c>
      <c r="L32" s="18">
        <f t="shared" si="37"/>
        <v>23191.43</v>
      </c>
      <c r="M32" s="18">
        <f t="shared" si="37"/>
        <v>20576.71</v>
      </c>
      <c r="N32" s="18">
        <f t="shared" si="37"/>
        <v>21490.5</v>
      </c>
      <c r="O32" s="18">
        <f t="shared" si="37"/>
        <v>20722.48</v>
      </c>
      <c r="P32" s="18">
        <f t="shared" si="37"/>
        <v>19452.25</v>
      </c>
    </row>
    <row r="34" spans="1:16" x14ac:dyDescent="0.25">
      <c r="A34" s="4" t="s">
        <v>164</v>
      </c>
      <c r="B34" s="18">
        <f>B2-B32</f>
        <v>27550.89967737913</v>
      </c>
      <c r="C34" s="18">
        <f t="shared" ref="C34:P34" si="38">C2-C32</f>
        <v>22826.888061862468</v>
      </c>
      <c r="D34" s="18">
        <f t="shared" si="38"/>
        <v>20452.949164523539</v>
      </c>
      <c r="E34" s="18">
        <f t="shared" si="38"/>
        <v>17873.975970405256</v>
      </c>
      <c r="F34" s="18">
        <f t="shared" si="38"/>
        <v>15492.361780758205</v>
      </c>
      <c r="G34" s="18">
        <f t="shared" si="38"/>
        <v>13315.260000000002</v>
      </c>
      <c r="H34" s="18">
        <f t="shared" si="38"/>
        <v>10959.879999999997</v>
      </c>
      <c r="I34" s="18">
        <f t="shared" si="38"/>
        <v>10290.109999999997</v>
      </c>
      <c r="J34" s="18">
        <f t="shared" si="38"/>
        <v>7853.1499999999978</v>
      </c>
      <c r="K34" s="18">
        <f t="shared" si="38"/>
        <v>7290.6100000000006</v>
      </c>
      <c r="L34" s="18">
        <f t="shared" si="38"/>
        <v>5874.48</v>
      </c>
      <c r="M34" s="18">
        <f t="shared" si="38"/>
        <v>5838.8300000000017</v>
      </c>
      <c r="N34" s="18">
        <f t="shared" si="38"/>
        <v>9817.64</v>
      </c>
      <c r="O34" s="18">
        <f t="shared" si="38"/>
        <v>7764.5499999999993</v>
      </c>
      <c r="P34" s="18">
        <f t="shared" si="38"/>
        <v>7981.1899999999987</v>
      </c>
    </row>
    <row r="35" spans="1:16" x14ac:dyDescent="0.25">
      <c r="A35" s="4" t="s">
        <v>165</v>
      </c>
      <c r="B35" s="12">
        <f>B34/B6</f>
        <v>0.33377579247702671</v>
      </c>
      <c r="C35" s="12">
        <f t="shared" ref="C35:P35" si="39">C34/C6</f>
        <v>0.30725447009864215</v>
      </c>
      <c r="D35" s="12">
        <f t="shared" si="39"/>
        <v>0.30698639616279622</v>
      </c>
      <c r="E35" s="12">
        <f t="shared" si="39"/>
        <v>0.30089127473950444</v>
      </c>
      <c r="F35" s="12">
        <f t="shared" si="39"/>
        <v>0.28809403310904991</v>
      </c>
      <c r="G35" s="12">
        <f t="shared" si="39"/>
        <v>0.27455927549933662</v>
      </c>
      <c r="H35" s="12">
        <f t="shared" si="39"/>
        <v>0.24973704406539896</v>
      </c>
      <c r="I35" s="12">
        <f t="shared" si="39"/>
        <v>0.26620736685440677</v>
      </c>
      <c r="J35" s="12">
        <f t="shared" si="39"/>
        <v>0.23443540447320352</v>
      </c>
      <c r="K35" s="12">
        <f t="shared" si="39"/>
        <v>0.22202086029691664</v>
      </c>
      <c r="L35" s="12">
        <f t="shared" si="39"/>
        <v>0.20210893104671415</v>
      </c>
      <c r="M35" s="12">
        <f t="shared" si="39"/>
        <v>0.22103769220693584</v>
      </c>
      <c r="N35" s="12">
        <f t="shared" si="39"/>
        <v>0.31358106869331742</v>
      </c>
      <c r="O35" s="12">
        <f t="shared" si="39"/>
        <v>0.27256439158452106</v>
      </c>
      <c r="P35" s="12">
        <f t="shared" si="39"/>
        <v>0.29092924547559473</v>
      </c>
    </row>
    <row r="37" spans="1:16" x14ac:dyDescent="0.25">
      <c r="A37" s="4" t="s">
        <v>166</v>
      </c>
      <c r="B37" s="5">
        <f t="shared" ref="B37:E37" si="40">AVERAGE(C37:G37)</f>
        <v>1088.9680415999999</v>
      </c>
      <c r="C37" s="5">
        <f t="shared" si="40"/>
        <v>1048.738368</v>
      </c>
      <c r="D37" s="5">
        <f t="shared" si="40"/>
        <v>1053.1986400000001</v>
      </c>
      <c r="E37" s="5">
        <f t="shared" si="40"/>
        <v>963.44720000000018</v>
      </c>
      <c r="F37" s="5">
        <f>AVERAGE(G37:K37)</f>
        <v>940.00599999999997</v>
      </c>
      <c r="G37" s="5">
        <f>'Data Sheet'!B16</f>
        <v>1439.45</v>
      </c>
      <c r="H37" s="5">
        <f>'Data Sheet'!C16</f>
        <v>847.59</v>
      </c>
      <c r="I37" s="5">
        <f>'Data Sheet'!D16</f>
        <v>1075.5</v>
      </c>
      <c r="J37" s="5">
        <f>'Data Sheet'!E16</f>
        <v>514.69000000000005</v>
      </c>
      <c r="K37" s="5">
        <f>'Data Sheet'!F16</f>
        <v>822.8</v>
      </c>
      <c r="L37" s="5">
        <f>'Data Sheet'!G16</f>
        <v>600.88</v>
      </c>
      <c r="M37" s="5">
        <f>'Data Sheet'!H16</f>
        <v>845.19</v>
      </c>
      <c r="N37" s="5">
        <f>'Data Sheet'!I16</f>
        <v>1211.57</v>
      </c>
      <c r="O37" s="5">
        <f>'Data Sheet'!J16</f>
        <v>913.77</v>
      </c>
      <c r="P37" s="5">
        <f>'Data Sheet'!K16</f>
        <v>914.69</v>
      </c>
    </row>
    <row r="38" spans="1:16" x14ac:dyDescent="0.25">
      <c r="A38" s="4" t="s">
        <v>167</v>
      </c>
      <c r="B38" s="12">
        <f t="shared" ref="B38:F38" si="41">B37/B34</f>
        <v>3.9525679899814856E-2</v>
      </c>
      <c r="C38" s="12">
        <f t="shared" si="41"/>
        <v>4.5943116081256695E-2</v>
      </c>
      <c r="D38" s="12">
        <f t="shared" si="41"/>
        <v>5.1493729903109298E-2</v>
      </c>
      <c r="E38" s="12">
        <f t="shared" si="41"/>
        <v>5.3902232026898936E-2</v>
      </c>
      <c r="F38" s="12">
        <f t="shared" si="41"/>
        <v>6.0675448540551416E-2</v>
      </c>
      <c r="G38" s="12">
        <f>G37/G34</f>
        <v>0.10810528671614372</v>
      </c>
      <c r="H38" s="12">
        <f t="shared" ref="H38:P38" si="42">H37/H34</f>
        <v>7.7335700755847711E-2</v>
      </c>
      <c r="I38" s="12">
        <f t="shared" si="42"/>
        <v>0.10451783314269725</v>
      </c>
      <c r="J38" s="12">
        <f t="shared" si="42"/>
        <v>6.5539305883626345E-2</v>
      </c>
      <c r="K38" s="12">
        <f t="shared" si="42"/>
        <v>0.11285749752078357</v>
      </c>
      <c r="L38" s="12">
        <f t="shared" si="42"/>
        <v>0.1022865002519372</v>
      </c>
      <c r="M38" s="12">
        <f t="shared" si="42"/>
        <v>0.14475331530460722</v>
      </c>
      <c r="N38" s="12">
        <f t="shared" si="42"/>
        <v>0.12340745841159383</v>
      </c>
      <c r="O38" s="12">
        <f t="shared" si="42"/>
        <v>0.11768486261277215</v>
      </c>
      <c r="P38" s="12">
        <f t="shared" si="42"/>
        <v>0.11460571669137061</v>
      </c>
    </row>
    <row r="40" spans="1:16" x14ac:dyDescent="0.25">
      <c r="A40" s="4" t="s">
        <v>168</v>
      </c>
      <c r="B40" s="18">
        <f>B34-B26</f>
        <v>23929.084113980931</v>
      </c>
      <c r="C40" s="18">
        <f t="shared" ref="C40:P40" si="43">C34-C26</f>
        <v>19416.312984648393</v>
      </c>
      <c r="D40" s="18">
        <f t="shared" si="43"/>
        <v>17299.680348929342</v>
      </c>
      <c r="E40" s="18">
        <f t="shared" si="43"/>
        <v>14935.540234409327</v>
      </c>
      <c r="F40" s="18">
        <f t="shared" si="43"/>
        <v>12728.419518974468</v>
      </c>
      <c r="G40" s="18">
        <f t="shared" si="43"/>
        <v>10758.620000000003</v>
      </c>
      <c r="H40" s="18">
        <f t="shared" si="43"/>
        <v>8430.4499999999971</v>
      </c>
      <c r="I40" s="18">
        <f t="shared" si="43"/>
        <v>8146.3699999999972</v>
      </c>
      <c r="J40" s="18">
        <f t="shared" si="43"/>
        <v>5773.199999999998</v>
      </c>
      <c r="K40" s="18">
        <f t="shared" si="43"/>
        <v>5237.83</v>
      </c>
      <c r="L40" s="18">
        <f t="shared" si="43"/>
        <v>4121.2299999999996</v>
      </c>
      <c r="M40" s="18">
        <f t="shared" si="43"/>
        <v>4338.9900000000016</v>
      </c>
      <c r="N40" s="18">
        <f t="shared" si="43"/>
        <v>8552.89</v>
      </c>
      <c r="O40" s="18">
        <f t="shared" si="43"/>
        <v>6727.0199999999995</v>
      </c>
      <c r="P40" s="18">
        <f t="shared" si="43"/>
        <v>6786.4699999999984</v>
      </c>
    </row>
    <row r="41" spans="1:16" x14ac:dyDescent="0.25">
      <c r="A41" s="4" t="s">
        <v>169</v>
      </c>
      <c r="B41" s="18">
        <f>DCF!B40-DCF!B30</f>
        <v>23732.156696380931</v>
      </c>
      <c r="C41" s="18">
        <f>DCF!C40-DCF!C30</f>
        <v>19223.540136648393</v>
      </c>
      <c r="D41" s="18">
        <f>DCF!D40-DCF!D30</f>
        <v>17117.81130892934</v>
      </c>
      <c r="E41" s="18">
        <f>DCF!E40-DCF!E30</f>
        <v>14760.411034409328</v>
      </c>
      <c r="F41" s="18">
        <f>DCF!F40-DCF!F30</f>
        <v>12532.023518974467</v>
      </c>
      <c r="G41" s="18">
        <f>DCF!G40-DCF!G30</f>
        <v>10520.150000000003</v>
      </c>
      <c r="H41" s="18">
        <f>DCF!H40-DCF!H30</f>
        <v>8258.4499999999971</v>
      </c>
      <c r="I41" s="18">
        <f>DCF!I40-DCF!I30</f>
        <v>8019.0199999999968</v>
      </c>
      <c r="J41" s="18">
        <f>DCF!J40-DCF!J30</f>
        <v>5631.7699999999977</v>
      </c>
      <c r="K41" s="18">
        <f>DCF!K40-DCF!K30</f>
        <v>4935.1000000000004</v>
      </c>
      <c r="L41" s="18">
        <f>DCF!L40-DCF!L30</f>
        <v>3565.9799999999996</v>
      </c>
      <c r="M41" s="18">
        <f>DCF!M40-DCF!M30</f>
        <v>3821.4200000000014</v>
      </c>
      <c r="N41" s="18">
        <f>DCF!N40-DCF!N30</f>
        <v>8153.0899999999992</v>
      </c>
      <c r="O41" s="18">
        <f>DCF!O40-DCF!O30</f>
        <v>6203.78</v>
      </c>
      <c r="P41" s="18">
        <f>DCF!P40-DCF!P30</f>
        <v>6207.4799999999987</v>
      </c>
    </row>
    <row r="42" spans="1:16" x14ac:dyDescent="0.25">
      <c r="A42" s="6" t="s">
        <v>170</v>
      </c>
      <c r="B42" s="18">
        <f>B41-B37</f>
        <v>22643.18865478093</v>
      </c>
      <c r="C42" s="18">
        <f t="shared" ref="C42:P42" si="44">C41-C37</f>
        <v>18174.801768648394</v>
      </c>
      <c r="D42" s="18">
        <f t="shared" si="44"/>
        <v>16064.61266892934</v>
      </c>
      <c r="E42" s="18">
        <f t="shared" si="44"/>
        <v>13796.963834409327</v>
      </c>
      <c r="F42" s="18">
        <f t="shared" si="44"/>
        <v>11592.017518974468</v>
      </c>
      <c r="G42" s="18">
        <f t="shared" si="44"/>
        <v>9080.7000000000025</v>
      </c>
      <c r="H42" s="18">
        <f t="shared" si="44"/>
        <v>7410.8599999999969</v>
      </c>
      <c r="I42" s="18">
        <f t="shared" si="44"/>
        <v>6943.5199999999968</v>
      </c>
      <c r="J42" s="18">
        <f t="shared" si="44"/>
        <v>5117.0799999999981</v>
      </c>
      <c r="K42" s="18">
        <f t="shared" si="44"/>
        <v>4112.3</v>
      </c>
      <c r="L42" s="18">
        <f t="shared" si="44"/>
        <v>2965.0999999999995</v>
      </c>
      <c r="M42" s="18">
        <f t="shared" si="44"/>
        <v>2976.2300000000014</v>
      </c>
      <c r="N42" s="18">
        <f t="shared" si="44"/>
        <v>6941.5199999999995</v>
      </c>
      <c r="O42" s="18">
        <f t="shared" si="44"/>
        <v>5290.01</v>
      </c>
      <c r="P42" s="18">
        <f t="shared" si="44"/>
        <v>5292.7899999999991</v>
      </c>
    </row>
    <row r="45" spans="1:16" x14ac:dyDescent="0.25">
      <c r="A45" s="6" t="s">
        <v>171</v>
      </c>
      <c r="B45" s="18">
        <f>B20-C20</f>
        <v>6889.6677764453925</v>
      </c>
      <c r="C45" s="18">
        <f t="shared" ref="C45:P45" si="45">C20-D20</f>
        <v>5629.9790111219772</v>
      </c>
      <c r="D45" s="18">
        <f t="shared" si="45"/>
        <v>5323.5265764108335</v>
      </c>
      <c r="E45" s="18">
        <f t="shared" si="45"/>
        <v>5119.6889213359682</v>
      </c>
      <c r="F45" s="18">
        <f t="shared" si="45"/>
        <v>3673.6391359136178</v>
      </c>
      <c r="G45" s="18">
        <f t="shared" si="45"/>
        <v>6514.2400000000052</v>
      </c>
      <c r="H45" s="18">
        <f t="shared" si="45"/>
        <v>2161.9099999999926</v>
      </c>
      <c r="I45" s="18">
        <f t="shared" si="45"/>
        <v>3517.9800000000014</v>
      </c>
      <c r="J45" s="18">
        <f t="shared" si="45"/>
        <v>-1651.279999999997</v>
      </c>
      <c r="K45" s="18">
        <f t="shared" si="45"/>
        <v>2218.16</v>
      </c>
      <c r="L45" s="18">
        <f t="shared" si="45"/>
        <v>1957.989999999998</v>
      </c>
      <c r="M45" s="18">
        <f t="shared" si="45"/>
        <v>-3295.0499999999993</v>
      </c>
      <c r="N45" s="18">
        <f t="shared" si="45"/>
        <v>-1730.7099999999991</v>
      </c>
      <c r="O45" s="18">
        <f t="shared" si="45"/>
        <v>4028.4000000000015</v>
      </c>
      <c r="P45" s="18">
        <f t="shared" si="45"/>
        <v>12768.939999999999</v>
      </c>
    </row>
    <row r="46" spans="1:16" x14ac:dyDescent="0.25">
      <c r="A46" s="6" t="s">
        <v>172</v>
      </c>
      <c r="B46" s="18">
        <f>B22-C22</f>
        <v>-599.14626306037462</v>
      </c>
      <c r="C46" s="18">
        <f t="shared" ref="C46:P46" si="46">C22-D22</f>
        <v>-620.57967814075164</v>
      </c>
      <c r="D46" s="18">
        <f t="shared" si="46"/>
        <v>-642.77983635269993</v>
      </c>
      <c r="E46" s="18">
        <f t="shared" si="46"/>
        <v>-665.77416659766095</v>
      </c>
      <c r="F46" s="18">
        <f t="shared" si="46"/>
        <v>-689.59107899830269</v>
      </c>
      <c r="G46" s="18">
        <f t="shared" si="46"/>
        <v>-714.2599999999984</v>
      </c>
      <c r="H46" s="18">
        <f t="shared" si="46"/>
        <v>3483.4799999999996</v>
      </c>
      <c r="I46" s="18">
        <f t="shared" si="46"/>
        <v>364.92000000000189</v>
      </c>
      <c r="J46" s="18">
        <f t="shared" si="46"/>
        <v>-753.62000000000262</v>
      </c>
      <c r="K46" s="18">
        <f t="shared" si="46"/>
        <v>293.87000000000262</v>
      </c>
      <c r="L46" s="18">
        <f t="shared" si="46"/>
        <v>1580.8199999999979</v>
      </c>
      <c r="M46" s="18">
        <f t="shared" si="46"/>
        <v>770.77000000000044</v>
      </c>
      <c r="N46" s="18">
        <f t="shared" si="46"/>
        <v>2527.3700000000008</v>
      </c>
      <c r="O46" s="18">
        <f t="shared" si="46"/>
        <v>1392.8399999999983</v>
      </c>
      <c r="P46" s="18">
        <f t="shared" si="46"/>
        <v>11020.12</v>
      </c>
    </row>
    <row r="47" spans="1:16" x14ac:dyDescent="0.25">
      <c r="A47" s="24" t="s">
        <v>173</v>
      </c>
      <c r="B47" s="18">
        <f>B46-B26</f>
        <v>-4220.9618264585743</v>
      </c>
      <c r="C47" s="18">
        <f t="shared" ref="C47:P47" si="47">C46-C26</f>
        <v>-4031.1547553548266</v>
      </c>
      <c r="D47" s="18">
        <f t="shared" si="47"/>
        <v>-3796.0486519468977</v>
      </c>
      <c r="E47" s="18">
        <f t="shared" si="47"/>
        <v>-3604.2099025935886</v>
      </c>
      <c r="F47" s="18">
        <f t="shared" si="47"/>
        <v>-3453.5333407820408</v>
      </c>
      <c r="G47" s="18">
        <f t="shared" si="47"/>
        <v>-3270.8999999999983</v>
      </c>
      <c r="H47" s="18">
        <f t="shared" si="47"/>
        <v>954.04999999999973</v>
      </c>
      <c r="I47" s="18">
        <f t="shared" si="47"/>
        <v>-1778.8199999999979</v>
      </c>
      <c r="J47" s="18">
        <f t="shared" si="47"/>
        <v>-2833.5700000000024</v>
      </c>
      <c r="K47" s="18">
        <f t="shared" si="47"/>
        <v>-1758.9099999999976</v>
      </c>
      <c r="L47" s="18">
        <f t="shared" si="47"/>
        <v>-172.43000000000211</v>
      </c>
      <c r="M47" s="18">
        <f t="shared" si="47"/>
        <v>-729.06999999999948</v>
      </c>
      <c r="N47" s="18">
        <f t="shared" si="47"/>
        <v>1262.6200000000008</v>
      </c>
      <c r="O47" s="18">
        <f t="shared" si="47"/>
        <v>355.30999999999835</v>
      </c>
      <c r="P47" s="18">
        <f t="shared" si="47"/>
        <v>9825.4000000000015</v>
      </c>
    </row>
    <row r="49" spans="1:16" x14ac:dyDescent="0.25">
      <c r="A49" s="24" t="s">
        <v>174</v>
      </c>
      <c r="B49" s="19">
        <f>B40*(1-B38)+B26-B45-B47</f>
        <v>23936.380408407356</v>
      </c>
      <c r="C49" s="19">
        <f t="shared" ref="C49:P49" si="48">C40*(1-C38)+C26-C45-C47</f>
        <v>20336.017884771605</v>
      </c>
      <c r="D49" s="19">
        <f t="shared" si="48"/>
        <v>18034.64617276171</v>
      </c>
      <c r="E49" s="19">
        <f t="shared" si="48"/>
        <v>15553.437996500659</v>
      </c>
      <c r="F49" s="19">
        <f t="shared" si="48"/>
        <v>14499.953422100542</v>
      </c>
      <c r="G49" s="19">
        <f t="shared" si="48"/>
        <v>8908.8563002299561</v>
      </c>
      <c r="H49" s="19">
        <f t="shared" si="48"/>
        <v>7191.9452415628693</v>
      </c>
      <c r="I49" s="19">
        <f t="shared" si="48"/>
        <v>7699.5090596213195</v>
      </c>
      <c r="J49" s="19">
        <f t="shared" si="48"/>
        <v>11959.628479272647</v>
      </c>
      <c r="K49" s="19">
        <f t="shared" si="48"/>
        <v>6240.2316137607122</v>
      </c>
      <c r="L49" s="19">
        <f t="shared" si="48"/>
        <v>3667.373806566713</v>
      </c>
      <c r="M49" s="19">
        <f t="shared" si="48"/>
        <v>9234.8668124264623</v>
      </c>
      <c r="N49" s="19">
        <f>N40*(1-N38)+N26-N45-N47</f>
        <v>9230.2395830260612</v>
      </c>
      <c r="O49" s="19">
        <f t="shared" si="48"/>
        <v>2589.1715755066289</v>
      </c>
      <c r="P49" s="19">
        <f t="shared" si="48"/>
        <v>-15390.918258154488</v>
      </c>
    </row>
    <row r="50" spans="1:16" x14ac:dyDescent="0.25">
      <c r="A50" s="6" t="s">
        <v>175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x14ac:dyDescent="0.25">
      <c r="A51" s="6" t="s">
        <v>176</v>
      </c>
      <c r="B51" s="4">
        <v>5</v>
      </c>
      <c r="C51" s="4">
        <v>4</v>
      </c>
      <c r="D51" s="4">
        <v>3</v>
      </c>
      <c r="E51" s="4">
        <v>2</v>
      </c>
      <c r="F51" s="4">
        <v>1</v>
      </c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5">
      <c r="A52" s="6" t="s">
        <v>177</v>
      </c>
      <c r="B52" s="20">
        <v>0.1244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6" t="s">
        <v>185</v>
      </c>
      <c r="B53" s="4">
        <f>B49/(1+$B$52)^B51</f>
        <v>13318.468674753667</v>
      </c>
      <c r="C53" s="4">
        <f t="shared" ref="C53:F53" si="49">C49/(1+$B$52)^C51</f>
        <v>12722.79610981786</v>
      </c>
      <c r="D53" s="4">
        <f t="shared" si="49"/>
        <v>12686.596152993343</v>
      </c>
      <c r="E53" s="4">
        <f t="shared" si="49"/>
        <v>12302.255100898794</v>
      </c>
      <c r="F53" s="4">
        <f t="shared" si="49"/>
        <v>12895.725206421683</v>
      </c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5">
      <c r="A54" s="6" t="s">
        <v>178</v>
      </c>
      <c r="B54" s="4">
        <f>SUM(B53:F53)</f>
        <v>63925.841244885341</v>
      </c>
    </row>
    <row r="56" spans="1:16" x14ac:dyDescent="0.25">
      <c r="A56" s="6" t="s">
        <v>179</v>
      </c>
      <c r="B56" s="25">
        <v>0.04</v>
      </c>
    </row>
    <row r="57" spans="1:16" x14ac:dyDescent="0.25">
      <c r="A57" s="6" t="s">
        <v>180</v>
      </c>
      <c r="B57" s="4">
        <f>B54*(1+B56)/(B52-B56)</f>
        <v>787711.78785166773</v>
      </c>
    </row>
    <row r="59" spans="1:16" x14ac:dyDescent="0.25">
      <c r="A59" s="6" t="s">
        <v>181</v>
      </c>
      <c r="B59" s="18">
        <f>B57+B54</f>
        <v>851637.62909655308</v>
      </c>
    </row>
    <row r="60" spans="1:16" x14ac:dyDescent="0.25">
      <c r="A60" s="6" t="s">
        <v>182</v>
      </c>
      <c r="B60" s="4">
        <v>239.93</v>
      </c>
      <c r="E60" s="1"/>
    </row>
    <row r="61" spans="1:16" x14ac:dyDescent="0.25">
      <c r="A61" s="22"/>
    </row>
    <row r="63" spans="1:16" x14ac:dyDescent="0.25">
      <c r="A63" s="6" t="s">
        <v>183</v>
      </c>
      <c r="B63" s="19">
        <f>B59/B60</f>
        <v>3549.525399477152</v>
      </c>
      <c r="C63" t="s">
        <v>186</v>
      </c>
    </row>
    <row r="65" spans="1:3" x14ac:dyDescent="0.25">
      <c r="A65" s="4" t="s">
        <v>184</v>
      </c>
      <c r="B65" s="4">
        <v>1789</v>
      </c>
    </row>
    <row r="67" spans="1:3" x14ac:dyDescent="0.25">
      <c r="C6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Data Sheet</vt:lpstr>
      <vt:lpstr>Ratio Analysis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2024-12-17T10:39:14Z</dcterms:created>
  <dcterms:modified xsi:type="dcterms:W3CDTF">2024-12-17T14:34:45Z</dcterms:modified>
</cp:coreProperties>
</file>