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ukhmani Arora\Documents\Pricing_Model_For_A_Smartwatch_Company\"/>
    </mc:Choice>
  </mc:AlternateContent>
  <xr:revisionPtr revIDLastSave="0" documentId="13_ncr:1_{D1F3CA0A-BFA2-4C4A-8636-F5041983C9F2}" xr6:coauthVersionLast="47" xr6:coauthVersionMax="47" xr10:uidLastSave="{00000000-0000-0000-0000-000000000000}"/>
  <bookViews>
    <workbookView xWindow="-108" yWindow="-108" windowWidth="23256" windowHeight="12576" tabRatio="565" activeTab="2" xr2:uid="{00000000-000D-0000-FFFF-FFFF00000000}"/>
  </bookViews>
  <sheets>
    <sheet name="First_Submission" sheetId="11" r:id="rId1"/>
    <sheet name="Cost-Supply" sheetId="3" r:id="rId2"/>
    <sheet name="Price-Demand" sheetId="7" r:id="rId3"/>
    <sheet name="Model" sheetId="8" r:id="rId4"/>
  </sheets>
  <definedNames>
    <definedName name="solver_adj" localSheetId="3">Model!#REF!</definedName>
    <definedName name="solver_cvg" localSheetId="3">0.0001</definedName>
    <definedName name="solver_drv" localSheetId="3">1</definedName>
    <definedName name="solver_est" localSheetId="3">1</definedName>
    <definedName name="solver_itr" localSheetId="3">100</definedName>
    <definedName name="solver_lhs1" localSheetId="3">Model!#REF!</definedName>
    <definedName name="solver_lin" localSheetId="3">2</definedName>
    <definedName name="solver_neg" localSheetId="3">2</definedName>
    <definedName name="solver_num" localSheetId="3">1</definedName>
    <definedName name="solver_nwt" localSheetId="3">1</definedName>
    <definedName name="solver_opt" localSheetId="3">Model!$I$9</definedName>
    <definedName name="solver_pre" localSheetId="3">0.000001</definedName>
    <definedName name="solver_rel1" localSheetId="3">1</definedName>
    <definedName name="solver_rhs1" localSheetId="3">Model!$D$6</definedName>
    <definedName name="solver_scl" localSheetId="3">2</definedName>
    <definedName name="solver_sho" localSheetId="3">2</definedName>
    <definedName name="solver_tim" localSheetId="3">100</definedName>
    <definedName name="solver_tol" localSheetId="3">0.05</definedName>
    <definedName name="solver_typ" localSheetId="3">1</definedName>
    <definedName name="solver_val" localSheetId="3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8" l="1"/>
  <c r="C21" i="8"/>
  <c r="D21" i="8" s="1"/>
  <c r="C22" i="8"/>
  <c r="D22" i="8" s="1"/>
  <c r="C23" i="8"/>
  <c r="C24" i="8"/>
  <c r="C25" i="8"/>
  <c r="C19" i="8"/>
  <c r="C13" i="8"/>
  <c r="G13" i="8"/>
  <c r="D25" i="8"/>
  <c r="D24" i="8"/>
  <c r="C18" i="8"/>
  <c r="C17" i="8"/>
  <c r="C16" i="8"/>
  <c r="C15" i="8"/>
  <c r="C14" i="8"/>
  <c r="D14" i="8" s="1"/>
  <c r="D18" i="8"/>
  <c r="D13" i="8"/>
  <c r="D20" i="8"/>
  <c r="D15" i="8"/>
  <c r="D17" i="8"/>
  <c r="D16" i="8"/>
  <c r="D19" i="8"/>
  <c r="D23" i="8"/>
  <c r="G14" i="8"/>
  <c r="G15" i="8"/>
  <c r="G16" i="8"/>
  <c r="G17" i="8"/>
  <c r="G18" i="8"/>
  <c r="G19" i="8"/>
  <c r="G20" i="8"/>
  <c r="G21" i="8"/>
  <c r="G22" i="8"/>
  <c r="G23" i="8"/>
  <c r="G24" i="8"/>
  <c r="G25" i="8"/>
  <c r="G5" i="3"/>
  <c r="I5" i="3"/>
  <c r="C10" i="7" l="1"/>
  <c r="C9" i="7"/>
  <c r="F9" i="8" s="1"/>
  <c r="E23" i="8" l="1"/>
  <c r="F23" i="8" s="1"/>
  <c r="H23" i="8" s="1"/>
  <c r="I23" i="8" s="1"/>
  <c r="E13" i="8"/>
  <c r="F13" i="8" s="1"/>
  <c r="H13" i="8" s="1"/>
  <c r="I13" i="8" s="1"/>
  <c r="E14" i="8"/>
  <c r="F14" i="8" s="1"/>
  <c r="H14" i="8" s="1"/>
  <c r="I14" i="8" s="1"/>
  <c r="E16" i="8"/>
  <c r="F16" i="8" s="1"/>
  <c r="H16" i="8" s="1"/>
  <c r="I16" i="8" s="1"/>
  <c r="E15" i="8"/>
  <c r="F15" i="8" s="1"/>
  <c r="H15" i="8" s="1"/>
  <c r="I15" i="8" s="1"/>
  <c r="E21" i="8"/>
  <c r="F21" i="8" s="1"/>
  <c r="H21" i="8" s="1"/>
  <c r="I21" i="8" s="1"/>
  <c r="E22" i="8"/>
  <c r="F22" i="8" s="1"/>
  <c r="H22" i="8" s="1"/>
  <c r="I22" i="8" s="1"/>
  <c r="E24" i="8"/>
  <c r="F24" i="8" s="1"/>
  <c r="H24" i="8" s="1"/>
  <c r="I24" i="8" s="1"/>
  <c r="E17" i="8"/>
  <c r="F17" i="8" s="1"/>
  <c r="H17" i="8" s="1"/>
  <c r="I17" i="8" s="1"/>
  <c r="E18" i="8"/>
  <c r="F18" i="8" s="1"/>
  <c r="H18" i="8" s="1"/>
  <c r="I18" i="8" s="1"/>
  <c r="E20" i="8"/>
  <c r="F20" i="8" s="1"/>
  <c r="H20" i="8" s="1"/>
  <c r="I20" i="8" s="1"/>
  <c r="E19" i="8"/>
  <c r="F19" i="8" s="1"/>
  <c r="H19" i="8" s="1"/>
  <c r="I19" i="8" s="1"/>
  <c r="E25" i="8"/>
  <c r="F25" i="8" s="1"/>
  <c r="H25" i="8" s="1"/>
  <c r="I25" i="8" s="1"/>
  <c r="I6" i="3"/>
  <c r="H6" i="3"/>
  <c r="G6" i="3"/>
  <c r="H5" i="3"/>
  <c r="C11" i="11"/>
  <c r="C1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Sukhmani Arora</author>
  </authors>
  <commentList>
    <comment ref="F9" authorId="0" shapeId="0" xr:uid="{4DE4427A-5592-4E5C-8477-A5CC9052095C}">
      <text>
        <r>
          <rPr>
            <b/>
            <sz val="9"/>
            <color indexed="81"/>
            <rFont val="Tahoma"/>
            <charset val="1"/>
          </rPr>
          <t>[Reference : Price-Demand Worksheet]</t>
        </r>
        <r>
          <rPr>
            <sz val="9"/>
            <color indexed="81"/>
            <rFont val="Tahoma"/>
            <charset val="1"/>
          </rPr>
          <t xml:space="preserve">
 Demand = Intercept + (Slope * Price)
             = 27708 + ( -3.44167 * 7525)</t>
        </r>
      </text>
    </comment>
    <comment ref="C13" authorId="0" shapeId="0" xr:uid="{73E23D47-D0ED-49DC-9A2B-6948646652D5}">
      <text>
        <r>
          <rPr>
            <b/>
            <sz val="9"/>
            <color indexed="81"/>
            <rFont val="Tahoma"/>
            <charset val="1"/>
          </rPr>
          <t xml:space="preserve"> [Reference: Cost-Supply Worksheet]</t>
        </r>
        <r>
          <rPr>
            <sz val="9"/>
            <color indexed="81"/>
            <rFont val="Tahoma"/>
            <charset val="1"/>
          </rPr>
          <t xml:space="preserve">
  Equation = 1450 + (-0.005 * Order_Quantity)
 </t>
        </r>
      </text>
    </comment>
    <comment ref="C19" authorId="0" shapeId="0" xr:uid="{661C1F2C-5AD2-4950-81C2-BB7B3AB8FA8A}">
      <text>
        <r>
          <rPr>
            <b/>
            <sz val="9"/>
            <color indexed="81"/>
            <rFont val="Tahoma"/>
            <charset val="1"/>
          </rPr>
          <t xml:space="preserve"> [Reference: Cost-Supply Worksheet]
</t>
        </r>
        <r>
          <rPr>
            <sz val="9"/>
            <color indexed="81"/>
            <rFont val="Tahoma"/>
            <charset val="1"/>
          </rPr>
          <t xml:space="preserve">
 Equation = 1483 + (-0.0117 * Order_Quantity)
</t>
        </r>
      </text>
    </comment>
  </commentList>
</comments>
</file>

<file path=xl/sharedStrings.xml><?xml version="1.0" encoding="utf-8"?>
<sst xmlns="http://schemas.openxmlformats.org/spreadsheetml/2006/main" count="54" uniqueCount="42">
  <si>
    <t xml:space="preserve">  </t>
  </si>
  <si>
    <t>Intercept</t>
  </si>
  <si>
    <t>Slope</t>
  </si>
  <si>
    <t>Order Quantity</t>
  </si>
  <si>
    <t>Warehouse</t>
  </si>
  <si>
    <t>Total Revenue</t>
  </si>
  <si>
    <t>Profit</t>
  </si>
  <si>
    <t>Total Cost</t>
  </si>
  <si>
    <t>Selling Price</t>
  </si>
  <si>
    <t>Demand</t>
  </si>
  <si>
    <t>Profit Margin</t>
  </si>
  <si>
    <t>Panel Cost/Unit</t>
  </si>
  <si>
    <t>Total Cost/Unit</t>
  </si>
  <si>
    <t>Order Quantity Modelling</t>
  </si>
  <si>
    <t>Price</t>
  </si>
  <si>
    <t>Relationship between Order Quantity and Cost of OLED Panel</t>
  </si>
  <si>
    <t>Quantity</t>
  </si>
  <si>
    <t>Per Unit Cost</t>
  </si>
  <si>
    <t>cost/unit</t>
  </si>
  <si>
    <t>Quote from Samsung</t>
  </si>
  <si>
    <t>Price/Unit</t>
  </si>
  <si>
    <t>Line 1</t>
  </si>
  <si>
    <t>Line 2</t>
  </si>
  <si>
    <t>Line 3</t>
  </si>
  <si>
    <t>Warehouse ₹/day</t>
  </si>
  <si>
    <t>Other Costs</t>
  </si>
  <si>
    <t>Capacity</t>
  </si>
  <si>
    <t>Internal</t>
  </si>
  <si>
    <t>Total</t>
  </si>
  <si>
    <t>Other Cost Components</t>
  </si>
  <si>
    <t>Warehouse Storage Days</t>
  </si>
  <si>
    <t>Selling Price &amp; Demand</t>
  </si>
  <si>
    <t>Price &amp; Demand Relationship</t>
  </si>
  <si>
    <t>Equation</t>
  </si>
  <si>
    <t>y=1450-0.005x</t>
  </si>
  <si>
    <t>y=1483-0.0117x</t>
  </si>
  <si>
    <t>y=1783-0.0267x</t>
  </si>
  <si>
    <t xml:space="preserve">         y=mx+c</t>
  </si>
  <si>
    <t xml:space="preserve">Equation :   y=mx +c </t>
  </si>
  <si>
    <t xml:space="preserve">   </t>
  </si>
  <si>
    <t xml:space="preserve">Here, x is the selling price and y is the demand of watches. </t>
  </si>
  <si>
    <t>Here, y is per unit cost of panel and x is the order quantity of panels.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</si>
</sst>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#,##0.0"/>
    <numFmt numFmtId="166" formatCode="#,##0.0000"/>
  </numFmts>
  <fonts count="19" x14ac:knownFonts="1">
    <font>
      <sz val="11"/>
      <color theme="1" tint="0.24994659260841701"/>
      <name val="Nunito"/>
    </font>
    <font>
      <sz val="10"/>
      <color rgb="FF000000"/>
      <name val="Arial"/>
      <family val="2"/>
      <scheme val="minor"/>
    </font>
    <font>
      <sz val="11"/>
      <color rgb="FF3F3F76"/>
      <name val="Nunito"/>
      <family val="2"/>
    </font>
    <font>
      <b/>
      <sz val="18"/>
      <color theme="1" tint="0.24994659260841701"/>
      <name val="Nunito"/>
    </font>
    <font>
      <b/>
      <sz val="11"/>
      <color theme="1" tint="0.24994659260841701"/>
      <name val="Nunito"/>
    </font>
    <font>
      <b/>
      <sz val="18"/>
      <color theme="1"/>
      <name val="Nunito"/>
    </font>
    <font>
      <sz val="11"/>
      <color theme="1"/>
      <name val="Nunito"/>
    </font>
    <font>
      <sz val="11"/>
      <color rgb="FF333333"/>
      <name val="Nunito"/>
    </font>
    <font>
      <sz val="11"/>
      <color rgb="FF000000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 tint="0.249977111117893"/>
      <name val="Nunito"/>
    </font>
    <font>
      <b/>
      <sz val="18"/>
      <color theme="1" tint="0.249977111117893"/>
      <name val="Nunito"/>
    </font>
    <font>
      <b/>
      <sz val="11"/>
      <color theme="1" tint="0.249977111117893"/>
      <name val="Nunito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B0F0"/>
      <name val="Nunito"/>
    </font>
    <font>
      <b/>
      <sz val="11"/>
      <color rgb="FF0070C0"/>
      <name val="Nunito"/>
    </font>
    <font>
      <b/>
      <sz val="12"/>
      <color theme="4"/>
      <name val="Nunito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16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6" fontId="0" fillId="0" borderId="0" xfId="0" applyNumberFormat="1"/>
    <xf numFmtId="3" fontId="0" fillId="0" borderId="0" xfId="0" applyNumberFormat="1"/>
    <xf numFmtId="165" fontId="6" fillId="0" borderId="0" xfId="0" applyNumberFormat="1" applyFont="1" applyAlignment="1">
      <alignment horizontal="center"/>
    </xf>
    <xf numFmtId="6" fontId="8" fillId="0" borderId="0" xfId="0" applyNumberFormat="1" applyFont="1"/>
    <xf numFmtId="8" fontId="8" fillId="0" borderId="0" xfId="0" applyNumberFormat="1" applyFont="1"/>
    <xf numFmtId="3" fontId="0" fillId="0" borderId="2" xfId="0" applyNumberFormat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/>
    </xf>
    <xf numFmtId="6" fontId="0" fillId="0" borderId="3" xfId="0" applyNumberFormat="1" applyBorder="1"/>
    <xf numFmtId="0" fontId="0" fillId="0" borderId="3" xfId="0" applyBorder="1"/>
    <xf numFmtId="10" fontId="0" fillId="0" borderId="3" xfId="0" applyNumberFormat="1" applyBorder="1"/>
    <xf numFmtId="0" fontId="0" fillId="0" borderId="3" xfId="0" applyBorder="1" applyAlignment="1">
      <alignment horizontal="center" vertical="center"/>
    </xf>
    <xf numFmtId="6" fontId="2" fillId="2" borderId="3" xfId="1" applyNumberFormat="1" applyBorder="1" applyAlignment="1">
      <alignment horizontal="center" vertical="center"/>
    </xf>
    <xf numFmtId="0" fontId="11" fillId="0" borderId="3" xfId="0" applyFont="1" applyBorder="1"/>
    <xf numFmtId="6" fontId="11" fillId="0" borderId="3" xfId="0" applyNumberFormat="1" applyFont="1" applyBorder="1"/>
    <xf numFmtId="3" fontId="11" fillId="0" borderId="3" xfId="0" applyNumberFormat="1" applyFont="1" applyBorder="1"/>
    <xf numFmtId="3" fontId="11" fillId="0" borderId="3" xfId="0" applyNumberFormat="1" applyFont="1" applyBorder="1" applyAlignment="1">
      <alignment horizontal="center"/>
    </xf>
    <xf numFmtId="6" fontId="11" fillId="0" borderId="3" xfId="0" applyNumberFormat="1" applyFont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0" fontId="13" fillId="3" borderId="3" xfId="0" applyFont="1" applyFill="1" applyBorder="1"/>
    <xf numFmtId="0" fontId="11" fillId="3" borderId="3" xfId="0" applyFont="1" applyFill="1" applyBorder="1"/>
    <xf numFmtId="0" fontId="11" fillId="4" borderId="3" xfId="0" applyFont="1" applyFill="1" applyBorder="1"/>
    <xf numFmtId="0" fontId="11" fillId="6" borderId="3" xfId="0" applyFont="1" applyFill="1" applyBorder="1"/>
    <xf numFmtId="0" fontId="0" fillId="6" borderId="3" xfId="0" applyFill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6" fontId="6" fillId="0" borderId="3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1" fontId="0" fillId="7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1" fillId="8" borderId="3" xfId="0" applyFont="1" applyFill="1" applyBorder="1"/>
    <xf numFmtId="164" fontId="6" fillId="8" borderId="3" xfId="0" applyNumberFormat="1" applyFont="1" applyFill="1" applyBorder="1" applyAlignment="1">
      <alignment horizontal="center"/>
    </xf>
    <xf numFmtId="164" fontId="11" fillId="8" borderId="3" xfId="0" applyNumberFormat="1" applyFont="1" applyFill="1" applyBorder="1" applyAlignment="1">
      <alignment horizontal="right"/>
    </xf>
    <xf numFmtId="0" fontId="18" fillId="0" borderId="0" xfId="0" applyFont="1"/>
    <xf numFmtId="0" fontId="1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7" fillId="0" borderId="0" xfId="0" applyFont="1" applyAlignment="1">
      <alignment horizontal="center"/>
    </xf>
  </cellXfs>
  <cellStyles count="2">
    <cellStyle name="Input" xfId="1" builtinId="20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166294</xdr:rowOff>
    </xdr:from>
    <xdr:to>
      <xdr:col>4</xdr:col>
      <xdr:colOff>15240</xdr:colOff>
      <xdr:row>25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931952-D5D4-8FCB-BDEA-4F17C5AED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2774"/>
          <a:ext cx="4335780" cy="2702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4</xdr:row>
      <xdr:rowOff>190500</xdr:rowOff>
    </xdr:from>
    <xdr:to>
      <xdr:col>15</xdr:col>
      <xdr:colOff>358140</xdr:colOff>
      <xdr:row>18</xdr:row>
      <xdr:rowOff>9909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BE0221-1C85-6A33-4EB5-0641F054F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6080" y="1120140"/>
          <a:ext cx="4442460" cy="2631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7EE-86AF-481B-918B-1CD0C3E4CCA6}">
  <dimension ref="A1:Z996"/>
  <sheetViews>
    <sheetView showGridLines="0" zoomScale="85" zoomScaleNormal="85" workbookViewId="0">
      <selection activeCell="B17" sqref="B17"/>
    </sheetView>
  </sheetViews>
  <sheetFormatPr defaultColWidth="12.6328125" defaultRowHeight="15.6" x14ac:dyDescent="0.35"/>
  <cols>
    <col min="1" max="1" width="0.90625" customWidth="1"/>
    <col min="2" max="2" width="12.36328125" customWidth="1"/>
    <col min="3" max="5" width="16.6328125" customWidth="1"/>
    <col min="6" max="6" width="3.453125" customWidth="1"/>
    <col min="7" max="7" width="8.453125" customWidth="1"/>
    <col min="8" max="11" width="12.6328125" customWidth="1"/>
    <col min="12" max="13" width="0.90625" customWidth="1"/>
    <col min="14" max="17" width="8.90625" customWidth="1"/>
    <col min="18" max="18" width="14.453125" customWidth="1"/>
    <col min="19" max="26" width="8.90625" customWidth="1"/>
  </cols>
  <sheetData>
    <row r="1" spans="1:26" x14ac:dyDescent="0.35">
      <c r="A1" s="5"/>
      <c r="C1" s="5"/>
      <c r="D1" s="5"/>
      <c r="E1" s="5"/>
      <c r="F1" s="5"/>
      <c r="G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4" x14ac:dyDescent="0.6">
      <c r="A2" s="11"/>
      <c r="B2" s="4" t="s">
        <v>15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7" customFormat="1" x14ac:dyDescent="0.35">
      <c r="A3" s="5"/>
      <c r="B3" s="5"/>
      <c r="C3" s="6"/>
      <c r="D3" s="6"/>
      <c r="E3" s="6"/>
      <c r="F3" s="6"/>
      <c r="G3" s="6"/>
      <c r="H3" s="6"/>
      <c r="I3" s="6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s="7" customFormat="1" x14ac:dyDescent="0.35">
      <c r="A4" s="5"/>
      <c r="F4" s="6"/>
      <c r="G4" s="6"/>
      <c r="H4" s="6"/>
      <c r="I4" s="6"/>
      <c r="J4" s="6"/>
      <c r="K4" s="6"/>
      <c r="L4" s="5"/>
      <c r="M4" s="5"/>
      <c r="N4" s="8"/>
      <c r="O4" s="5"/>
    </row>
    <row r="5" spans="1:26" s="7" customFormat="1" x14ac:dyDescent="0.35">
      <c r="A5" s="5"/>
      <c r="B5" s="46" t="s">
        <v>16</v>
      </c>
      <c r="C5" s="46" t="s">
        <v>17</v>
      </c>
      <c r="F5" s="6"/>
      <c r="G5" s="6"/>
      <c r="J5"/>
      <c r="K5"/>
      <c r="L5" s="5"/>
      <c r="M5" s="5"/>
      <c r="N5" s="8"/>
      <c r="O5" s="5"/>
    </row>
    <row r="6" spans="1:26" s="7" customFormat="1" x14ac:dyDescent="0.35">
      <c r="A6" s="5"/>
      <c r="B6" s="47">
        <v>1</v>
      </c>
      <c r="C6" s="47">
        <v>1750</v>
      </c>
      <c r="E6" s="12"/>
      <c r="F6" s="6"/>
      <c r="G6" s="6"/>
      <c r="J6"/>
      <c r="K6"/>
      <c r="L6" s="5"/>
      <c r="M6" s="5"/>
      <c r="N6" s="8"/>
      <c r="O6" s="5"/>
    </row>
    <row r="7" spans="1:26" s="7" customFormat="1" x14ac:dyDescent="0.35">
      <c r="A7" s="5"/>
      <c r="B7" s="48">
        <v>1000</v>
      </c>
      <c r="C7" s="48">
        <v>1575</v>
      </c>
      <c r="F7" s="6"/>
      <c r="G7" s="6"/>
      <c r="H7" s="6"/>
      <c r="I7" s="6"/>
      <c r="J7" s="6"/>
      <c r="K7" s="6"/>
      <c r="L7" s="5"/>
      <c r="M7" s="5"/>
      <c r="N7" s="5"/>
      <c r="O7" s="5"/>
    </row>
    <row r="8" spans="1:26" s="7" customFormat="1" x14ac:dyDescent="0.35">
      <c r="A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26" s="7" customFormat="1" x14ac:dyDescent="0.35">
      <c r="A9" s="5"/>
      <c r="B9"/>
      <c r="C9"/>
      <c r="D9"/>
      <c r="E9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26" s="7" customFormat="1" x14ac:dyDescent="0.35">
      <c r="A10" s="5"/>
      <c r="B10" s="59" t="s">
        <v>1</v>
      </c>
      <c r="C10" s="49">
        <f>INTERCEPT(C6:C7,B6:B7)</f>
        <v>1750.1751751751751</v>
      </c>
      <c r="D10"/>
      <c r="E10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26" s="7" customFormat="1" x14ac:dyDescent="0.35">
      <c r="A11" s="5"/>
      <c r="B11" s="59" t="s">
        <v>2</v>
      </c>
      <c r="C11" s="50">
        <f>SLOPE(C6:C7,B6:B7)</f>
        <v>-0.17517517517517517</v>
      </c>
      <c r="D11"/>
      <c r="E11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26" s="7" customFormat="1" x14ac:dyDescent="0.35">
      <c r="A12" s="5"/>
      <c r="B12"/>
      <c r="C12"/>
      <c r="D12"/>
      <c r="E12"/>
      <c r="F12" s="23"/>
      <c r="G12" s="5"/>
      <c r="H12" s="5"/>
      <c r="I12" s="5"/>
      <c r="J12" s="5"/>
      <c r="K12" s="5"/>
      <c r="L12" s="5"/>
      <c r="M12" s="5"/>
      <c r="N12" s="5"/>
      <c r="O12" s="5"/>
    </row>
    <row r="13" spans="1:26" s="7" customFormat="1" x14ac:dyDescent="0.35">
      <c r="A13" s="5"/>
      <c r="B13"/>
      <c r="C13"/>
      <c r="D13"/>
      <c r="E13"/>
      <c r="F13" s="23"/>
      <c r="G13" s="5"/>
      <c r="H13" s="5"/>
      <c r="I13" s="5"/>
      <c r="J13" s="5"/>
      <c r="K13" s="5"/>
      <c r="L13" s="5"/>
      <c r="M13" s="5"/>
      <c r="N13" s="5"/>
      <c r="O13" s="5"/>
      <c r="V13" s="12"/>
    </row>
    <row r="14" spans="1:26" s="7" customFormat="1" x14ac:dyDescent="0.35">
      <c r="A14" s="5"/>
      <c r="B14" s="63" t="s">
        <v>38</v>
      </c>
      <c r="C14" s="63"/>
      <c r="D14"/>
      <c r="E14"/>
      <c r="F14" s="23"/>
      <c r="G14" s="5"/>
      <c r="H14" s="5"/>
      <c r="I14" s="5"/>
      <c r="J14" s="5"/>
      <c r="K14" s="5"/>
      <c r="L14" s="5"/>
      <c r="M14" s="5"/>
      <c r="N14" s="5"/>
      <c r="O14" s="5"/>
    </row>
    <row r="15" spans="1:26" s="7" customFormat="1" x14ac:dyDescent="0.35">
      <c r="A15" s="5"/>
      <c r="D15"/>
      <c r="E15"/>
      <c r="F15" s="23"/>
      <c r="G15" s="5"/>
      <c r="H15" s="5"/>
      <c r="I15" s="5"/>
      <c r="J15" s="5"/>
      <c r="K15" s="5"/>
      <c r="L15" s="5"/>
      <c r="M15" s="5"/>
      <c r="N15" s="5"/>
      <c r="O15" s="5" t="s">
        <v>0</v>
      </c>
    </row>
    <row r="16" spans="1:26" s="7" customFormat="1" x14ac:dyDescent="0.35">
      <c r="A16" s="5"/>
      <c r="B16" s="62"/>
      <c r="C16" s="62"/>
      <c r="D16" s="62"/>
      <c r="E16" s="62"/>
      <c r="F16" s="23"/>
      <c r="G16" s="5"/>
      <c r="H16" s="5"/>
      <c r="I16" s="5"/>
      <c r="J16" s="5"/>
      <c r="K16" s="5"/>
      <c r="L16" s="5"/>
      <c r="M16" s="5"/>
      <c r="N16" s="5"/>
      <c r="O16" s="5"/>
    </row>
    <row r="17" spans="1:26" s="7" customFormat="1" ht="18.600000000000001" x14ac:dyDescent="0.45">
      <c r="A17" s="5"/>
      <c r="B17" s="61" t="s">
        <v>41</v>
      </c>
      <c r="F17" s="23"/>
      <c r="G17" s="5"/>
      <c r="H17" s="5"/>
      <c r="I17" s="5"/>
      <c r="J17" s="5"/>
      <c r="K17" s="5"/>
      <c r="L17" s="5"/>
      <c r="M17" s="5"/>
      <c r="N17" s="5"/>
      <c r="O17" s="5"/>
    </row>
    <row r="18" spans="1:26" s="7" customFormat="1" x14ac:dyDescent="0.35">
      <c r="A18" s="5"/>
      <c r="B18"/>
      <c r="C18"/>
      <c r="D18"/>
      <c r="E18"/>
      <c r="F18" s="23"/>
      <c r="G18" s="5"/>
      <c r="H18" s="5"/>
      <c r="I18" s="5"/>
      <c r="J18" s="5"/>
      <c r="K18" s="5"/>
      <c r="L18" s="5"/>
      <c r="M18" s="5"/>
      <c r="N18" s="5"/>
      <c r="O18" s="5"/>
    </row>
    <row r="19" spans="1:26" s="7" customFormat="1" x14ac:dyDescent="0.35">
      <c r="A19" s="5"/>
      <c r="B19"/>
      <c r="C19"/>
      <c r="D19"/>
      <c r="E19"/>
      <c r="F19" s="23"/>
      <c r="G19" s="5"/>
      <c r="H19" s="5"/>
      <c r="I19" s="5"/>
      <c r="J19" s="5"/>
      <c r="K19" s="5"/>
      <c r="L19" s="5"/>
      <c r="M19" s="5"/>
      <c r="N19" s="5"/>
      <c r="O19" s="5"/>
      <c r="R19" s="24"/>
    </row>
    <row r="20" spans="1:26" s="7" customFormat="1" x14ac:dyDescent="0.35">
      <c r="A20" s="5"/>
      <c r="B20"/>
      <c r="C20"/>
      <c r="D20"/>
      <c r="E20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26" s="7" customFormat="1" x14ac:dyDescent="0.35">
      <c r="A21" s="5"/>
      <c r="B21"/>
      <c r="C21"/>
      <c r="D21"/>
      <c r="E21"/>
      <c r="F21" s="5"/>
      <c r="G21" s="5"/>
      <c r="H21" s="5"/>
      <c r="I21" s="5"/>
      <c r="J21" s="5"/>
      <c r="K21" s="5"/>
      <c r="L21" s="5"/>
      <c r="M21" s="5"/>
      <c r="N21" s="5"/>
      <c r="O21" s="5"/>
      <c r="R21" s="25"/>
      <c r="S21" s="24"/>
    </row>
    <row r="22" spans="1:26" s="7" customFormat="1" x14ac:dyDescent="0.35">
      <c r="A22" s="5"/>
      <c r="B22"/>
      <c r="C22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26" s="7" customFormat="1" x14ac:dyDescent="0.35">
      <c r="A23" s="5"/>
      <c r="B23"/>
      <c r="C23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26" s="7" customFormat="1" x14ac:dyDescent="0.35">
      <c r="A24" s="5"/>
      <c r="B24"/>
      <c r="C24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26" s="7" customFormat="1" x14ac:dyDescent="0.35">
      <c r="A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26" s="7" customFormat="1" x14ac:dyDescent="0.35">
      <c r="A26" s="5"/>
      <c r="B26" s="9"/>
      <c r="C26" s="10"/>
      <c r="D26" s="10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26" s="7" customFormat="1" x14ac:dyDescent="0.35">
      <c r="A27" s="5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26" s="7" customFormat="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5">
      <c r="A35" s="5"/>
      <c r="B35" s="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mergeCells count="2">
    <mergeCell ref="B16:E16"/>
    <mergeCell ref="B14:C14"/>
  </mergeCells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showGridLines="0" zoomScaleNormal="100" workbookViewId="0">
      <selection activeCell="K9" sqref="K9"/>
    </sheetView>
  </sheetViews>
  <sheetFormatPr defaultColWidth="12.6328125" defaultRowHeight="15.6" x14ac:dyDescent="0.35"/>
  <cols>
    <col min="1" max="1" width="0.90625" style="14" customWidth="1"/>
    <col min="2" max="2" width="17.36328125" style="14" customWidth="1"/>
    <col min="3" max="5" width="16.6328125" style="14" customWidth="1"/>
    <col min="6" max="9" width="15.6328125" style="14" customWidth="1"/>
    <col min="10" max="11" width="12.6328125" style="14" customWidth="1"/>
    <col min="12" max="13" width="0.90625" style="14" customWidth="1"/>
    <col min="14" max="20" width="8.90625" style="14" customWidth="1"/>
    <col min="21" max="21" width="15.453125" style="14" customWidth="1"/>
    <col min="22" max="22" width="13.453125" style="14" customWidth="1"/>
    <col min="23" max="26" width="8.90625" style="14" customWidth="1"/>
    <col min="27" max="16384" width="12.6328125" style="14"/>
  </cols>
  <sheetData>
    <row r="1" spans="1:26" x14ac:dyDescent="0.35">
      <c r="A1" s="13"/>
      <c r="C1" s="13"/>
      <c r="D1" s="13"/>
      <c r="E1" s="13"/>
      <c r="F1" s="13"/>
      <c r="G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6.4" x14ac:dyDescent="0.6">
      <c r="A2" s="13"/>
      <c r="B2" s="15" t="s">
        <v>15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35">
      <c r="A4" s="13"/>
      <c r="F4" s="13"/>
      <c r="G4" s="40" t="s">
        <v>21</v>
      </c>
      <c r="H4" s="40" t="s">
        <v>22</v>
      </c>
      <c r="I4" s="40" t="s">
        <v>23</v>
      </c>
      <c r="J4" s="13"/>
      <c r="K4" s="13"/>
      <c r="L4" s="13"/>
      <c r="M4" s="13"/>
      <c r="N4" s="16"/>
      <c r="O4" s="13"/>
    </row>
    <row r="5" spans="1:26" x14ac:dyDescent="0.35">
      <c r="A5" s="13"/>
      <c r="B5" s="17" t="s">
        <v>19</v>
      </c>
      <c r="F5" s="60" t="s">
        <v>1</v>
      </c>
      <c r="G5" s="39">
        <f>INTERCEPT(C8:C9,B8:B9)</f>
        <v>1450.0050010002001</v>
      </c>
      <c r="H5" s="39">
        <f>INTERCEPT(C9:C10,B9:B10)</f>
        <v>1483.3333333333333</v>
      </c>
      <c r="I5" s="39">
        <f>INTERCEPT(C10:C11,B10:B11)</f>
        <v>1783.3333333333335</v>
      </c>
      <c r="L5" s="13"/>
      <c r="M5" s="13"/>
      <c r="N5" s="16"/>
      <c r="O5" s="13"/>
    </row>
    <row r="6" spans="1:26" x14ac:dyDescent="0.35">
      <c r="A6" s="13"/>
      <c r="F6" s="60" t="s">
        <v>2</v>
      </c>
      <c r="G6" s="41">
        <f>SLOPE(C8:C9, B8:B9)</f>
        <v>-5.0010002000400082E-3</v>
      </c>
      <c r="H6" s="41">
        <f>SLOPE(C9:C10,B9:B10)</f>
        <v>-1.1666666666666667E-2</v>
      </c>
      <c r="I6" s="41">
        <f>SLOPE(C10:C11,B10:B11)</f>
        <v>-2.6666666666666668E-2</v>
      </c>
      <c r="L6" s="13"/>
      <c r="M6" s="13"/>
      <c r="N6" s="16"/>
      <c r="O6" s="13"/>
    </row>
    <row r="7" spans="1:26" x14ac:dyDescent="0.35">
      <c r="A7" s="13"/>
      <c r="B7" s="40" t="s">
        <v>3</v>
      </c>
      <c r="C7" s="40" t="s">
        <v>18</v>
      </c>
      <c r="F7" s="42" t="s">
        <v>33</v>
      </c>
      <c r="G7" s="42" t="s">
        <v>37</v>
      </c>
      <c r="H7" s="43"/>
      <c r="I7" s="43"/>
      <c r="J7" s="13"/>
      <c r="K7" s="13"/>
      <c r="L7" s="13"/>
      <c r="M7" s="13"/>
      <c r="N7" s="13"/>
      <c r="O7" s="13"/>
    </row>
    <row r="8" spans="1:26" x14ac:dyDescent="0.35">
      <c r="A8" s="13"/>
      <c r="B8" s="38">
        <v>1</v>
      </c>
      <c r="C8" s="39">
        <v>1450</v>
      </c>
      <c r="F8" s="44"/>
      <c r="G8" s="44" t="s">
        <v>34</v>
      </c>
      <c r="H8" s="44" t="s">
        <v>35</v>
      </c>
      <c r="I8" s="44" t="s">
        <v>36</v>
      </c>
      <c r="J8" s="13"/>
      <c r="K8" s="13"/>
      <c r="L8" s="13"/>
      <c r="M8" s="13"/>
      <c r="N8" s="13"/>
      <c r="O8" s="13"/>
    </row>
    <row r="9" spans="1:26" x14ac:dyDescent="0.35">
      <c r="A9" s="13"/>
      <c r="B9" s="38">
        <v>5000</v>
      </c>
      <c r="C9" s="39">
        <v>1425</v>
      </c>
      <c r="F9" s="35" t="s">
        <v>3</v>
      </c>
      <c r="G9" s="35" t="s">
        <v>20</v>
      </c>
      <c r="H9" s="35" t="s">
        <v>20</v>
      </c>
      <c r="I9" s="35" t="s">
        <v>20</v>
      </c>
      <c r="J9" s="13"/>
      <c r="K9" s="13"/>
      <c r="L9" s="13"/>
      <c r="M9" s="13"/>
      <c r="N9" s="13"/>
      <c r="O9" s="13"/>
    </row>
    <row r="10" spans="1:26" x14ac:dyDescent="0.35">
      <c r="A10" s="13"/>
      <c r="B10" s="38">
        <v>20000</v>
      </c>
      <c r="C10" s="39">
        <v>1250</v>
      </c>
      <c r="F10" s="37">
        <v>1</v>
      </c>
      <c r="G10" s="36">
        <v>1450</v>
      </c>
      <c r="H10" s="36"/>
      <c r="I10" s="36"/>
      <c r="J10" s="13"/>
      <c r="K10" s="13"/>
      <c r="L10" s="13"/>
      <c r="M10" s="13"/>
      <c r="N10" s="13"/>
      <c r="O10" s="13"/>
    </row>
    <row r="11" spans="1:26" x14ac:dyDescent="0.35">
      <c r="A11" s="13"/>
      <c r="B11" s="38">
        <v>50000</v>
      </c>
      <c r="C11" s="39">
        <v>450</v>
      </c>
      <c r="F11" s="37">
        <v>1000</v>
      </c>
      <c r="G11" s="36"/>
      <c r="H11" s="36"/>
      <c r="I11" s="36"/>
      <c r="J11" s="13"/>
      <c r="K11" s="13"/>
      <c r="L11" s="13"/>
      <c r="M11" s="13"/>
      <c r="N11" s="13"/>
      <c r="O11" s="13"/>
    </row>
    <row r="12" spans="1:26" x14ac:dyDescent="0.35">
      <c r="A12" s="13"/>
      <c r="F12" s="37">
        <v>5000</v>
      </c>
      <c r="G12" s="36">
        <v>1425</v>
      </c>
      <c r="H12" s="36">
        <v>1425</v>
      </c>
      <c r="I12" s="36"/>
      <c r="J12" s="13"/>
      <c r="K12" s="13"/>
      <c r="L12" s="13"/>
      <c r="M12" s="13"/>
      <c r="N12" s="13"/>
      <c r="O12" s="13"/>
    </row>
    <row r="13" spans="1:26" x14ac:dyDescent="0.35">
      <c r="A13" s="13"/>
      <c r="F13" s="37">
        <v>10000</v>
      </c>
      <c r="G13" s="36"/>
      <c r="H13" s="36"/>
      <c r="I13" s="36"/>
      <c r="J13" s="13"/>
      <c r="K13" s="13"/>
      <c r="L13" s="13"/>
      <c r="M13" s="13"/>
      <c r="N13" s="13"/>
      <c r="O13" s="13"/>
    </row>
    <row r="14" spans="1:26" x14ac:dyDescent="0.35">
      <c r="A14" s="13"/>
      <c r="F14" s="37">
        <v>15000</v>
      </c>
      <c r="G14" s="36"/>
      <c r="H14" s="36"/>
      <c r="I14" s="36"/>
      <c r="J14" s="13"/>
      <c r="K14" s="13"/>
      <c r="L14" s="13"/>
      <c r="M14" s="13"/>
      <c r="N14" s="13"/>
      <c r="O14" s="13"/>
    </row>
    <row r="15" spans="1:26" x14ac:dyDescent="0.35">
      <c r="A15" s="13"/>
      <c r="F15" s="37">
        <v>20000</v>
      </c>
      <c r="G15" s="36"/>
      <c r="H15" s="36">
        <v>1250</v>
      </c>
      <c r="I15" s="36">
        <v>1250</v>
      </c>
      <c r="J15" s="13"/>
      <c r="K15" s="13"/>
      <c r="L15" s="13"/>
      <c r="M15" s="13"/>
      <c r="N15" s="13"/>
      <c r="O15" s="13" t="s">
        <v>0</v>
      </c>
    </row>
    <row r="16" spans="1:26" x14ac:dyDescent="0.35">
      <c r="A16" s="13"/>
      <c r="F16" s="37">
        <v>25000</v>
      </c>
      <c r="G16" s="36"/>
      <c r="H16" s="36"/>
      <c r="I16" s="36"/>
      <c r="J16" s="13"/>
      <c r="K16" s="13"/>
      <c r="L16" s="13"/>
      <c r="M16" s="13"/>
      <c r="N16" s="13"/>
      <c r="O16" s="13"/>
    </row>
    <row r="17" spans="1:26" x14ac:dyDescent="0.35">
      <c r="A17" s="13"/>
      <c r="F17" s="37">
        <v>30000</v>
      </c>
      <c r="G17" s="36"/>
      <c r="H17" s="36"/>
      <c r="I17" s="36"/>
      <c r="J17" s="13"/>
      <c r="K17" s="13"/>
      <c r="L17" s="13"/>
      <c r="M17" s="13"/>
      <c r="N17" s="13"/>
      <c r="O17" s="13"/>
    </row>
    <row r="18" spans="1:26" x14ac:dyDescent="0.35">
      <c r="A18" s="13"/>
      <c r="F18" s="37">
        <v>35000</v>
      </c>
      <c r="G18" s="36"/>
      <c r="H18" s="36"/>
      <c r="I18" s="36"/>
      <c r="J18" s="13"/>
      <c r="K18" s="13"/>
      <c r="L18" s="13"/>
      <c r="M18" s="13"/>
      <c r="N18" s="13"/>
      <c r="O18" s="13"/>
    </row>
    <row r="19" spans="1:26" x14ac:dyDescent="0.35">
      <c r="A19" s="13"/>
      <c r="F19" s="37">
        <v>40000</v>
      </c>
      <c r="G19" s="36"/>
      <c r="H19" s="36"/>
      <c r="I19" s="36"/>
      <c r="J19" s="13"/>
      <c r="K19" s="13"/>
      <c r="L19" s="13"/>
      <c r="M19" s="13"/>
      <c r="N19" s="13"/>
      <c r="O19" s="13"/>
      <c r="U19" s="13"/>
      <c r="V19" s="13"/>
    </row>
    <row r="20" spans="1:26" x14ac:dyDescent="0.35">
      <c r="A20" s="13"/>
      <c r="F20" s="37">
        <v>45000</v>
      </c>
      <c r="G20" s="36"/>
      <c r="H20" s="36"/>
      <c r="I20" s="36"/>
      <c r="J20" s="13"/>
      <c r="K20" s="13"/>
      <c r="L20" s="13"/>
      <c r="M20" s="13"/>
      <c r="N20" s="13"/>
      <c r="O20" s="13"/>
      <c r="U20" s="13"/>
      <c r="V20" s="13"/>
    </row>
    <row r="21" spans="1:26" x14ac:dyDescent="0.35">
      <c r="A21" s="13"/>
      <c r="F21" s="37">
        <v>50000</v>
      </c>
      <c r="G21" s="36"/>
      <c r="H21" s="36"/>
      <c r="I21" s="36">
        <v>450</v>
      </c>
      <c r="J21" s="13"/>
      <c r="K21" s="13"/>
      <c r="L21" s="13"/>
      <c r="M21" s="13"/>
      <c r="N21" s="13"/>
      <c r="O21" s="13"/>
      <c r="U21" s="13"/>
      <c r="V21" s="13"/>
    </row>
    <row r="22" spans="1:26" x14ac:dyDescent="0.35">
      <c r="A22" s="13"/>
      <c r="F22" s="37">
        <v>55000</v>
      </c>
      <c r="G22" s="36"/>
      <c r="H22" s="36"/>
      <c r="I22" s="36"/>
      <c r="J22" s="13"/>
      <c r="K22" s="13"/>
      <c r="L22" s="13"/>
      <c r="M22" s="13"/>
      <c r="N22" s="13"/>
      <c r="O22" s="13"/>
      <c r="U22" s="13"/>
      <c r="V22" s="13"/>
    </row>
    <row r="23" spans="1:26" x14ac:dyDescent="0.35">
      <c r="A23" s="13"/>
      <c r="B23" s="18"/>
      <c r="C23" s="19"/>
      <c r="D23" s="19"/>
      <c r="E23" s="19"/>
      <c r="F23" s="13"/>
      <c r="G23" s="13"/>
      <c r="H23" s="13"/>
      <c r="I23" s="13"/>
      <c r="J23" s="13"/>
      <c r="K23" s="13"/>
      <c r="L23" s="13"/>
      <c r="M23" s="13"/>
      <c r="N23" s="13"/>
      <c r="O23" s="13"/>
      <c r="U23" s="13"/>
      <c r="V23" s="13"/>
    </row>
    <row r="24" spans="1:26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U24" s="13"/>
      <c r="V24" s="13"/>
    </row>
    <row r="25" spans="1:26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U25" s="13"/>
      <c r="V25" s="13"/>
    </row>
    <row r="26" spans="1:26" x14ac:dyDescent="0.35">
      <c r="A26" s="13"/>
      <c r="B26" s="18"/>
      <c r="C26" s="19"/>
      <c r="D26" s="19"/>
      <c r="E26" s="19"/>
      <c r="F26" s="13"/>
      <c r="G26" s="13"/>
      <c r="H26" s="13"/>
      <c r="I26" s="13"/>
      <c r="J26" s="13"/>
      <c r="K26" s="13"/>
      <c r="L26" s="13"/>
      <c r="M26" s="13"/>
      <c r="N26" s="13"/>
      <c r="O26" s="13"/>
      <c r="U26" s="13"/>
      <c r="V26" s="13"/>
    </row>
    <row r="27" spans="1:26" x14ac:dyDescent="0.35">
      <c r="A27" s="13"/>
      <c r="B27" s="1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U27" s="13"/>
      <c r="V27" s="13"/>
    </row>
    <row r="28" spans="1:26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3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W988" s="13"/>
      <c r="X988" s="13"/>
      <c r="Y988" s="13"/>
      <c r="Z988" s="13"/>
    </row>
    <row r="989" spans="1:26" x14ac:dyDescent="0.3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W989" s="13"/>
      <c r="X989" s="13"/>
      <c r="Y989" s="13"/>
      <c r="Z989" s="13"/>
    </row>
    <row r="990" spans="1:26" x14ac:dyDescent="0.3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W990" s="13"/>
      <c r="X990" s="13"/>
      <c r="Y990" s="13"/>
      <c r="Z990" s="13"/>
    </row>
    <row r="991" spans="1:26" x14ac:dyDescent="0.3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W991" s="13"/>
      <c r="X991" s="13"/>
      <c r="Y991" s="13"/>
      <c r="Z991" s="13"/>
    </row>
    <row r="992" spans="1:26" x14ac:dyDescent="0.3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W992" s="13"/>
      <c r="X992" s="13"/>
      <c r="Y992" s="13"/>
      <c r="Z992" s="13"/>
    </row>
    <row r="993" spans="1:26" x14ac:dyDescent="0.3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W993" s="13"/>
      <c r="X993" s="13"/>
      <c r="Y993" s="13"/>
      <c r="Z993" s="13"/>
    </row>
    <row r="994" spans="1:26" x14ac:dyDescent="0.3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W994" s="13"/>
      <c r="X994" s="13"/>
      <c r="Y994" s="13"/>
      <c r="Z994" s="13"/>
    </row>
    <row r="995" spans="1:26" x14ac:dyDescent="0.3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W995" s="13"/>
      <c r="X995" s="13"/>
      <c r="Y995" s="13"/>
      <c r="Z995" s="13"/>
    </row>
    <row r="996" spans="1:26" x14ac:dyDescent="0.3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W996" s="13"/>
      <c r="X996" s="13"/>
      <c r="Y996" s="13"/>
      <c r="Z996" s="13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  <ignoredErrors>
    <ignoredError sqref="G5:H6 I5:I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5C6B-52D7-4BEB-AB68-58BECA6D84B6}">
  <dimension ref="A2:L18"/>
  <sheetViews>
    <sheetView showGridLines="0" tabSelected="1" topLeftCell="A3" workbookViewId="0">
      <selection activeCell="D13" sqref="D13"/>
    </sheetView>
  </sheetViews>
  <sheetFormatPr defaultRowHeight="15.6" x14ac:dyDescent="0.35"/>
  <cols>
    <col min="1" max="1" width="2.1796875" customWidth="1"/>
    <col min="2" max="2" width="13.453125" customWidth="1"/>
  </cols>
  <sheetData>
    <row r="2" spans="1:12" ht="26.4" x14ac:dyDescent="0.6">
      <c r="B2" s="2" t="s">
        <v>32</v>
      </c>
    </row>
    <row r="4" spans="1:12" x14ac:dyDescent="0.35">
      <c r="B4" s="45" t="s">
        <v>8</v>
      </c>
      <c r="C4" s="45" t="s">
        <v>9</v>
      </c>
    </row>
    <row r="5" spans="1:12" x14ac:dyDescent="0.35">
      <c r="B5" s="36">
        <v>8000</v>
      </c>
      <c r="C5" s="37">
        <v>175</v>
      </c>
    </row>
    <row r="6" spans="1:12" x14ac:dyDescent="0.35">
      <c r="B6" s="36">
        <v>5000</v>
      </c>
      <c r="C6" s="37">
        <v>10500</v>
      </c>
    </row>
    <row r="9" spans="1:12" x14ac:dyDescent="0.35">
      <c r="B9" s="58" t="s">
        <v>1</v>
      </c>
      <c r="C9" s="36">
        <f>INTERCEPT(C5:C6,B5:B6)</f>
        <v>27708.333333333336</v>
      </c>
      <c r="L9" s="1"/>
    </row>
    <row r="10" spans="1:12" x14ac:dyDescent="0.35">
      <c r="B10" s="58" t="s">
        <v>2</v>
      </c>
      <c r="C10" s="35">
        <f>SLOPE(C5:C6,B5:B6)</f>
        <v>-3.4416666666666669</v>
      </c>
      <c r="L10" s="1"/>
    </row>
    <row r="11" spans="1:12" x14ac:dyDescent="0.35">
      <c r="B11" s="21"/>
      <c r="C11" s="22"/>
    </row>
    <row r="13" spans="1:12" x14ac:dyDescent="0.35">
      <c r="B13" s="63" t="s">
        <v>38</v>
      </c>
      <c r="C13" s="63"/>
    </row>
    <row r="15" spans="1:12" x14ac:dyDescent="0.35">
      <c r="A15" t="s">
        <v>39</v>
      </c>
      <c r="B15" s="64"/>
      <c r="C15" s="64"/>
      <c r="D15" s="64"/>
      <c r="E15" s="64"/>
    </row>
    <row r="18" spans="2:2" ht="18.600000000000001" x14ac:dyDescent="0.45">
      <c r="B18" s="61" t="s">
        <v>40</v>
      </c>
    </row>
  </sheetData>
  <mergeCells count="2">
    <mergeCell ref="B13:C13"/>
    <mergeCell ref="B15:E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AF8A-639F-46DF-B3C6-14505EB100D4}">
  <sheetPr>
    <tabColor rgb="FFFFFF99"/>
  </sheetPr>
  <dimension ref="B2:J36"/>
  <sheetViews>
    <sheetView showGridLines="0" topLeftCell="A14" workbookViewId="0">
      <selection activeCell="J5" sqref="J5"/>
    </sheetView>
  </sheetViews>
  <sheetFormatPr defaultColWidth="12.6328125" defaultRowHeight="15.6" x14ac:dyDescent="0.35"/>
  <cols>
    <col min="1" max="1" width="0.90625" customWidth="1"/>
    <col min="2" max="2" width="16.08984375" customWidth="1"/>
    <col min="3" max="3" width="15.08984375" customWidth="1"/>
    <col min="4" max="4" width="14.453125" customWidth="1"/>
    <col min="5" max="5" width="14.54296875" customWidth="1"/>
    <col min="6" max="6" width="12.36328125" customWidth="1"/>
    <col min="7" max="7" width="14.7265625" customWidth="1"/>
    <col min="8" max="8" width="12.36328125" customWidth="1"/>
    <col min="9" max="9" width="14.81640625" customWidth="1"/>
    <col min="10" max="10" width="9.08984375" customWidth="1"/>
    <col min="11" max="11" width="10.90625" customWidth="1"/>
    <col min="12" max="21" width="8.90625" customWidth="1"/>
    <col min="22" max="22" width="11.453125" customWidth="1"/>
    <col min="23" max="27" width="8.90625" customWidth="1"/>
  </cols>
  <sheetData>
    <row r="2" spans="2:10" ht="26.4" x14ac:dyDescent="0.6">
      <c r="B2" s="2" t="s">
        <v>13</v>
      </c>
    </row>
    <row r="4" spans="2:10" s="20" customFormat="1" x14ac:dyDescent="0.35">
      <c r="B4" s="55"/>
      <c r="C4" s="56" t="s">
        <v>27</v>
      </c>
      <c r="D4" s="54" t="s">
        <v>4</v>
      </c>
      <c r="E4" s="54" t="s">
        <v>28</v>
      </c>
    </row>
    <row r="5" spans="2:10" ht="21" customHeight="1" x14ac:dyDescent="0.35">
      <c r="B5" s="57" t="s">
        <v>26</v>
      </c>
      <c r="C5" s="31">
        <v>2000</v>
      </c>
      <c r="D5" s="31">
        <v>10000</v>
      </c>
      <c r="E5" s="31">
        <v>12000</v>
      </c>
    </row>
    <row r="7" spans="2:10" x14ac:dyDescent="0.35">
      <c r="B7" s="3" t="s">
        <v>25</v>
      </c>
      <c r="E7" s="3" t="s">
        <v>31</v>
      </c>
    </row>
    <row r="8" spans="2:10" s="20" customFormat="1" ht="29.25" customHeight="1" x14ac:dyDescent="0.35">
      <c r="B8" s="52" t="s">
        <v>24</v>
      </c>
      <c r="C8" s="33">
        <v>12000</v>
      </c>
      <c r="E8" s="52" t="s">
        <v>14</v>
      </c>
      <c r="F8" s="34">
        <v>7525</v>
      </c>
    </row>
    <row r="9" spans="2:10" s="20" customFormat="1" ht="31.2" x14ac:dyDescent="0.35">
      <c r="B9" s="53" t="s">
        <v>29</v>
      </c>
      <c r="C9" s="33">
        <v>6000</v>
      </c>
      <c r="E9" s="52" t="s">
        <v>9</v>
      </c>
      <c r="F9" s="51">
        <f>'Price-Demand'!C9+('Price-Demand'!C10*Model!F8)</f>
        <v>1809.7916666666679</v>
      </c>
      <c r="H9"/>
    </row>
    <row r="12" spans="2:10" s="20" customFormat="1" ht="31.2" x14ac:dyDescent="0.35">
      <c r="B12" s="27" t="s">
        <v>3</v>
      </c>
      <c r="C12" s="27" t="s">
        <v>11</v>
      </c>
      <c r="D12" s="27" t="s">
        <v>12</v>
      </c>
      <c r="E12" s="28" t="s">
        <v>30</v>
      </c>
      <c r="F12" s="27" t="s">
        <v>7</v>
      </c>
      <c r="G12" s="27" t="s">
        <v>5</v>
      </c>
      <c r="H12" s="27" t="s">
        <v>6</v>
      </c>
      <c r="I12" s="27" t="s">
        <v>10</v>
      </c>
      <c r="J12"/>
    </row>
    <row r="13" spans="2:10" ht="20.25" customHeight="1" x14ac:dyDescent="0.35">
      <c r="B13" s="29">
        <v>500</v>
      </c>
      <c r="C13" s="30">
        <f>1450-(0.005*B13)</f>
        <v>1447.5</v>
      </c>
      <c r="D13" s="30">
        <f>C13+$C$9</f>
        <v>7447.5</v>
      </c>
      <c r="E13" s="31">
        <f>CEILING((B13-$C$5)/$F$9,1)</f>
        <v>0</v>
      </c>
      <c r="F13" s="30">
        <f>(B13*D13)+(E13*$C$8)</f>
        <v>3723750</v>
      </c>
      <c r="G13" s="30">
        <f>$F$8*B13</f>
        <v>3762500</v>
      </c>
      <c r="H13" s="30">
        <f>G13-F13</f>
        <v>38750</v>
      </c>
      <c r="I13" s="32">
        <f>(H13/G13)</f>
        <v>1.0299003322259137E-2</v>
      </c>
    </row>
    <row r="14" spans="2:10" ht="20.25" customHeight="1" x14ac:dyDescent="0.35">
      <c r="B14" s="29">
        <v>1000</v>
      </c>
      <c r="C14" s="30">
        <f t="shared" ref="C14:C18" si="0">1450-(0.005*B14)</f>
        <v>1445</v>
      </c>
      <c r="D14" s="30">
        <f t="shared" ref="D14:D25" si="1">C14+$C$9</f>
        <v>7445</v>
      </c>
      <c r="E14" s="31">
        <f t="shared" ref="E14:E25" si="2">CEILING((B14-$C$5)/$F$9,1)</f>
        <v>0</v>
      </c>
      <c r="F14" s="30">
        <f t="shared" ref="F14:F25" si="3">(B14*D14)+(E14*$C$8)</f>
        <v>7445000</v>
      </c>
      <c r="G14" s="30">
        <f t="shared" ref="G14:G25" si="4">$F$8*B14</f>
        <v>7525000</v>
      </c>
      <c r="H14" s="30">
        <f t="shared" ref="H14:H25" si="5">G14-F14</f>
        <v>80000</v>
      </c>
      <c r="I14" s="32">
        <f t="shared" ref="I14:I25" si="6">(H14/G14)</f>
        <v>1.0631229235880399E-2</v>
      </c>
    </row>
    <row r="15" spans="2:10" ht="20.25" customHeight="1" x14ac:dyDescent="0.35">
      <c r="B15" s="29">
        <v>2000</v>
      </c>
      <c r="C15" s="30">
        <f t="shared" si="0"/>
        <v>1440</v>
      </c>
      <c r="D15" s="30">
        <f t="shared" si="1"/>
        <v>7440</v>
      </c>
      <c r="E15" s="31">
        <f t="shared" si="2"/>
        <v>0</v>
      </c>
      <c r="F15" s="30">
        <f t="shared" si="3"/>
        <v>14880000</v>
      </c>
      <c r="G15" s="30">
        <f t="shared" si="4"/>
        <v>15050000</v>
      </c>
      <c r="H15" s="30">
        <f t="shared" si="5"/>
        <v>170000</v>
      </c>
      <c r="I15" s="32">
        <f t="shared" si="6"/>
        <v>1.1295681063122924E-2</v>
      </c>
    </row>
    <row r="16" spans="2:10" ht="20.25" customHeight="1" x14ac:dyDescent="0.35">
      <c r="B16" s="29">
        <v>3000</v>
      </c>
      <c r="C16" s="30">
        <f t="shared" si="0"/>
        <v>1435</v>
      </c>
      <c r="D16" s="30">
        <f t="shared" si="1"/>
        <v>7435</v>
      </c>
      <c r="E16" s="31">
        <f t="shared" si="2"/>
        <v>1</v>
      </c>
      <c r="F16" s="30">
        <f t="shared" si="3"/>
        <v>22317000</v>
      </c>
      <c r="G16" s="30">
        <f t="shared" si="4"/>
        <v>22575000</v>
      </c>
      <c r="H16" s="30">
        <f t="shared" si="5"/>
        <v>258000</v>
      </c>
      <c r="I16" s="32">
        <f t="shared" si="6"/>
        <v>1.1428571428571429E-2</v>
      </c>
    </row>
    <row r="17" spans="2:9" ht="20.25" customHeight="1" x14ac:dyDescent="0.35">
      <c r="B17" s="29">
        <v>4000</v>
      </c>
      <c r="C17" s="30">
        <f t="shared" si="0"/>
        <v>1430</v>
      </c>
      <c r="D17" s="30">
        <f t="shared" si="1"/>
        <v>7430</v>
      </c>
      <c r="E17" s="31">
        <f t="shared" si="2"/>
        <v>2</v>
      </c>
      <c r="F17" s="30">
        <f t="shared" si="3"/>
        <v>29744000</v>
      </c>
      <c r="G17" s="30">
        <f t="shared" si="4"/>
        <v>30100000</v>
      </c>
      <c r="H17" s="30">
        <f t="shared" si="5"/>
        <v>356000</v>
      </c>
      <c r="I17" s="32">
        <f t="shared" si="6"/>
        <v>1.1827242524916943E-2</v>
      </c>
    </row>
    <row r="18" spans="2:9" ht="20.25" customHeight="1" x14ac:dyDescent="0.35">
      <c r="B18" s="29">
        <v>5000</v>
      </c>
      <c r="C18" s="30">
        <f t="shared" si="0"/>
        <v>1425</v>
      </c>
      <c r="D18" s="30">
        <f t="shared" si="1"/>
        <v>7425</v>
      </c>
      <c r="E18" s="31">
        <f t="shared" si="2"/>
        <v>2</v>
      </c>
      <c r="F18" s="30">
        <f t="shared" si="3"/>
        <v>37149000</v>
      </c>
      <c r="G18" s="30">
        <f t="shared" si="4"/>
        <v>37625000</v>
      </c>
      <c r="H18" s="30">
        <f t="shared" si="5"/>
        <v>476000</v>
      </c>
      <c r="I18" s="32">
        <f t="shared" si="6"/>
        <v>1.2651162790697675E-2</v>
      </c>
    </row>
    <row r="19" spans="2:9" ht="20.25" customHeight="1" x14ac:dyDescent="0.35">
      <c r="B19" s="29">
        <v>6000</v>
      </c>
      <c r="C19" s="30">
        <f>1483-(0.0117*B19)</f>
        <v>1412.8</v>
      </c>
      <c r="D19" s="30">
        <f t="shared" si="1"/>
        <v>7412.8</v>
      </c>
      <c r="E19" s="31">
        <f t="shared" si="2"/>
        <v>3</v>
      </c>
      <c r="F19" s="30">
        <f t="shared" si="3"/>
        <v>44512800</v>
      </c>
      <c r="G19" s="30">
        <f t="shared" si="4"/>
        <v>45150000</v>
      </c>
      <c r="H19" s="30">
        <f t="shared" si="5"/>
        <v>637200</v>
      </c>
      <c r="I19" s="32">
        <f t="shared" si="6"/>
        <v>1.411295681063123E-2</v>
      </c>
    </row>
    <row r="20" spans="2:9" ht="20.25" customHeight="1" x14ac:dyDescent="0.35">
      <c r="B20" s="29">
        <v>7000</v>
      </c>
      <c r="C20" s="30">
        <f t="shared" ref="C20:C25" si="7">1483-(0.0117*B20)</f>
        <v>1401.1</v>
      </c>
      <c r="D20" s="30">
        <f t="shared" si="1"/>
        <v>7401.1</v>
      </c>
      <c r="E20" s="31">
        <f t="shared" si="2"/>
        <v>3</v>
      </c>
      <c r="F20" s="30">
        <f t="shared" si="3"/>
        <v>51843700</v>
      </c>
      <c r="G20" s="30">
        <f t="shared" si="4"/>
        <v>52675000</v>
      </c>
      <c r="H20" s="30">
        <f t="shared" si="5"/>
        <v>831300</v>
      </c>
      <c r="I20" s="32">
        <f t="shared" si="6"/>
        <v>1.5781680113906026E-2</v>
      </c>
    </row>
    <row r="21" spans="2:9" x14ac:dyDescent="0.35">
      <c r="B21" s="29">
        <v>8000</v>
      </c>
      <c r="C21" s="30">
        <f t="shared" si="7"/>
        <v>1389.4</v>
      </c>
      <c r="D21" s="30">
        <f t="shared" si="1"/>
        <v>7389.4</v>
      </c>
      <c r="E21" s="31">
        <f t="shared" si="2"/>
        <v>4</v>
      </c>
      <c r="F21" s="30">
        <f t="shared" si="3"/>
        <v>59163200</v>
      </c>
      <c r="G21" s="30">
        <f t="shared" si="4"/>
        <v>60200000</v>
      </c>
      <c r="H21" s="30">
        <f t="shared" si="5"/>
        <v>1036800</v>
      </c>
      <c r="I21" s="32">
        <f t="shared" si="6"/>
        <v>1.7222591362126245E-2</v>
      </c>
    </row>
    <row r="22" spans="2:9" x14ac:dyDescent="0.35">
      <c r="B22" s="29">
        <v>9000</v>
      </c>
      <c r="C22" s="30">
        <f t="shared" si="7"/>
        <v>1377.7</v>
      </c>
      <c r="D22" s="30">
        <f t="shared" si="1"/>
        <v>7377.7</v>
      </c>
      <c r="E22" s="31">
        <f t="shared" si="2"/>
        <v>4</v>
      </c>
      <c r="F22" s="30">
        <f t="shared" si="3"/>
        <v>66447300</v>
      </c>
      <c r="G22" s="30">
        <f t="shared" si="4"/>
        <v>67725000</v>
      </c>
      <c r="H22" s="30">
        <f t="shared" si="5"/>
        <v>1277700</v>
      </c>
      <c r="I22" s="32">
        <f t="shared" si="6"/>
        <v>1.8866002214839424E-2</v>
      </c>
    </row>
    <row r="23" spans="2:9" x14ac:dyDescent="0.35">
      <c r="B23" s="29">
        <v>10000</v>
      </c>
      <c r="C23" s="30">
        <f t="shared" si="7"/>
        <v>1366</v>
      </c>
      <c r="D23" s="30">
        <f t="shared" si="1"/>
        <v>7366</v>
      </c>
      <c r="E23" s="31">
        <f t="shared" si="2"/>
        <v>5</v>
      </c>
      <c r="F23" s="30">
        <f t="shared" si="3"/>
        <v>73720000</v>
      </c>
      <c r="G23" s="30">
        <f t="shared" si="4"/>
        <v>75250000</v>
      </c>
      <c r="H23" s="30">
        <f t="shared" si="5"/>
        <v>1530000</v>
      </c>
      <c r="I23" s="32">
        <f t="shared" si="6"/>
        <v>2.0332225913621261E-2</v>
      </c>
    </row>
    <row r="24" spans="2:9" x14ac:dyDescent="0.35">
      <c r="B24" s="29">
        <v>25000</v>
      </c>
      <c r="C24" s="30">
        <f t="shared" si="7"/>
        <v>1190.5</v>
      </c>
      <c r="D24" s="30">
        <f t="shared" si="1"/>
        <v>7190.5</v>
      </c>
      <c r="E24" s="31">
        <f t="shared" si="2"/>
        <v>13</v>
      </c>
      <c r="F24" s="30">
        <f t="shared" si="3"/>
        <v>179918500</v>
      </c>
      <c r="G24" s="30">
        <f t="shared" si="4"/>
        <v>188125000</v>
      </c>
      <c r="H24" s="30">
        <f t="shared" si="5"/>
        <v>8206500</v>
      </c>
      <c r="I24" s="32">
        <f t="shared" si="6"/>
        <v>4.3622591362126248E-2</v>
      </c>
    </row>
    <row r="25" spans="2:9" x14ac:dyDescent="0.35">
      <c r="B25" s="29">
        <v>50000</v>
      </c>
      <c r="C25" s="30">
        <f t="shared" si="7"/>
        <v>898</v>
      </c>
      <c r="D25" s="30">
        <f t="shared" si="1"/>
        <v>6898</v>
      </c>
      <c r="E25" s="31">
        <f t="shared" si="2"/>
        <v>27</v>
      </c>
      <c r="F25" s="30">
        <f t="shared" si="3"/>
        <v>345224000</v>
      </c>
      <c r="G25" s="30">
        <f t="shared" si="4"/>
        <v>376250000</v>
      </c>
      <c r="H25" s="30">
        <f t="shared" si="5"/>
        <v>31026000</v>
      </c>
      <c r="I25" s="32">
        <f t="shared" si="6"/>
        <v>8.2461129568106306E-2</v>
      </c>
    </row>
    <row r="26" spans="2:9" x14ac:dyDescent="0.35">
      <c r="B26" s="26"/>
    </row>
    <row r="27" spans="2:9" x14ac:dyDescent="0.35">
      <c r="B27" s="26"/>
    </row>
    <row r="28" spans="2:9" x14ac:dyDescent="0.35">
      <c r="B28" s="26"/>
    </row>
    <row r="29" spans="2:9" x14ac:dyDescent="0.35">
      <c r="B29" s="26"/>
    </row>
    <row r="30" spans="2:9" x14ac:dyDescent="0.35">
      <c r="B30" s="26"/>
    </row>
    <row r="31" spans="2:9" x14ac:dyDescent="0.35">
      <c r="B31" s="26"/>
    </row>
    <row r="32" spans="2:9" x14ac:dyDescent="0.35">
      <c r="B32" s="26"/>
    </row>
    <row r="33" spans="2:2" x14ac:dyDescent="0.35">
      <c r="B33" s="26"/>
    </row>
    <row r="34" spans="2:2" x14ac:dyDescent="0.35">
      <c r="B34" s="26"/>
    </row>
    <row r="35" spans="2:2" x14ac:dyDescent="0.35">
      <c r="B35" s="26"/>
    </row>
    <row r="36" spans="2:2" x14ac:dyDescent="0.35">
      <c r="B36" s="26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1" manualBreakCount="1">
    <brk id="22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First_Submission</vt:lpstr>
      <vt:lpstr>Cost-Supply</vt:lpstr>
      <vt:lpstr>Price-Demand</vt:lpstr>
      <vt:lpstr>Model</vt:lpstr>
      <vt:lpstr>Model!solver_opt</vt:lpstr>
      <vt:lpstr>Model!solver_rhs1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Kaushal</dc:creator>
  <cp:lastModifiedBy>Sukhmani Arora</cp:lastModifiedBy>
  <dcterms:created xsi:type="dcterms:W3CDTF">2003-11-13T08:17:49Z</dcterms:created>
  <dcterms:modified xsi:type="dcterms:W3CDTF">2023-10-07T11:04:31Z</dcterms:modified>
</cp:coreProperties>
</file>