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  <sheet state="visible" name="product" sheetId="2" r:id="rId5"/>
    <sheet state="visible" name="monthlyReport" sheetId="3" r:id="rId6"/>
    <sheet state="visible" name="parameters" sheetId="4" r:id="rId7"/>
  </sheets>
  <definedNames/>
  <calcPr/>
</workbook>
</file>

<file path=xl/sharedStrings.xml><?xml version="1.0" encoding="utf-8"?>
<sst xmlns="http://schemas.openxmlformats.org/spreadsheetml/2006/main" count="113" uniqueCount="55">
  <si>
    <t>Date</t>
  </si>
  <si>
    <t>Machines</t>
  </si>
  <si>
    <t>Operator</t>
  </si>
  <si>
    <t>Job</t>
  </si>
  <si>
    <t>Total Prod</t>
  </si>
  <si>
    <t>Rejection</t>
  </si>
  <si>
    <t>Total Rej</t>
  </si>
  <si>
    <t>Final Prod</t>
  </si>
  <si>
    <t>Timming</t>
  </si>
  <si>
    <t>M/C</t>
  </si>
  <si>
    <t>Casting</t>
  </si>
  <si>
    <t>Other</t>
  </si>
  <si>
    <t>Start Time</t>
  </si>
  <si>
    <t>End Time</t>
  </si>
  <si>
    <t>M/C No. 2</t>
  </si>
  <si>
    <t>Sukh</t>
  </si>
  <si>
    <t>test</t>
  </si>
  <si>
    <t>M/C No. 7</t>
  </si>
  <si>
    <t>ALU. BUSH ROUGH</t>
  </si>
  <si>
    <t>S.R. Shaft THD</t>
  </si>
  <si>
    <t>M/C No. 3</t>
  </si>
  <si>
    <t>M/C No. 4</t>
  </si>
  <si>
    <t>M/C No. 5</t>
  </si>
  <si>
    <t>M/C No. 6</t>
  </si>
  <si>
    <t>M/C No. 8</t>
  </si>
  <si>
    <t>M/C No. 9</t>
  </si>
  <si>
    <t>from _date :</t>
  </si>
  <si>
    <t>to_date :</t>
  </si>
  <si>
    <t>Job :</t>
  </si>
  <si>
    <t>Break_Time :</t>
  </si>
  <si>
    <t>(yyyy-mm-dd)</t>
  </si>
  <si>
    <t>(hh:mm)</t>
  </si>
  <si>
    <t>Sr No</t>
  </si>
  <si>
    <t>Time</t>
  </si>
  <si>
    <t>Working Hr</t>
  </si>
  <si>
    <t>Total Prod.</t>
  </si>
  <si>
    <t>Others</t>
  </si>
  <si>
    <t>Total</t>
  </si>
  <si>
    <t>M_Id</t>
  </si>
  <si>
    <t>MCH:NO</t>
  </si>
  <si>
    <t>Product</t>
  </si>
  <si>
    <t>MC</t>
  </si>
  <si>
    <t>Final</t>
  </si>
  <si>
    <t>Operators</t>
  </si>
  <si>
    <t>Machine</t>
  </si>
  <si>
    <t>Testop</t>
  </si>
  <si>
    <t>S.R. Shaft DRIL</t>
  </si>
  <si>
    <t>S.R. Shaft</t>
  </si>
  <si>
    <t>ALU. BUSH FINAL</t>
  </si>
  <si>
    <t>M/C No. 10</t>
  </si>
  <si>
    <t>M/C No. 11</t>
  </si>
  <si>
    <t>VMC Big</t>
  </si>
  <si>
    <t>VMC Small</t>
  </si>
  <si>
    <t>GRD M/C</t>
  </si>
  <si>
    <t>CNC GRD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</si>
</sst>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-yyyy"/>
    <numFmt numFmtId="165" formatCode="hh:mm"/>
    <numFmt numFmtId="166" formatCode="yyyy-mm-dd"/>
    <numFmt numFmtId="167" formatCode="dd-mm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i/>
      <color theme="1"/>
      <name val="Arial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2" fontId="3" numFmtId="164" xfId="0" applyAlignment="1" applyFill="1" applyFont="1" applyNumberFormat="1">
      <alignment readingOrder="0"/>
    </xf>
    <xf borderId="1" fillId="0" fontId="1" numFmtId="0" xfId="0" applyAlignment="1" applyBorder="1" applyFont="1">
      <alignment horizontal="left" readingOrder="0"/>
    </xf>
    <xf borderId="6" fillId="0" fontId="3" numFmtId="166" xfId="0" applyAlignment="1" applyBorder="1" applyFont="1" applyNumberFormat="1">
      <alignment horizontal="center" readingOrder="0"/>
    </xf>
    <xf borderId="0" fillId="3" fontId="3" numFmtId="0" xfId="0" applyFill="1" applyFont="1"/>
    <xf borderId="6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165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5" fillId="0" fontId="4" numFmtId="0" xfId="0" applyAlignment="1" applyBorder="1" applyFont="1">
      <alignment readingOrder="0"/>
    </xf>
    <xf borderId="0" fillId="3" fontId="5" numFmtId="0" xfId="0" applyFont="1"/>
    <xf borderId="0" fillId="3" fontId="1" numFmtId="0" xfId="0" applyAlignment="1" applyFont="1">
      <alignment readingOrder="0"/>
    </xf>
    <xf borderId="5" fillId="0" fontId="4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6" fillId="3" fontId="1" numFmtId="0" xfId="0" applyBorder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6" fillId="0" fontId="1" numFmtId="165" xfId="0" applyBorder="1" applyFont="1" applyNumberFormat="1"/>
    <xf borderId="6" fillId="0" fontId="1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67" xfId="0" applyAlignment="1" applyFont="1" applyNumberFormat="1">
      <alignment readingOrder="0"/>
    </xf>
    <xf borderId="0" fillId="4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1" t="s">
        <v>6</v>
      </c>
      <c r="J1" s="1" t="s">
        <v>7</v>
      </c>
      <c r="K1" s="2" t="s">
        <v>8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/>
      <c r="B2" s="6"/>
      <c r="C2" s="6"/>
      <c r="D2" s="6"/>
      <c r="E2" s="6"/>
      <c r="F2" s="7" t="s">
        <v>9</v>
      </c>
      <c r="G2" s="7" t="s">
        <v>10</v>
      </c>
      <c r="H2" s="7" t="s">
        <v>11</v>
      </c>
      <c r="I2" s="6"/>
      <c r="J2" s="6"/>
      <c r="K2" s="7" t="s">
        <v>12</v>
      </c>
      <c r="L2" s="7" t="s">
        <v>13</v>
      </c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>
        <v>45078.0</v>
      </c>
      <c r="B3" s="10" t="s">
        <v>14</v>
      </c>
      <c r="C3" s="10" t="s">
        <v>15</v>
      </c>
      <c r="D3" s="10" t="s">
        <v>16</v>
      </c>
      <c r="E3" s="10">
        <v>10.0</v>
      </c>
      <c r="F3" s="10">
        <v>1.0</v>
      </c>
      <c r="G3" s="10">
        <v>2.0</v>
      </c>
      <c r="H3" s="10">
        <v>3.0</v>
      </c>
      <c r="I3" s="10">
        <v>6.0</v>
      </c>
      <c r="J3" s="10">
        <v>4.0</v>
      </c>
      <c r="K3" s="11">
        <v>0.3541666666666667</v>
      </c>
      <c r="L3" s="11">
        <v>0.6458333333333334</v>
      </c>
    </row>
    <row r="4">
      <c r="A4" s="9">
        <v>45079.0</v>
      </c>
      <c r="B4" s="10" t="s">
        <v>17</v>
      </c>
      <c r="C4" s="10" t="s">
        <v>15</v>
      </c>
      <c r="D4" s="10" t="s">
        <v>18</v>
      </c>
      <c r="E4" s="10">
        <v>10.0</v>
      </c>
      <c r="F4" s="10">
        <v>1.0</v>
      </c>
      <c r="G4" s="10">
        <v>2.0</v>
      </c>
      <c r="H4" s="10">
        <v>3.0</v>
      </c>
      <c r="I4" s="10">
        <v>6.0</v>
      </c>
      <c r="J4" s="10">
        <v>4.0</v>
      </c>
      <c r="K4" s="11">
        <v>0.3541666666666667</v>
      </c>
      <c r="L4" s="11">
        <v>0.22916666666666666</v>
      </c>
    </row>
    <row r="5">
      <c r="A5" s="9">
        <v>45079.0</v>
      </c>
      <c r="B5" s="10" t="s">
        <v>14</v>
      </c>
      <c r="C5" s="10" t="s">
        <v>15</v>
      </c>
      <c r="D5" s="10" t="s">
        <v>19</v>
      </c>
      <c r="E5" s="10">
        <v>12.0</v>
      </c>
      <c r="F5" s="10">
        <v>1.0</v>
      </c>
      <c r="G5" s="10">
        <v>2.0</v>
      </c>
      <c r="H5" s="10">
        <v>3.0</v>
      </c>
      <c r="I5" s="10">
        <v>6.0</v>
      </c>
      <c r="J5" s="10">
        <v>6.0</v>
      </c>
      <c r="K5" s="11">
        <v>0.3333333333333333</v>
      </c>
      <c r="L5" s="11">
        <v>0.5</v>
      </c>
    </row>
    <row r="6">
      <c r="A6" s="12">
        <v>45079.0</v>
      </c>
      <c r="B6" s="10" t="s">
        <v>14</v>
      </c>
      <c r="C6" s="10" t="s">
        <v>15</v>
      </c>
      <c r="D6" s="10" t="s">
        <v>19</v>
      </c>
      <c r="E6" s="10">
        <v>15.0</v>
      </c>
      <c r="F6" s="10">
        <v>6.0</v>
      </c>
      <c r="G6" s="10">
        <v>0.0</v>
      </c>
      <c r="H6" s="10">
        <v>1.0</v>
      </c>
      <c r="I6" s="10">
        <v>7.0</v>
      </c>
      <c r="J6" s="10">
        <v>8.0</v>
      </c>
      <c r="K6" s="11">
        <v>0.3541666666666667</v>
      </c>
      <c r="L6" s="11">
        <v>0.5625</v>
      </c>
    </row>
    <row r="7">
      <c r="A7" s="9">
        <v>45079.0</v>
      </c>
      <c r="B7" s="10" t="s">
        <v>14</v>
      </c>
      <c r="C7" s="10" t="s">
        <v>15</v>
      </c>
      <c r="D7" s="10" t="s">
        <v>16</v>
      </c>
      <c r="E7" s="10">
        <v>25.0</v>
      </c>
      <c r="F7" s="10">
        <v>10.0</v>
      </c>
      <c r="G7" s="10">
        <v>5.0</v>
      </c>
      <c r="H7" s="10">
        <v>3.0</v>
      </c>
      <c r="I7" s="10">
        <v>18.0</v>
      </c>
      <c r="J7" s="10">
        <v>7.0</v>
      </c>
      <c r="K7" s="11">
        <v>0.3541666666666667</v>
      </c>
      <c r="L7" s="11">
        <v>0.5625</v>
      </c>
    </row>
    <row r="8">
      <c r="A8" s="9">
        <v>45066.0</v>
      </c>
      <c r="B8" s="10" t="s">
        <v>14</v>
      </c>
      <c r="C8" s="10" t="s">
        <v>15</v>
      </c>
      <c r="D8" s="10" t="s">
        <v>19</v>
      </c>
      <c r="E8" s="10">
        <v>10.0</v>
      </c>
      <c r="F8" s="10">
        <v>1.0</v>
      </c>
      <c r="G8" s="10">
        <v>3.0</v>
      </c>
      <c r="H8" s="10">
        <v>2.0</v>
      </c>
      <c r="I8" s="10">
        <v>6.0</v>
      </c>
      <c r="J8" s="10">
        <v>4.0</v>
      </c>
      <c r="K8" s="11">
        <v>0.4375</v>
      </c>
      <c r="L8" s="11">
        <v>0.625</v>
      </c>
    </row>
    <row r="9">
      <c r="A9" s="9">
        <v>45067.0</v>
      </c>
      <c r="B9" s="10" t="s">
        <v>20</v>
      </c>
      <c r="C9" s="10" t="s">
        <v>15</v>
      </c>
      <c r="D9" s="10" t="s">
        <v>19</v>
      </c>
      <c r="E9" s="10">
        <v>10.0</v>
      </c>
      <c r="F9" s="10">
        <v>1.0</v>
      </c>
      <c r="G9" s="10">
        <v>3.0</v>
      </c>
      <c r="H9" s="10">
        <v>2.0</v>
      </c>
      <c r="I9" s="10">
        <v>6.0</v>
      </c>
      <c r="J9" s="10">
        <v>4.0</v>
      </c>
      <c r="K9" s="11">
        <v>0.4791666666666667</v>
      </c>
      <c r="L9" s="11">
        <v>0.6666666666666666</v>
      </c>
    </row>
    <row r="10">
      <c r="A10" s="9">
        <v>45068.0</v>
      </c>
      <c r="B10" s="10" t="s">
        <v>21</v>
      </c>
      <c r="C10" s="10" t="s">
        <v>15</v>
      </c>
      <c r="D10" s="10" t="s">
        <v>16</v>
      </c>
      <c r="E10" s="10">
        <v>10.0</v>
      </c>
      <c r="F10" s="10">
        <v>1.0</v>
      </c>
      <c r="G10" s="10">
        <v>3.0</v>
      </c>
      <c r="H10" s="10">
        <v>2.0</v>
      </c>
      <c r="I10" s="10">
        <v>6.0</v>
      </c>
      <c r="J10" s="10">
        <v>4.0</v>
      </c>
      <c r="K10" s="11">
        <v>0.5208333333333334</v>
      </c>
      <c r="L10" s="11">
        <v>0.7083333333333334</v>
      </c>
    </row>
    <row r="11">
      <c r="A11" s="9">
        <v>45069.0</v>
      </c>
      <c r="B11" s="10" t="s">
        <v>22</v>
      </c>
      <c r="C11" s="10" t="s">
        <v>15</v>
      </c>
      <c r="D11" s="10" t="s">
        <v>19</v>
      </c>
      <c r="E11" s="10">
        <v>10.0</v>
      </c>
      <c r="F11" s="10">
        <v>1.0</v>
      </c>
      <c r="G11" s="10">
        <v>3.0</v>
      </c>
      <c r="H11" s="10">
        <v>2.0</v>
      </c>
      <c r="I11" s="10">
        <v>6.0</v>
      </c>
      <c r="J11" s="10">
        <v>4.0</v>
      </c>
      <c r="K11" s="11">
        <v>0.5625</v>
      </c>
      <c r="L11" s="11">
        <v>0.75</v>
      </c>
    </row>
    <row r="12">
      <c r="A12" s="9">
        <v>45070.0</v>
      </c>
      <c r="B12" s="10" t="s">
        <v>23</v>
      </c>
      <c r="C12" s="10" t="s">
        <v>15</v>
      </c>
      <c r="D12" s="10" t="s">
        <v>19</v>
      </c>
      <c r="E12" s="10">
        <v>10.0</v>
      </c>
      <c r="F12" s="10">
        <v>1.0</v>
      </c>
      <c r="G12" s="10">
        <v>3.0</v>
      </c>
      <c r="H12" s="10">
        <v>2.0</v>
      </c>
      <c r="I12" s="10">
        <v>6.0</v>
      </c>
      <c r="J12" s="10">
        <v>4.0</v>
      </c>
      <c r="K12" s="11">
        <v>0.6041666666666666</v>
      </c>
      <c r="L12" s="11">
        <v>0.7916666666666666</v>
      </c>
    </row>
    <row r="13">
      <c r="A13" s="9">
        <v>45071.0</v>
      </c>
      <c r="B13" s="10" t="s">
        <v>17</v>
      </c>
      <c r="C13" s="10" t="s">
        <v>15</v>
      </c>
      <c r="D13" s="10" t="s">
        <v>16</v>
      </c>
      <c r="E13" s="10">
        <v>10.0</v>
      </c>
      <c r="F13" s="10">
        <v>1.0</v>
      </c>
      <c r="G13" s="10">
        <v>3.0</v>
      </c>
      <c r="H13" s="10">
        <v>2.0</v>
      </c>
      <c r="I13" s="10">
        <v>6.0</v>
      </c>
      <c r="J13" s="10">
        <v>4.0</v>
      </c>
      <c r="K13" s="11">
        <v>0.6458333333333334</v>
      </c>
      <c r="L13" s="11">
        <v>0.8333333333333334</v>
      </c>
    </row>
    <row r="14">
      <c r="A14" s="9">
        <v>45072.0</v>
      </c>
      <c r="B14" s="10" t="s">
        <v>24</v>
      </c>
      <c r="C14" s="10" t="s">
        <v>15</v>
      </c>
      <c r="D14" s="10" t="s">
        <v>19</v>
      </c>
      <c r="E14" s="10">
        <v>10.0</v>
      </c>
      <c r="F14" s="10">
        <v>1.0</v>
      </c>
      <c r="G14" s="10">
        <v>3.0</v>
      </c>
      <c r="H14" s="10">
        <v>2.0</v>
      </c>
      <c r="I14" s="10">
        <v>6.0</v>
      </c>
      <c r="J14" s="10">
        <v>4.0</v>
      </c>
      <c r="K14" s="11">
        <v>0.6875</v>
      </c>
      <c r="L14" s="11">
        <v>0.875</v>
      </c>
    </row>
    <row r="15">
      <c r="A15" s="9">
        <v>45073.0</v>
      </c>
      <c r="B15" s="10" t="s">
        <v>25</v>
      </c>
      <c r="C15" s="10" t="s">
        <v>15</v>
      </c>
      <c r="D15" s="10" t="s">
        <v>19</v>
      </c>
      <c r="E15" s="10">
        <v>10.0</v>
      </c>
      <c r="F15" s="10">
        <v>1.0</v>
      </c>
      <c r="G15" s="10">
        <v>3.0</v>
      </c>
      <c r="H15" s="10">
        <v>2.0</v>
      </c>
      <c r="I15" s="10">
        <v>6.0</v>
      </c>
      <c r="J15" s="10">
        <v>4.0</v>
      </c>
      <c r="K15" s="11">
        <v>0.7291666666666666</v>
      </c>
      <c r="L15" s="11">
        <v>0.9166666666666666</v>
      </c>
    </row>
  </sheetData>
  <mergeCells count="9">
    <mergeCell ref="I1:I2"/>
    <mergeCell ref="J1:J2"/>
    <mergeCell ref="F1:H1"/>
    <mergeCell ref="K1:L1"/>
    <mergeCell ref="A1:A2"/>
    <mergeCell ref="B1:B2"/>
    <mergeCell ref="C1:C2"/>
    <mergeCell ref="D1:D2"/>
    <mergeCell ref="E1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4">
        <v>45068.0</v>
      </c>
      <c r="C1" s="13" t="s">
        <v>27</v>
      </c>
      <c r="D1" s="14">
        <v>45078.0</v>
      </c>
      <c r="E1" s="15"/>
      <c r="F1" s="16" t="s">
        <v>28</v>
      </c>
      <c r="G1" s="17" t="s">
        <v>19</v>
      </c>
      <c r="H1" s="13" t="s">
        <v>29</v>
      </c>
      <c r="I1" s="18">
        <v>0.0625</v>
      </c>
      <c r="J1" s="19"/>
    </row>
    <row r="2">
      <c r="A2" s="20" t="s">
        <v>30</v>
      </c>
      <c r="B2" s="21"/>
      <c r="C2" s="20" t="s">
        <v>30</v>
      </c>
      <c r="D2" s="21"/>
      <c r="E2" s="15"/>
      <c r="F2" s="22"/>
      <c r="G2" s="15"/>
      <c r="H2" s="23" t="s">
        <v>31</v>
      </c>
      <c r="I2" s="24"/>
      <c r="J2" s="19"/>
    </row>
    <row r="3">
      <c r="A3" s="10"/>
      <c r="B3" s="10"/>
      <c r="C3" s="10"/>
      <c r="D3" s="19"/>
      <c r="E3" s="19"/>
      <c r="F3" s="10"/>
      <c r="G3" s="10"/>
      <c r="H3" s="19"/>
      <c r="I3" s="19"/>
      <c r="J3" s="19"/>
    </row>
    <row r="4">
      <c r="A4" s="1" t="s">
        <v>32</v>
      </c>
      <c r="B4" s="1" t="s">
        <v>0</v>
      </c>
      <c r="C4" s="1" t="s">
        <v>2</v>
      </c>
      <c r="D4" s="2" t="s">
        <v>33</v>
      </c>
      <c r="E4" s="4"/>
      <c r="F4" s="1" t="s">
        <v>34</v>
      </c>
      <c r="G4" s="1" t="s">
        <v>35</v>
      </c>
      <c r="H4" s="2" t="s">
        <v>5</v>
      </c>
      <c r="I4" s="3"/>
      <c r="J4" s="4"/>
      <c r="K4" s="1" t="s">
        <v>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/>
      <c r="B5" s="6"/>
      <c r="C5" s="6"/>
      <c r="D5" s="7" t="s">
        <v>12</v>
      </c>
      <c r="E5" s="7" t="s">
        <v>13</v>
      </c>
      <c r="F5" s="6"/>
      <c r="G5" s="6"/>
      <c r="H5" s="7" t="s">
        <v>9</v>
      </c>
      <c r="I5" s="7" t="s">
        <v>10</v>
      </c>
      <c r="J5" s="7" t="s">
        <v>36</v>
      </c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5"/>
      <c r="B6" s="7" t="s">
        <v>37</v>
      </c>
      <c r="C6" s="26"/>
      <c r="D6" s="27"/>
      <c r="E6" s="28"/>
      <c r="F6" s="29">
        <f>SUM(F7:F1004)</f>
        <v>0.5</v>
      </c>
      <c r="G6" s="30">
        <f>IFERROR(__xludf.DUMMYFUNCTION("SUM(QUERY(production!A:L,""select E where D = '""&amp;G1&amp;""' and A &gt; date '""&amp;TEXT(B1,""yyyy-mm-dd"")&amp;""' and A &lt;= date '""&amp;TEXT(D1,""yyyy-mm-dd"")&amp;""'"",0))"),40.0)</f>
        <v>40</v>
      </c>
      <c r="H6" s="30">
        <f>IFERROR(__xludf.DUMMYFUNCTION("SUM(QUERY(production!A:L,""select F where D = '""&amp;G1&amp;""' and A &gt; date '""&amp;TEXT(B1,""yyyy-mm-dd"")&amp;""' and A &lt;= date '""&amp;TEXT(D1,""yyyy-mm-dd"")&amp;""'"",0))"),4.0)</f>
        <v>4</v>
      </c>
      <c r="I6" s="30">
        <f>IFERROR(__xludf.DUMMYFUNCTION("SUM(QUERY(production!A:L,""select G where D = '""&amp;G1&amp;""' and A &gt; date '""&amp;TEXT(B1,""yyyy-mm-dd"")&amp;""' and A &lt;= date '""&amp;TEXT(D1,""yyyy-mm-dd"")&amp;""'"",0))"),12.0)</f>
        <v>12</v>
      </c>
      <c r="J6" s="30">
        <f>IFERROR(__xludf.DUMMYFUNCTION("SUM(QUERY(production!A:L,""select H where D = '""&amp;G1&amp;""' and A &gt; date '""&amp;TEXT(B1,""yyyy-mm-dd"")&amp;""' and A &lt;= date '""&amp;TEXT(D1,""yyyy-mm-dd"")&amp;""'"",0))"),8.0)</f>
        <v>8</v>
      </c>
      <c r="K6" s="30">
        <f>IFERROR(__xludf.DUMMYFUNCTION("SUM(QUERY(production!A:L,""select J where D = '""&amp;G1&amp;""' and A &gt; date '""&amp;TEXT(B1,""yyyy-mm-dd"")&amp;""' and A &lt;= date '""&amp;TEXT(D1,""yyyy-mm-dd"")&amp;""'"",0))"),16.0)</f>
        <v>16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1">
        <f>IFERROR(__xludf.DUMMYFUNCTION("SEQUENCE(ROWS(QUERY(production!A:L,""select A where D = '""&amp;G1&amp;""' and A &gt; date '""&amp;TEXT(B1,""yyyy-mm-dd"")&amp;""' and A &lt;= date '""&amp;TEXT(D1,""yyyy-mm-dd"")&amp;""'"",0)))"),1.0)</f>
        <v>1</v>
      </c>
      <c r="B7" s="32">
        <f>IFERROR(__xludf.DUMMYFUNCTION("QUERY(production!A:L,""select A where D = '""&amp;G1&amp;""' and A &gt; date '""&amp;TEXT(B1,""yyyy-mm-dd"")&amp;""' and A &lt;= date '""&amp;TEXT(D1,""yyyy-mm-dd"")&amp;""'"",0)"),45069.0)</f>
        <v>45069</v>
      </c>
      <c r="C7" s="31" t="str">
        <f>IFERROR(__xludf.DUMMYFUNCTION("QUERY(production!A:L,""select C where D = '""&amp;G1&amp;""' and A &gt; date '""&amp;TEXT(B1,""yyyy-mm-dd"")&amp;""' and A &lt;= date '""&amp;TEXT(D1,""yyyy-mm-dd"")&amp;""'"",0)"),"Sukh")</f>
        <v>Sukh</v>
      </c>
      <c r="D7" s="33">
        <f>IFERROR(__xludf.DUMMYFUNCTION("QUERY(production!A:L,""select K where D = '""&amp;G1&amp;""' and A &gt; date '""&amp;TEXT(B1,""yyyy-mm-dd"")&amp;""' and A &lt;= date '""&amp;TEXT(D1,""yyyy-mm-dd"")&amp;""'"",0)"),0.5625)</f>
        <v>0.5625</v>
      </c>
      <c r="E7" s="33">
        <f>IFERROR(__xludf.DUMMYFUNCTION("QUERY(production!A:L,""select L where D = '""&amp;G1&amp;""' and A &gt; date '""&amp;TEXT(B1,""yyyy-mm-dd"")&amp;""' and A &lt;= date '""&amp;TEXT(D1,""yyyy-mm-dd"")&amp;""'"",0)"),0.75)</f>
        <v>0.75</v>
      </c>
      <c r="F7" s="33">
        <f t="shared" ref="F7:F10" si="1">E7-D7-$I$1</f>
        <v>0.125</v>
      </c>
      <c r="G7" s="31">
        <f>IFERROR(__xludf.DUMMYFUNCTION("QUERY(production!A:L,""select E where D = '""&amp;G1&amp;""' and A &gt; date '""&amp;TEXT(B1,""yyyy-mm-dd"")&amp;""' and A &lt;= date '""&amp;TEXT(D1,""yyyy-mm-dd"")&amp;""'"",0)"),10.0)</f>
        <v>10</v>
      </c>
      <c r="H7" s="31">
        <f>IFERROR(__xludf.DUMMYFUNCTION("QUERY(production!A:L,""select F where D = '""&amp;G1&amp;""' and A &gt; date '""&amp;TEXT(B1,""yyyy-mm-dd"")&amp;""' and A &lt;= date '""&amp;TEXT(D1,""yyyy-mm-dd"")&amp;""'"",0)"),1.0)</f>
        <v>1</v>
      </c>
      <c r="I7" s="31">
        <f>IFERROR(__xludf.DUMMYFUNCTION("QUERY(production!A:L,""select G where D = '""&amp;G1&amp;""' and A &gt; date '""&amp;TEXT(B1,""yyyy-mm-dd"")&amp;""' and A &lt;= date '""&amp;TEXT(D1,""yyyy-mm-dd"")&amp;""'"",0)"),3.0)</f>
        <v>3</v>
      </c>
      <c r="J7" s="31">
        <f>IFERROR(__xludf.DUMMYFUNCTION("QUERY(production!A:L,""select H where D = '""&amp;G1&amp;""' and A &gt; date '""&amp;TEXT(B1,""yyyy-mm-dd"")&amp;""' and A &lt;= date '""&amp;TEXT(D1,""yyyy-mm-dd"")&amp;""'"",0)"),2.0)</f>
        <v>2</v>
      </c>
      <c r="K7" s="31">
        <f>IFERROR(__xludf.DUMMYFUNCTION("QUERY(production!A:L,""select J where D = '""&amp;G1&amp;""' and A &gt; date '""&amp;TEXT(B1,""yyyy-mm-dd"")&amp;""' and A &lt;= date '""&amp;TEXT(D1,""yyyy-mm-dd"")&amp;""'"",0)"),4.0)</f>
        <v>4</v>
      </c>
    </row>
    <row r="8">
      <c r="A8" s="31">
        <f>IFERROR(__xludf.DUMMYFUNCTION("""COMPUTED_VALUE"""),2.0)</f>
        <v>2</v>
      </c>
      <c r="B8" s="32">
        <f>IFERROR(__xludf.DUMMYFUNCTION("""COMPUTED_VALUE"""),45070.0)</f>
        <v>45070</v>
      </c>
      <c r="C8" s="31" t="str">
        <f>IFERROR(__xludf.DUMMYFUNCTION("""COMPUTED_VALUE"""),"Sukh")</f>
        <v>Sukh</v>
      </c>
      <c r="D8" s="33">
        <f>IFERROR(__xludf.DUMMYFUNCTION("""COMPUTED_VALUE"""),0.6041666666678793)</f>
        <v>0.6041666667</v>
      </c>
      <c r="E8" s="33">
        <f>IFERROR(__xludf.DUMMYFUNCTION("""COMPUTED_VALUE"""),0.7916666666678793)</f>
        <v>0.7916666667</v>
      </c>
      <c r="F8" s="33">
        <f t="shared" si="1"/>
        <v>0.125</v>
      </c>
      <c r="G8" s="31">
        <f>IFERROR(__xludf.DUMMYFUNCTION("""COMPUTED_VALUE"""),10.0)</f>
        <v>10</v>
      </c>
      <c r="H8" s="31">
        <f>IFERROR(__xludf.DUMMYFUNCTION("""COMPUTED_VALUE"""),1.0)</f>
        <v>1</v>
      </c>
      <c r="I8" s="31">
        <f>IFERROR(__xludf.DUMMYFUNCTION("""COMPUTED_VALUE"""),3.0)</f>
        <v>3</v>
      </c>
      <c r="J8" s="31">
        <f>IFERROR(__xludf.DUMMYFUNCTION("""COMPUTED_VALUE"""),2.0)</f>
        <v>2</v>
      </c>
      <c r="K8" s="31">
        <f>IFERROR(__xludf.DUMMYFUNCTION("""COMPUTED_VALUE"""),4.0)</f>
        <v>4</v>
      </c>
    </row>
    <row r="9">
      <c r="A9" s="31">
        <f>IFERROR(__xludf.DUMMYFUNCTION("""COMPUTED_VALUE"""),3.0)</f>
        <v>3</v>
      </c>
      <c r="B9" s="32">
        <f>IFERROR(__xludf.DUMMYFUNCTION("""COMPUTED_VALUE"""),45072.0)</f>
        <v>45072</v>
      </c>
      <c r="C9" s="31" t="str">
        <f>IFERROR(__xludf.DUMMYFUNCTION("""COMPUTED_VALUE"""),"Sukh")</f>
        <v>Sukh</v>
      </c>
      <c r="D9" s="33">
        <f>IFERROR(__xludf.DUMMYFUNCTION("""COMPUTED_VALUE"""),0.6875)</f>
        <v>0.6875</v>
      </c>
      <c r="E9" s="33">
        <f>IFERROR(__xludf.DUMMYFUNCTION("""COMPUTED_VALUE"""),0.875)</f>
        <v>0.875</v>
      </c>
      <c r="F9" s="33">
        <f t="shared" si="1"/>
        <v>0.125</v>
      </c>
      <c r="G9" s="31">
        <f>IFERROR(__xludf.DUMMYFUNCTION("""COMPUTED_VALUE"""),10.0)</f>
        <v>10</v>
      </c>
      <c r="H9" s="31">
        <f>IFERROR(__xludf.DUMMYFUNCTION("""COMPUTED_VALUE"""),1.0)</f>
        <v>1</v>
      </c>
      <c r="I9" s="31">
        <f>IFERROR(__xludf.DUMMYFUNCTION("""COMPUTED_VALUE"""),3.0)</f>
        <v>3</v>
      </c>
      <c r="J9" s="31">
        <f>IFERROR(__xludf.DUMMYFUNCTION("""COMPUTED_VALUE"""),2.0)</f>
        <v>2</v>
      </c>
      <c r="K9" s="31">
        <f>IFERROR(__xludf.DUMMYFUNCTION("""COMPUTED_VALUE"""),4.0)</f>
        <v>4</v>
      </c>
    </row>
    <row r="10">
      <c r="A10" s="31">
        <f>IFERROR(__xludf.DUMMYFUNCTION("""COMPUTED_VALUE"""),4.0)</f>
        <v>4</v>
      </c>
      <c r="B10" s="32">
        <f>IFERROR(__xludf.DUMMYFUNCTION("""COMPUTED_VALUE"""),45073.0)</f>
        <v>45073</v>
      </c>
      <c r="C10" s="34" t="str">
        <f>IFERROR(__xludf.DUMMYFUNCTION("""COMPUTED_VALUE"""),"Sukh")</f>
        <v>Sukh</v>
      </c>
      <c r="D10" s="33">
        <f>IFERROR(__xludf.DUMMYFUNCTION("""COMPUTED_VALUE"""),0.7291666666678793)</f>
        <v>0.7291666667</v>
      </c>
      <c r="E10" s="33">
        <f>IFERROR(__xludf.DUMMYFUNCTION("""COMPUTED_VALUE"""),0.9166666666678793)</f>
        <v>0.9166666667</v>
      </c>
      <c r="F10" s="33">
        <f t="shared" si="1"/>
        <v>0.125</v>
      </c>
      <c r="G10" s="31">
        <f>IFERROR(__xludf.DUMMYFUNCTION("""COMPUTED_VALUE"""),10.0)</f>
        <v>10</v>
      </c>
      <c r="H10" s="31">
        <f>IFERROR(__xludf.DUMMYFUNCTION("""COMPUTED_VALUE"""),1.0)</f>
        <v>1</v>
      </c>
      <c r="I10" s="31">
        <f>IFERROR(__xludf.DUMMYFUNCTION("""COMPUTED_VALUE"""),3.0)</f>
        <v>3</v>
      </c>
      <c r="J10" s="31">
        <f>IFERROR(__xludf.DUMMYFUNCTION("""COMPUTED_VALUE"""),2.0)</f>
        <v>2</v>
      </c>
      <c r="K10" s="31">
        <f>IFERROR(__xludf.DUMMYFUNCTION("""COMPUTED_VALUE"""),4.0)</f>
        <v>4</v>
      </c>
    </row>
    <row r="11">
      <c r="D11" s="35"/>
    </row>
  </sheetData>
  <mergeCells count="8">
    <mergeCell ref="D4:E4"/>
    <mergeCell ref="H4:J4"/>
    <mergeCell ref="A4:A5"/>
    <mergeCell ref="B4:B5"/>
    <mergeCell ref="C4:C5"/>
    <mergeCell ref="G4:G5"/>
    <mergeCell ref="K4:K5"/>
    <mergeCell ref="F4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26</v>
      </c>
      <c r="B1" s="10"/>
      <c r="C1" s="13" t="s">
        <v>27</v>
      </c>
      <c r="D1" s="10"/>
      <c r="E1" s="10"/>
      <c r="F1" s="10"/>
      <c r="G1" s="10"/>
      <c r="H1" s="10"/>
    </row>
    <row r="2">
      <c r="A2" s="20" t="s">
        <v>30</v>
      </c>
      <c r="B2" s="10"/>
      <c r="C2" s="20" t="s">
        <v>30</v>
      </c>
      <c r="D2" s="10"/>
      <c r="E2" s="10"/>
      <c r="F2" s="10"/>
      <c r="G2" s="10"/>
      <c r="H2" s="10"/>
    </row>
    <row r="3">
      <c r="A3" s="10"/>
      <c r="B3" s="10"/>
      <c r="C3" s="10"/>
      <c r="D3" s="10"/>
      <c r="E3" s="10"/>
      <c r="F3" s="10"/>
      <c r="G3" s="10"/>
      <c r="H3" s="10"/>
    </row>
    <row r="4">
      <c r="A4" s="8" t="s">
        <v>38</v>
      </c>
      <c r="B4" s="8" t="s">
        <v>39</v>
      </c>
      <c r="C4" s="8" t="s">
        <v>40</v>
      </c>
      <c r="D4" s="8" t="s">
        <v>4</v>
      </c>
      <c r="E4" s="8" t="s">
        <v>41</v>
      </c>
      <c r="F4" s="8" t="s">
        <v>10</v>
      </c>
      <c r="G4" s="8" t="s">
        <v>11</v>
      </c>
      <c r="H4" s="8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10" t="s">
        <v>43</v>
      </c>
      <c r="B1" s="10" t="s">
        <v>44</v>
      </c>
      <c r="C1" s="10" t="s">
        <v>3</v>
      </c>
    </row>
    <row r="2">
      <c r="A2" s="10" t="s">
        <v>15</v>
      </c>
      <c r="B2" s="10" t="s">
        <v>14</v>
      </c>
      <c r="C2" s="10" t="s">
        <v>19</v>
      </c>
    </row>
    <row r="3">
      <c r="A3" s="10" t="s">
        <v>45</v>
      </c>
      <c r="B3" s="10" t="s">
        <v>20</v>
      </c>
    </row>
    <row r="4">
      <c r="B4" s="10" t="s">
        <v>21</v>
      </c>
      <c r="C4" s="10" t="s">
        <v>46</v>
      </c>
    </row>
    <row r="5">
      <c r="B5" s="10" t="s">
        <v>22</v>
      </c>
      <c r="C5" s="10" t="s">
        <v>47</v>
      </c>
    </row>
    <row r="6">
      <c r="B6" s="10" t="s">
        <v>23</v>
      </c>
      <c r="C6" s="10" t="s">
        <v>48</v>
      </c>
    </row>
    <row r="7">
      <c r="B7" s="10" t="s">
        <v>17</v>
      </c>
      <c r="C7" s="10" t="s">
        <v>18</v>
      </c>
    </row>
    <row r="8">
      <c r="B8" s="10" t="s">
        <v>24</v>
      </c>
    </row>
    <row r="9">
      <c r="B9" s="10" t="s">
        <v>25</v>
      </c>
    </row>
    <row r="10">
      <c r="B10" s="10" t="s">
        <v>49</v>
      </c>
      <c r="C10" s="10" t="s">
        <v>48</v>
      </c>
    </row>
    <row r="11">
      <c r="B11" s="10" t="s">
        <v>50</v>
      </c>
      <c r="C11" s="10" t="s">
        <v>18</v>
      </c>
    </row>
    <row r="12">
      <c r="B12" s="10" t="s">
        <v>51</v>
      </c>
    </row>
    <row r="13">
      <c r="B13" s="10" t="s">
        <v>52</v>
      </c>
    </row>
    <row r="14">
      <c r="B14" s="10" t="s">
        <v>53</v>
      </c>
    </row>
    <row r="15">
      <c r="B15" s="10" t="s">
        <v>54</v>
      </c>
    </row>
  </sheetData>
  <drawing r:id="rId1"/>
</worksheet>
</file>