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kritsinghnegi_dsft4\SukritSinghNegi_DSFT4_C1\SukritSinghNegi_DSFT4_C1_S2\"/>
    </mc:Choice>
  </mc:AlternateContent>
  <xr:revisionPtr revIDLastSave="0" documentId="13_ncr:1_{5C738782-D4F5-4537-A08A-F6A9DEFA05E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heet1" sheetId="1" r:id="rId1"/>
    <sheet name="Sheet2" sheetId="2" r:id="rId2"/>
    <sheet name="Sheet3" sheetId="3" r:id="rId3"/>
    <sheet name="Required data" sheetId="4" r:id="rId4"/>
    <sheet name="Task 5" sheetId="5" r:id="rId5"/>
    <sheet name="Task 6" sheetId="7" r:id="rId6"/>
    <sheet name="Task 7" sheetId="8" r:id="rId7"/>
  </sheets>
  <definedNames>
    <definedName name="_xlnm._FilterDatabase" localSheetId="3" hidden="1">'Required data'!$A$1:$M$46</definedName>
    <definedName name="_xlnm._FilterDatabase" localSheetId="0" hidden="1">Sheet1!$B$1:$B$64</definedName>
    <definedName name="_xlnm._FilterDatabase" localSheetId="4" hidden="1">'Task 5'!$A$1:$I$44</definedName>
    <definedName name="_xlchart.v1.0" hidden="1">Sheet3!$H$8:$L$8</definedName>
    <definedName name="_xlchart.v1.1" hidden="1">Sheet3!$H$9:$L$9</definedName>
    <definedName name="_xlchart.v1.2" hidden="1">'Task 5'!$C$1</definedName>
    <definedName name="_xlchart.v1.3" hidden="1">'Task 5'!$C$2:$C$44</definedName>
    <definedName name="_xlchart.v1.4" hidden="1">'Task 5'!$I$1:$I$44</definedName>
  </definedNames>
  <calcPr calcId="191028"/>
  <pivotCaches>
    <pivotCache cacheId="3" r:id="rId8"/>
    <pivotCache cacheId="4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5" l="1"/>
  <c r="E73" i="5"/>
  <c r="F73" i="5"/>
  <c r="G73" i="5"/>
  <c r="H73" i="5"/>
  <c r="I73" i="5"/>
  <c r="J73" i="5"/>
  <c r="N72" i="5"/>
  <c r="O73" i="5"/>
  <c r="N73" i="5"/>
  <c r="M73" i="5"/>
  <c r="L72" i="5"/>
  <c r="L73" i="5"/>
  <c r="C16" i="7"/>
  <c r="C10" i="7"/>
  <c r="C11" i="7"/>
  <c r="C12" i="7"/>
  <c r="B16" i="7"/>
  <c r="D16" i="7"/>
  <c r="E22" i="8"/>
  <c r="N44" i="4"/>
  <c r="N45" i="4"/>
  <c r="K73" i="5"/>
  <c r="D73" i="5"/>
  <c r="C73" i="5"/>
  <c r="B73" i="5"/>
  <c r="M72" i="5"/>
  <c r="K72" i="5"/>
  <c r="J72" i="5"/>
  <c r="I72" i="5"/>
  <c r="H72" i="5"/>
  <c r="G72" i="5"/>
  <c r="F72" i="5"/>
  <c r="E72" i="5"/>
  <c r="D72" i="5"/>
  <c r="C72" i="5"/>
  <c r="B72" i="5"/>
  <c r="D4" i="8"/>
  <c r="N46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22" i="3"/>
  <c r="B18" i="3"/>
  <c r="B20" i="3"/>
  <c r="L9" i="3"/>
  <c r="J9" i="3"/>
  <c r="H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K3" i="3"/>
  <c r="K4" i="3"/>
  <c r="K5" i="3"/>
  <c r="J5" i="3"/>
  <c r="K9" i="3"/>
  <c r="I9" i="3"/>
  <c r="J8" i="3"/>
  <c r="L8" i="3"/>
  <c r="H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J4" i="3"/>
  <c r="J3" i="3"/>
  <c r="K8" i="3"/>
  <c r="I8" i="3"/>
  <c r="L2" i="4"/>
  <c r="M2" i="4" s="1"/>
  <c r="L3" i="4"/>
  <c r="M3" i="4" s="1"/>
  <c r="L12" i="4"/>
  <c r="M12" i="4" s="1"/>
  <c r="L40" i="4"/>
  <c r="M40" i="4" s="1"/>
  <c r="L4" i="4"/>
  <c r="M4" i="4" s="1"/>
  <c r="L41" i="4"/>
  <c r="M41" i="4" s="1"/>
  <c r="L35" i="4"/>
  <c r="M35" i="4" s="1"/>
  <c r="L6" i="4"/>
  <c r="M6" i="4" s="1"/>
  <c r="L16" i="4"/>
  <c r="M16" i="4" s="1"/>
  <c r="L43" i="4"/>
  <c r="M43" i="4" s="1"/>
  <c r="L15" i="4"/>
  <c r="M15" i="4" s="1"/>
  <c r="L19" i="4"/>
  <c r="M19" i="4" s="1"/>
  <c r="L5" i="4"/>
  <c r="M5" i="4" s="1"/>
  <c r="L36" i="4"/>
  <c r="M36" i="4" s="1"/>
  <c r="L9" i="4"/>
  <c r="M9" i="4" s="1"/>
  <c r="L21" i="4"/>
  <c r="M21" i="4" s="1"/>
  <c r="L29" i="4"/>
  <c r="M29" i="4" s="1"/>
  <c r="L26" i="4"/>
  <c r="M26" i="4" s="1"/>
  <c r="L24" i="4"/>
  <c r="M24" i="4" s="1"/>
  <c r="L32" i="4"/>
  <c r="M32" i="4" s="1"/>
  <c r="L37" i="4"/>
  <c r="M37" i="4" s="1"/>
  <c r="L11" i="4"/>
  <c r="M11" i="4" s="1"/>
  <c r="L7" i="4"/>
  <c r="M7" i="4" s="1"/>
  <c r="L38" i="4"/>
  <c r="M38" i="4" s="1"/>
  <c r="L20" i="4"/>
  <c r="M20" i="4" s="1"/>
  <c r="L30" i="4"/>
  <c r="M30" i="4" s="1"/>
  <c r="L17" i="4"/>
  <c r="M17" i="4" s="1"/>
  <c r="L8" i="4"/>
  <c r="M8" i="4" s="1"/>
  <c r="L42" i="4"/>
  <c r="M42" i="4" s="1"/>
  <c r="L10" i="4"/>
  <c r="M10" i="4" s="1"/>
  <c r="L28" i="4"/>
  <c r="M28" i="4" s="1"/>
  <c r="L46" i="4"/>
  <c r="M46" i="4" s="1"/>
  <c r="L13" i="4"/>
  <c r="M13" i="4" s="1"/>
  <c r="L34" i="4"/>
  <c r="M34" i="4" s="1"/>
  <c r="L27" i="4"/>
  <c r="M27" i="4" s="1"/>
  <c r="L14" i="4"/>
  <c r="M14" i="4" s="1"/>
  <c r="L25" i="4"/>
  <c r="M25" i="4" s="1"/>
  <c r="L23" i="4"/>
  <c r="M23" i="4" s="1"/>
  <c r="L39" i="4"/>
  <c r="M39" i="4" s="1"/>
  <c r="L33" i="4"/>
  <c r="M33" i="4" s="1"/>
  <c r="L18" i="4"/>
  <c r="M18" i="4" s="1"/>
  <c r="L44" i="4"/>
  <c r="M44" i="4" s="1"/>
  <c r="L45" i="4"/>
  <c r="M45" i="4" s="1"/>
  <c r="L22" i="4"/>
  <c r="M22" i="4" s="1"/>
  <c r="L31" i="4"/>
  <c r="M31" i="4" s="1"/>
  <c r="J48" i="1"/>
  <c r="J38" i="2" l="1"/>
  <c r="E22" i="3" l="1"/>
  <c r="E20" i="3"/>
  <c r="E18" i="3" l="1"/>
</calcChain>
</file>

<file path=xl/sharedStrings.xml><?xml version="1.0" encoding="utf-8"?>
<sst xmlns="http://schemas.openxmlformats.org/spreadsheetml/2006/main" count="713" uniqueCount="168">
  <si>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</si>
  <si>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</si>
  <si>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</si>
  <si>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</si>
  <si>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</si>
  <si>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</si>
  <si>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</si>
  <si>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</si>
  <si>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</si>
  <si>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</si>
  <si>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</si>
  <si>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</si>
  <si>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</si>
  <si>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</si>
  <si>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</si>
  <si>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</si>
  <si>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</si>
  <si>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</si>
  <si>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</si>
  <si>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</si>
  <si>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Adinew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</si>
  <si>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</si>
  <si>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</si>
  <si>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</si>
  <si>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</si>
  <si>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</si>
  <si>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</si>
  <si>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</si>
  <si>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</si>
  <si>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</si>
  <si>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</si>
  <si>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</si>
  <si>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</si>
  <si>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</si>
  <si>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</si>
  <si>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</si>
  <si>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</si>
  <si>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</si>
  <si>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</si>
  <si>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</si>
  <si>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</si>
  <si>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</si>
  <si>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</t>
  </si>
  <si>
    <t>K4578245</t>
  </si>
  <si>
    <t>Arjun Sing</t>
  </si>
  <si>
    <t>Shonda Leer</t>
  </si>
  <si>
    <t>China</t>
  </si>
  <si>
    <t>Brock Lee</t>
  </si>
  <si>
    <t>Maya Didas</t>
  </si>
  <si>
    <t>Rick O'Shea</t>
  </si>
  <si>
    <t>Pete Sariya</t>
  </si>
  <si>
    <t>Monty Carlo</t>
  </si>
  <si>
    <t>Sal Monella</t>
  </si>
  <si>
    <t>Sue Vaneer</t>
  </si>
  <si>
    <t>Cliff Hanger</t>
  </si>
  <si>
    <t>Barb Dwyer</t>
  </si>
  <si>
    <t>Terry Aki</t>
  </si>
  <si>
    <t>Kim Chang</t>
  </si>
  <si>
    <t>Robin Banks</t>
  </si>
  <si>
    <t>Jimmy Changa</t>
  </si>
  <si>
    <t>Barry Wine</t>
  </si>
  <si>
    <t>UAE</t>
  </si>
  <si>
    <t>Wilma Mumduya</t>
  </si>
  <si>
    <t>Buster Hyman</t>
  </si>
  <si>
    <t>Singapur</t>
  </si>
  <si>
    <t>Poppa Cherry</t>
  </si>
  <si>
    <t>Zack Lee</t>
  </si>
  <si>
    <t>Italy</t>
  </si>
  <si>
    <t>KK45268976</t>
  </si>
  <si>
    <t>Don Stairs</t>
  </si>
  <si>
    <t>KK45268977</t>
  </si>
  <si>
    <t>Saul T. Balls</t>
  </si>
  <si>
    <t>Iran</t>
  </si>
  <si>
    <t>KK45268978</t>
  </si>
  <si>
    <t>Peter Pants</t>
  </si>
  <si>
    <t>KK45268979</t>
  </si>
  <si>
    <t xml:space="preserve">Hal Appeno </t>
  </si>
  <si>
    <t>KK45268980</t>
  </si>
  <si>
    <t>Otto Matic</t>
  </si>
  <si>
    <t>KK45268981</t>
  </si>
  <si>
    <t>Moe Fugga</t>
  </si>
  <si>
    <t>KK45268982</t>
  </si>
  <si>
    <t>Thomas</t>
  </si>
  <si>
    <t>Bank</t>
  </si>
  <si>
    <t>USA</t>
  </si>
  <si>
    <t>Sam</t>
  </si>
  <si>
    <t>John</t>
  </si>
  <si>
    <t>Micheal</t>
  </si>
  <si>
    <r>
      <t>Harvard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(Massachusetts)</t>
    </r>
  </si>
  <si>
    <t>Dartmouth College (New Hampshire)</t>
  </si>
  <si>
    <t>Salary Received</t>
  </si>
  <si>
    <r>
      <t>Columbia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</si>
  <si>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Cornell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</si>
  <si>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Yale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(Connecticut)</t>
    </r>
  </si>
  <si>
    <r>
      <t>University</t>
    </r>
    <r>
      <rPr>
        <sz val="12"/>
        <color rgb="FF202124"/>
        <rFont val="Arial"/>
        <family val="2"/>
      </rPr>
      <t> of Pennsylvania (Pennsylvania)</t>
    </r>
  </si>
  <si>
    <r>
      <t>Princeton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Jersey)</t>
    </r>
  </si>
  <si>
    <r>
      <t>Brown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(Rhode Island)</t>
    </r>
  </si>
  <si>
    <t>Month</t>
  </si>
  <si>
    <t>Min (°C)</t>
  </si>
  <si>
    <t>Max (°C)</t>
  </si>
  <si>
    <t>Mean (°C)</t>
  </si>
  <si>
    <t>Min (°F)</t>
  </si>
  <si>
    <t>Max (°F)</t>
  </si>
  <si>
    <t>Mean (°F)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</si>
  <si>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</si>
  <si>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</si>
  <si>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</si>
  <si>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</si>
  <si>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</si>
  <si>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</si>
  <si>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</si>
  <si>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</si>
  <si>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</si>
  <si>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11.9, 33.8, 41, 47.3, 57.2, 62.6, 98.2, 66.2, 59, 49.1, 40.1, 35.6, 49.5</t>
  </si>
  <si>
    <t>October</t>
  </si>
  <si>
    <t>November</t>
  </si>
  <si>
    <t>December</t>
  </si>
  <si>
    <t>Year</t>
  </si>
  <si>
    <t>Harvard</t>
  </si>
  <si>
    <t>BOSTON</t>
  </si>
  <si>
    <t>days</t>
  </si>
  <si>
    <t>age</t>
  </si>
  <si>
    <t>Task 5</t>
  </si>
  <si>
    <t>Michael wants to know what kind of compensation packages were offered to graduates in different age 
groups?</t>
  </si>
  <si>
    <t>Row Labels</t>
  </si>
  <si>
    <t>Grand Total</t>
  </si>
  <si>
    <t>Max of age</t>
  </si>
  <si>
    <t>Min of age</t>
  </si>
  <si>
    <t>min</t>
  </si>
  <si>
    <t>Q1</t>
  </si>
  <si>
    <t>Q2</t>
  </si>
  <si>
    <t>Q3</t>
  </si>
  <si>
    <t>max</t>
  </si>
  <si>
    <t>IQR</t>
  </si>
  <si>
    <t>lower fence</t>
  </si>
  <si>
    <t>upper fence</t>
  </si>
  <si>
    <t>Harward</t>
  </si>
  <si>
    <t>Average</t>
  </si>
  <si>
    <t>Mode</t>
  </si>
  <si>
    <t>Median</t>
  </si>
  <si>
    <t>Task 6</t>
  </si>
  <si>
    <t>Michael wants to know at which maximum age was a graduate recruited? Check if the maximum age belongs 
to any outlier.</t>
  </si>
  <si>
    <t>months</t>
  </si>
  <si>
    <t>Task 7</t>
  </si>
  <si>
    <t>Identify the month in which the greatest number of graduates accepted job offers</t>
  </si>
  <si>
    <t>Mode of months</t>
  </si>
  <si>
    <t>Count of months</t>
  </si>
  <si>
    <t>age  22</t>
  </si>
  <si>
    <t>mean</t>
  </si>
  <si>
    <t>median</t>
  </si>
  <si>
    <t>age 23</t>
  </si>
  <si>
    <t>age 24</t>
  </si>
  <si>
    <t>age 25</t>
  </si>
  <si>
    <t>age 26</t>
  </si>
  <si>
    <t>age 27</t>
  </si>
  <si>
    <t>age 28</t>
  </si>
  <si>
    <t>age 29</t>
  </si>
  <si>
    <t>age 30</t>
  </si>
  <si>
    <t>age 31</t>
  </si>
  <si>
    <t>age 32</t>
  </si>
  <si>
    <t>age33</t>
  </si>
  <si>
    <t>age 34</t>
  </si>
  <si>
    <t>age 38</t>
  </si>
  <si>
    <t>Count of age</t>
  </si>
  <si>
    <t>month of january is having most placement excluding outlier
and the blank .</t>
  </si>
  <si>
    <t>Mode with outlier</t>
  </si>
  <si>
    <t xml:space="preserve">From the above table and from the data on sheet 3 we can say poppa cherry from boston university of age 38 is 
the maximum aged graduated person who got recruited . And do belongs to any outlier.  </t>
  </si>
  <si>
    <t>month of january and december both are having most
 placement including outlier and the blank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</si>
</sst>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6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D5E5"/>
        <bgColor indexed="64"/>
      </patternFill>
    </fill>
    <fill>
      <patternFill patternType="solid">
        <fgColor rgb="FFEDF2F4"/>
        <bgColor indexed="64"/>
      </patternFill>
    </fill>
  </fills>
  <borders count="16">
    <border>
      <left/>
      <right/>
      <top/>
      <bottom/>
      <diagonal/>
    </border>
    <border>
      <left style="medium">
        <color rgb="FF000099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000099"/>
      </right>
      <top style="medium">
        <color rgb="FF000099"/>
      </top>
      <bottom style="medium">
        <color rgb="FF333333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666666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000099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000099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3" fillId="4" borderId="0" xfId="0" applyFont="1" applyFill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6" borderId="0" xfId="0" applyFont="1" applyFill="1" applyAlignment="1">
      <alignment horizontal="left" vertical="center" wrapText="1" indent="1"/>
    </xf>
    <xf numFmtId="0" fontId="3" fillId="7" borderId="0" xfId="0" applyFont="1" applyFill="1" applyAlignment="1">
      <alignment horizontal="left" vertical="center" wrapText="1" indent="1"/>
    </xf>
    <xf numFmtId="0" fontId="3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10" borderId="0" xfId="0" applyFont="1" applyFill="1" applyAlignment="1">
      <alignment horizontal="left" vertical="center" wrapText="1" inden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vertical="center" wrapText="1"/>
    </xf>
    <xf numFmtId="0" fontId="6" fillId="12" borderId="6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vertical="center" wrapText="1"/>
    </xf>
    <xf numFmtId="0" fontId="6" fillId="12" borderId="9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 readingOrder="1"/>
    </xf>
    <xf numFmtId="14" fontId="0" fillId="0" borderId="0" xfId="0" applyNumberFormat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0" fillId="0" borderId="10" xfId="0" applyBorder="1"/>
    <xf numFmtId="164" fontId="0" fillId="0" borderId="10" xfId="1" applyNumberFormat="1" applyFont="1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14" fontId="0" fillId="0" borderId="10" xfId="0" applyNumberFormat="1" applyBorder="1"/>
    <xf numFmtId="164" fontId="0" fillId="0" borderId="10" xfId="0" applyNumberFormat="1" applyBorder="1"/>
    <xf numFmtId="0" fontId="2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1" fontId="0" fillId="0" borderId="0" xfId="0" applyNumberFormat="1"/>
    <xf numFmtId="1" fontId="0" fillId="0" borderId="10" xfId="0" applyNumberFormat="1" applyBorder="1"/>
    <xf numFmtId="0" fontId="2" fillId="0" borderId="0" xfId="0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0" borderId="15" xfId="0" applyBorder="1"/>
    <xf numFmtId="164" fontId="0" fillId="0" borderId="15" xfId="0" applyNumberFormat="1" applyBorder="1"/>
    <xf numFmtId="0" fontId="0" fillId="0" borderId="15" xfId="0" applyBorder="1" applyAlignment="1">
      <alignment horizontal="left"/>
    </xf>
    <xf numFmtId="14" fontId="0" fillId="0" borderId="15" xfId="0" applyNumberFormat="1" applyBorder="1" applyAlignment="1">
      <alignment horizontal="left"/>
    </xf>
    <xf numFmtId="14" fontId="0" fillId="0" borderId="15" xfId="0" applyNumberFormat="1" applyBorder="1"/>
    <xf numFmtId="1" fontId="0" fillId="0" borderId="15" xfId="0" applyNumberFormat="1" applyBorder="1"/>
    <xf numFmtId="0" fontId="0" fillId="6" borderId="0" xfId="0" applyFill="1" applyAlignment="1">
      <alignment horizontal="left"/>
    </xf>
    <xf numFmtId="0" fontId="0" fillId="6" borderId="0" xfId="0" applyNumberFormat="1" applyFill="1"/>
    <xf numFmtId="164" fontId="0" fillId="0" borderId="0" xfId="1" applyNumberFormat="1" applyFont="1" applyBorder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Currency" xfId="1" builtinId="4"/>
    <cellStyle name="Normal" xfId="0" builtinId="0"/>
  </cellStyles>
  <dxfs count="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[SukritSinghNegi_DSFT4_C1_S2_Practice_UniversityData.xlsx]Task 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-min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5'!$B$50</c:f>
              <c:strCache>
                <c:ptCount val="1"/>
                <c:pt idx="0">
                  <c:v>Min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5'!$A$51:$A$68</c:f>
              <c:strCache>
                <c:ptCount val="17"/>
                <c:pt idx="0">
                  <c:v> $10,000 </c:v>
                </c:pt>
                <c:pt idx="1">
                  <c:v> $40,000 </c:v>
                </c:pt>
                <c:pt idx="2">
                  <c:v> $45,000 </c:v>
                </c:pt>
                <c:pt idx="3">
                  <c:v> $50,000 </c:v>
                </c:pt>
                <c:pt idx="4">
                  <c:v> $55,000 </c:v>
                </c:pt>
                <c:pt idx="5">
                  <c:v> $60,000 </c:v>
                </c:pt>
                <c:pt idx="6">
                  <c:v> $65,000 </c:v>
                </c:pt>
                <c:pt idx="7">
                  <c:v> $70,000 </c:v>
                </c:pt>
                <c:pt idx="8">
                  <c:v> $80,000 </c:v>
                </c:pt>
                <c:pt idx="9">
                  <c:v> $85,000 </c:v>
                </c:pt>
                <c:pt idx="10">
                  <c:v> $89,000 </c:v>
                </c:pt>
                <c:pt idx="11">
                  <c:v> $89,700 </c:v>
                </c:pt>
                <c:pt idx="12">
                  <c:v> $90,000 </c:v>
                </c:pt>
                <c:pt idx="13">
                  <c:v> $110,000 </c:v>
                </c:pt>
                <c:pt idx="14">
                  <c:v> $130,000 </c:v>
                </c:pt>
                <c:pt idx="15">
                  <c:v> $140,000 </c:v>
                </c:pt>
                <c:pt idx="16">
                  <c:v> $150,000 </c:v>
                </c:pt>
              </c:strCache>
            </c:strRef>
          </c:cat>
          <c:val>
            <c:numRef>
              <c:f>'Task 5'!$B$51:$B$68</c:f>
              <c:numCache>
                <c:formatCode>0</c:formatCode>
                <c:ptCount val="17"/>
                <c:pt idx="0">
                  <c:v>24.391780821917809</c:v>
                </c:pt>
                <c:pt idx="1">
                  <c:v>22.769863013698629</c:v>
                </c:pt>
                <c:pt idx="2">
                  <c:v>21.86849315068493</c:v>
                </c:pt>
                <c:pt idx="3">
                  <c:v>22.775342465753425</c:v>
                </c:pt>
                <c:pt idx="4">
                  <c:v>25.572602739726026</c:v>
                </c:pt>
                <c:pt idx="5">
                  <c:v>25.490410958904111</c:v>
                </c:pt>
                <c:pt idx="6">
                  <c:v>23.547945205479451</c:v>
                </c:pt>
                <c:pt idx="7">
                  <c:v>25.367123287671234</c:v>
                </c:pt>
                <c:pt idx="8">
                  <c:v>25.350684931506848</c:v>
                </c:pt>
                <c:pt idx="9">
                  <c:v>21.843835616438355</c:v>
                </c:pt>
                <c:pt idx="10">
                  <c:v>25.435616438356163</c:v>
                </c:pt>
                <c:pt idx="11">
                  <c:v>21.950684931506849</c:v>
                </c:pt>
                <c:pt idx="12">
                  <c:v>29.841095890410958</c:v>
                </c:pt>
                <c:pt idx="13">
                  <c:v>24.468493150684932</c:v>
                </c:pt>
                <c:pt idx="14">
                  <c:v>22.123287671232877</c:v>
                </c:pt>
                <c:pt idx="15">
                  <c:v>25.901369863013699</c:v>
                </c:pt>
                <c:pt idx="16">
                  <c:v>22.06027397260274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1-4FC4-BABC-EE81D70611ED}"/>
            </c:ext>
          </c:extLst>
        </c:ser>
        <c:ser>
          <c:idx val="1"/>
          <c:order val="1"/>
          <c:tx>
            <c:strRef>
              <c:f>'Task 5'!$C$50</c:f>
              <c:strCache>
                <c:ptCount val="1"/>
                <c:pt idx="0">
                  <c:v>Max of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5'!$A$51:$A$68</c:f>
              <c:strCache>
                <c:ptCount val="17"/>
                <c:pt idx="0">
                  <c:v> $10,000 </c:v>
                </c:pt>
                <c:pt idx="1">
                  <c:v> $40,000 </c:v>
                </c:pt>
                <c:pt idx="2">
                  <c:v> $45,000 </c:v>
                </c:pt>
                <c:pt idx="3">
                  <c:v> $50,000 </c:v>
                </c:pt>
                <c:pt idx="4">
                  <c:v> $55,000 </c:v>
                </c:pt>
                <c:pt idx="5">
                  <c:v> $60,000 </c:v>
                </c:pt>
                <c:pt idx="6">
                  <c:v> $65,000 </c:v>
                </c:pt>
                <c:pt idx="7">
                  <c:v> $70,000 </c:v>
                </c:pt>
                <c:pt idx="8">
                  <c:v> $80,000 </c:v>
                </c:pt>
                <c:pt idx="9">
                  <c:v> $85,000 </c:v>
                </c:pt>
                <c:pt idx="10">
                  <c:v> $89,000 </c:v>
                </c:pt>
                <c:pt idx="11">
                  <c:v> $89,700 </c:v>
                </c:pt>
                <c:pt idx="12">
                  <c:v> $90,000 </c:v>
                </c:pt>
                <c:pt idx="13">
                  <c:v> $110,000 </c:v>
                </c:pt>
                <c:pt idx="14">
                  <c:v> $130,000 </c:v>
                </c:pt>
                <c:pt idx="15">
                  <c:v> $140,000 </c:v>
                </c:pt>
                <c:pt idx="16">
                  <c:v> $150,000 </c:v>
                </c:pt>
              </c:strCache>
            </c:strRef>
          </c:cat>
          <c:val>
            <c:numRef>
              <c:f>'Task 5'!$C$51:$C$68</c:f>
              <c:numCache>
                <c:formatCode>0</c:formatCode>
                <c:ptCount val="17"/>
                <c:pt idx="0">
                  <c:v>24.391780821917809</c:v>
                </c:pt>
                <c:pt idx="1">
                  <c:v>30.665753424657535</c:v>
                </c:pt>
                <c:pt idx="2">
                  <c:v>31.043835616438358</c:v>
                </c:pt>
                <c:pt idx="3">
                  <c:v>38.046575342465751</c:v>
                </c:pt>
                <c:pt idx="4">
                  <c:v>32.852054794520548</c:v>
                </c:pt>
                <c:pt idx="5">
                  <c:v>25.490410958904111</c:v>
                </c:pt>
                <c:pt idx="6">
                  <c:v>23.547945205479451</c:v>
                </c:pt>
                <c:pt idx="7">
                  <c:v>30.602739726027398</c:v>
                </c:pt>
                <c:pt idx="8">
                  <c:v>33.539726027397258</c:v>
                </c:pt>
                <c:pt idx="9">
                  <c:v>28.567123287671233</c:v>
                </c:pt>
                <c:pt idx="10">
                  <c:v>25.435616438356163</c:v>
                </c:pt>
                <c:pt idx="11">
                  <c:v>28.454794520547946</c:v>
                </c:pt>
                <c:pt idx="12">
                  <c:v>29.841095890410958</c:v>
                </c:pt>
                <c:pt idx="13">
                  <c:v>24.468493150684932</c:v>
                </c:pt>
                <c:pt idx="14">
                  <c:v>34.126027397260273</c:v>
                </c:pt>
                <c:pt idx="15">
                  <c:v>25.901369863013699</c:v>
                </c:pt>
                <c:pt idx="16">
                  <c:v>30.049315068493151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1-4FC4-BABC-EE81D706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31568"/>
        <c:axId val="392528944"/>
      </c:lineChart>
      <c:catAx>
        <c:axId val="3925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28944"/>
        <c:crosses val="autoZero"/>
        <c:auto val="1"/>
        <c:lblAlgn val="ctr"/>
        <c:lblOffset val="100"/>
        <c:noMultiLvlLbl val="0"/>
      </c:catAx>
      <c:valAx>
        <c:axId val="3925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/>
    <cx:plotArea>
      <cx:plotAreaRegion>
        <cx:series layoutId="boxWhisker" uniqueId="{7542CD14-E7E0-4679-B3AA-FB2DF27D67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D94527-526D-4242-9C59-36A5F3B08C45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university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university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Range of salary wrt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Range of salary wrt age</a:t>
          </a:r>
        </a:p>
      </cx:txPr>
    </cx:title>
    <cx:plotArea>
      <cx:plotAreaRegion>
        <cx:series layoutId="boxWhisker" uniqueId="{5D270E32-19FE-4BCD-9D84-58680B755269}" formatIdx="0">
          <cx:tx>
            <cx:txData>
              <cx:f>_xlchart.v1.2</cx:f>
              <cx:v>Package Offered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</xdr:row>
      <xdr:rowOff>109537</xdr:rowOff>
    </xdr:from>
    <xdr:to>
      <xdr:col>13</xdr:col>
      <xdr:colOff>581025</xdr:colOff>
      <xdr:row>23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7B49DC-0170-4FDA-AC68-AACFE62A4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82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51</xdr:row>
      <xdr:rowOff>14287</xdr:rowOff>
    </xdr:from>
    <xdr:to>
      <xdr:col>9</xdr:col>
      <xdr:colOff>119062</xdr:colOff>
      <xdr:row>65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4E97A-53BF-4C79-97EB-D7A9D69F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11194</xdr:colOff>
      <xdr:row>50</xdr:row>
      <xdr:rowOff>171388</xdr:rowOff>
    </xdr:from>
    <xdr:to>
      <xdr:col>15</xdr:col>
      <xdr:colOff>585416</xdr:colOff>
      <xdr:row>65</xdr:row>
      <xdr:rowOff>57088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508B8D-4BF9-4472-9557-FD681AB7C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1269" y="10077388"/>
              <a:ext cx="457472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ika negi" refreshedDate="44573.941054745374" createdVersion="7" refreshedVersion="7" minRefreshableVersion="3" recordCount="43" xr:uid="{0DF2097C-69A6-4F7D-9BC2-AEA01888C908}">
  <cacheSource type="worksheet">
    <worksheetSource ref="A1:I44" sheet="Task 5"/>
  </cacheSource>
  <cacheFields count="9">
    <cacheField name="Student Name" numFmtId="0">
      <sharedItems/>
    </cacheField>
    <cacheField name="University" numFmtId="0">
      <sharedItems/>
    </cacheField>
    <cacheField name="Package Offered" numFmtId="164">
      <sharedItems containsSemiMixedTypes="0" containsString="0" containsNumber="1" containsInteger="1" minValue="10000" maxValue="230000" count="18">
        <n v="85000"/>
        <n v="45000"/>
        <n v="89700"/>
        <n v="150000"/>
        <n v="130000"/>
        <n v="40000"/>
        <n v="50000"/>
        <n v="65000"/>
        <n v="10000"/>
        <n v="110000"/>
        <n v="80000"/>
        <n v="70000"/>
        <n v="89000"/>
        <n v="60000"/>
        <n v="55000"/>
        <n v="140000"/>
        <n v="230000"/>
        <n v="90000"/>
      </sharedItems>
    </cacheField>
    <cacheField name="Prior work Experience in years" numFmtId="0">
      <sharedItems containsString="0" containsBlank="1" containsNumber="1" containsInteger="1" minValue="0" maxValue="12"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days" numFmtId="0">
      <sharedItems containsSemiMixedTypes="0" containsString="0" containsNumber="1" containsInteger="1" minValue="7973" maxValue="13887"/>
    </cacheField>
    <cacheField name="age" numFmtId="1">
      <sharedItems containsSemiMixedTypes="0" containsString="0" containsNumber="1" minValue="21.843835616438355" maxValue="38.0465753424657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ika negi" refreshedDate="44573.961036111112" createdVersion="7" refreshedVersion="7" minRefreshableVersion="3" recordCount="42" xr:uid="{9FC72BCE-BD6A-45E6-A283-809CF681F512}">
  <cacheSource type="worksheet">
    <worksheetSource ref="A1:A43" sheet="Task 7"/>
  </cacheSource>
  <cacheFields count="1">
    <cacheField name="month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ika negi" refreshedDate="44574.43550983796" createdVersion="7" refreshedVersion="7" minRefreshableVersion="3" recordCount="45" xr:uid="{CB3B0DA5-D1CA-4943-8952-DEAC2720AFE4}">
  <cacheSource type="worksheet">
    <worksheetSource ref="N1:N46" sheet="Required data"/>
  </cacheSource>
  <cacheFields count="1">
    <cacheField name="months" numFmtId="0">
      <sharedItems containsSemiMixedTypes="0" containsString="0" containsNumber="1" containsInteger="1" minValue="1" maxValue="12" count="12">
        <n v="10"/>
        <n v="1"/>
        <n v="8"/>
        <n v="11"/>
        <n v="9"/>
        <n v="4"/>
        <n v="12"/>
        <n v="7"/>
        <n v="3"/>
        <n v="2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Wilma Mumduya"/>
    <s v="Boston"/>
    <x v="0"/>
    <n v="0"/>
    <d v="1996-11-28T00:00:00"/>
    <d v="2016-03-07T00:00:00"/>
    <d v="2018-09-27T00:00:00"/>
    <n v="7973"/>
    <n v="21.843835616438355"/>
  </r>
  <r>
    <s v="Robin Banks"/>
    <s v="Harvard "/>
    <x v="1"/>
    <n v="5"/>
    <d v="1996-03-10T00:00:00"/>
    <d v="2016-04-04T00:00:00"/>
    <d v="2018-01-16T00:00:00"/>
    <n v="7982"/>
    <n v="21.86849315068493"/>
  </r>
  <r>
    <s v="Jimmy Changa"/>
    <s v="Harvard "/>
    <x v="2"/>
    <n v="5"/>
    <d v="1996-05-17T00:00:00"/>
    <d v="2016-03-24T00:00:00"/>
    <d v="2018-04-24T00:00:00"/>
    <n v="8012"/>
    <n v="21.950684931506849"/>
  </r>
  <r>
    <s v="Barry Wine"/>
    <s v="Harvard "/>
    <x v="3"/>
    <n v="5"/>
    <d v="1996-04-12T00:00:00"/>
    <d v="2016-03-31T00:00:00"/>
    <d v="2018-04-29T00:00:00"/>
    <n v="8052"/>
    <n v="22.06027397260274"/>
  </r>
  <r>
    <s v="Barb Dwyer"/>
    <s v="Harvard "/>
    <x v="4"/>
    <n v="2"/>
    <d v="1995-11-27T00:00:00"/>
    <d v="2016-03-04T00:00:00"/>
    <d v="2018-01-05T00:00:00"/>
    <n v="8075"/>
    <n v="22.123287671232877"/>
  </r>
  <r>
    <s v="Peter Pants"/>
    <s v="Washington"/>
    <x v="5"/>
    <n v="2"/>
    <d v="1996-08-01T00:00:00"/>
    <d v="2017-04-23T00:00:00"/>
    <d v="2019-05-04T00:00:00"/>
    <n v="8311"/>
    <n v="22.769863013698629"/>
  </r>
  <r>
    <s v="Moe Fugga"/>
    <s v="Washington"/>
    <x v="6"/>
    <n v="2"/>
    <d v="1996-02-18T00:00:00"/>
    <d v="2016-04-12T00:00:00"/>
    <d v="2018-11-22T00:00:00"/>
    <n v="8313"/>
    <n v="22.775342465753425"/>
  </r>
  <r>
    <s v="Saul T. Balls"/>
    <s v="Washington"/>
    <x v="1"/>
    <n v="2"/>
    <d v="1996-10-02T00:00:00"/>
    <d v="2017-04-17T00:00:00"/>
    <d v="2019-10-18T00:00:00"/>
    <n v="8416"/>
    <n v="23.057534246575344"/>
  </r>
  <r>
    <s v="Viyaan K"/>
    <s v="Washington"/>
    <x v="2"/>
    <n v="4"/>
    <d v="1995-06-06T00:00:00"/>
    <d v="2016-03-05T00:00:00"/>
    <d v="2018-07-10T00:00:00"/>
    <n v="8435"/>
    <n v="23.109589041095891"/>
  </r>
  <r>
    <s v="Monty Carlo"/>
    <s v="Washington"/>
    <x v="7"/>
    <n v="4"/>
    <d v="1995-08-10T00:00:00"/>
    <d v="2017-03-20T00:00:00"/>
    <d v="2019-02-20T00:00:00"/>
    <n v="8595"/>
    <n v="23.547945205479451"/>
  </r>
  <r>
    <s v="Sue Vaneer"/>
    <s v="Washington"/>
    <x v="1"/>
    <n v="2"/>
    <d v="1994-09-25T00:00:00"/>
    <d v="2016-04-10T00:00:00"/>
    <d v="2018-07-09T00:00:00"/>
    <n v="8688"/>
    <n v="23.802739726027397"/>
  </r>
  <r>
    <s v="Sam"/>
    <s v="Harvard "/>
    <x v="2"/>
    <m/>
    <d v="1994-07-15T00:00:00"/>
    <d v="2016-03-04T00:00:00"/>
    <d v="2018-10-24T00:00:00"/>
    <n v="8867"/>
    <n v="24.293150684931508"/>
  </r>
  <r>
    <s v="Cliff Hanger"/>
    <s v="Washington"/>
    <x v="8"/>
    <n v="0"/>
    <d v="1994-02-18T00:00:00"/>
    <d v="2017-04-17T00:00:00"/>
    <d v="2018-07-05T00:00:00"/>
    <n v="8903"/>
    <n v="24.391780821917809"/>
  </r>
  <r>
    <s v="Maya Didas"/>
    <s v="Boston"/>
    <x v="9"/>
    <n v="5"/>
    <d v="1994-08-14T00:00:00"/>
    <d v="2017-04-14T00:00:00"/>
    <d v="2019-01-26T00:00:00"/>
    <n v="8931"/>
    <n v="24.468493150684932"/>
  </r>
  <r>
    <s v="Otto Matic"/>
    <s v="Washington"/>
    <x v="6"/>
    <n v="3"/>
    <d v="1994-08-30T00:00:00"/>
    <d v="2017-04-07T00:00:00"/>
    <d v="2019-08-05T00:00:00"/>
    <n v="9106"/>
    <n v="24.947945205479453"/>
  </r>
  <r>
    <s v="Atharv Mahajan"/>
    <s v="Harvard "/>
    <x v="2"/>
    <n v="5"/>
    <d v="1993-06-06T00:00:00"/>
    <d v="2017-03-05T00:00:00"/>
    <d v="2018-09-18T00:00:00"/>
    <n v="9235"/>
    <n v="25.301369863013697"/>
  </r>
  <r>
    <s v="Thomas"/>
    <s v="Harvard "/>
    <x v="10"/>
    <m/>
    <d v="1995-10-17T00:00:00"/>
    <d v="2017-03-25T00:00:00"/>
    <d v="2021-02-15T00:00:00"/>
    <n v="9253"/>
    <n v="25.350684931506848"/>
  </r>
  <r>
    <s v="Sal Monella"/>
    <s v="Washington"/>
    <x v="11"/>
    <n v="4"/>
    <d v="1994-09-25T00:00:00"/>
    <d v="2017-03-08T00:00:00"/>
    <d v="2020-01-31T00:00:00"/>
    <n v="9259"/>
    <n v="25.367123287671234"/>
  </r>
  <r>
    <s v="Zack Lee"/>
    <s v="Boston"/>
    <x v="12"/>
    <n v="5"/>
    <d v="1994-11-10T00:00:00"/>
    <d v="2017-03-13T00:00:00"/>
    <d v="2020-04-11T00:00:00"/>
    <n v="9284"/>
    <n v="25.435616438356163"/>
  </r>
  <r>
    <s v="Buster Hyman"/>
    <s v="Washington"/>
    <x v="13"/>
    <n v="5"/>
    <d v="1993-03-05T00:00:00"/>
    <d v="2016-03-06T00:00:00"/>
    <d v="2018-08-25T00:00:00"/>
    <n v="9304"/>
    <n v="25.490410958904111"/>
  </r>
  <r>
    <s v="Don Stairs"/>
    <s v="Boston"/>
    <x v="14"/>
    <n v="5"/>
    <d v="1994-02-10T00:00:00"/>
    <d v="2017-03-15T00:00:00"/>
    <d v="2019-09-01T00:00:00"/>
    <n v="9334"/>
    <n v="25.572602739726026"/>
  </r>
  <r>
    <s v="Kim Chang"/>
    <s v="Harvard "/>
    <x v="15"/>
    <n v="3"/>
    <d v="1993-01-08T00:00:00"/>
    <d v="2017-03-08T00:00:00"/>
    <d v="2018-11-27T00:00:00"/>
    <n v="9454"/>
    <n v="25.901369863013699"/>
  </r>
  <r>
    <s v="John"/>
    <s v="Harvard "/>
    <x v="5"/>
    <m/>
    <d v="1995-02-10T00:00:00"/>
    <d v="2016-03-07T00:00:00"/>
    <d v="2021-03-15T00:00:00"/>
    <n v="9530"/>
    <n v="26.109589041095891"/>
  </r>
  <r>
    <s v="Kabir Sing"/>
    <s v="Harvard "/>
    <x v="2"/>
    <n v="5"/>
    <d v="1991-09-03T00:00:00"/>
    <d v="2016-04-27T00:00:00"/>
    <d v="2018-09-14T00:00:00"/>
    <n v="9873"/>
    <n v="27.049315068493151"/>
  </r>
  <r>
    <s v="Adinew Pandey"/>
    <s v="Washington"/>
    <x v="10"/>
    <n v="3"/>
    <d v="1991-07-21T00:00:00"/>
    <d v="2017-03-17T00:00:00"/>
    <d v="2019-01-19T00:00:00"/>
    <n v="10044"/>
    <n v="27.517808219178082"/>
  </r>
  <r>
    <s v="Ahmed Shah"/>
    <s v="Washington"/>
    <x v="2"/>
    <n v="3"/>
    <d v="1992-01-07T00:00:00"/>
    <d v="2017-03-01T00:00:00"/>
    <d v="2019-08-12T00:00:00"/>
    <n v="10079"/>
    <n v="27.613698630136987"/>
  </r>
  <r>
    <s v="Brock Lee"/>
    <s v="Boston"/>
    <x v="1"/>
    <n v="5"/>
    <d v="1991-05-07T00:00:00"/>
    <d v="2016-03-13T00:00:00"/>
    <d v="2018-12-14T00:00:00"/>
    <n v="10083"/>
    <n v="27.624657534246577"/>
  </r>
  <r>
    <s v="Shonda Leer"/>
    <s v="Boston"/>
    <x v="14"/>
    <n v="5"/>
    <d v="1990-12-04T00:00:00"/>
    <d v="2016-04-10T00:00:00"/>
    <d v="2018-12-21T00:00:00"/>
    <n v="10244"/>
    <n v="28.065753424657533"/>
  </r>
  <r>
    <s v="Yuvaan Sheik"/>
    <s v="Harvard "/>
    <x v="3"/>
    <n v="5"/>
    <d v="1991-07-01T00:00:00"/>
    <d v="2017-03-07T00:00:00"/>
    <d v="2019-08-22T00:00:00"/>
    <n v="10279"/>
    <n v="28.161643835616438"/>
  </r>
  <r>
    <s v="Rick O'Shea"/>
    <s v="Boston"/>
    <x v="10"/>
    <n v="5"/>
    <d v="1989-12-21T00:00:00"/>
    <d v="2016-03-17T00:00:00"/>
    <d v="2018-05-28T00:00:00"/>
    <n v="10385"/>
    <n v="28.452054794520549"/>
  </r>
  <r>
    <s v="Shivnew Patel"/>
    <s v="Washington"/>
    <x v="2"/>
    <n v="3"/>
    <d v="1991-07-24T00:00:00"/>
    <d v="2017-03-12T00:00:00"/>
    <d v="2019-12-30T00:00:00"/>
    <n v="10386"/>
    <n v="28.454794520547946"/>
  </r>
  <r>
    <s v="Arjun Sing"/>
    <s v="Boston"/>
    <x v="0"/>
    <n v="5"/>
    <d v="1991-04-20T00:00:00"/>
    <d v="2017-03-12T00:00:00"/>
    <d v="2019-11-06T00:00:00"/>
    <n v="10427"/>
    <n v="28.567123287671233"/>
  </r>
  <r>
    <s v="Rudra Verma"/>
    <s v="Harvard "/>
    <x v="16"/>
    <n v="5"/>
    <d v="1990-02-25T00:00:00"/>
    <d v="2016-04-03T00:00:00"/>
    <d v="2018-12-25T00:00:00"/>
    <n v="10530"/>
    <n v="28.849315068493151"/>
  </r>
  <r>
    <s v="Veer Patil"/>
    <s v="Boston"/>
    <x v="17"/>
    <n v="5"/>
    <d v="1989-09-01T00:00:00"/>
    <d v="2017-03-15T00:00:00"/>
    <d v="2019-06-28T00:00:00"/>
    <n v="10892"/>
    <n v="29.841095890410958"/>
  </r>
  <r>
    <s v="Ishaan Verma"/>
    <s v="Washington"/>
    <x v="3"/>
    <n v="5"/>
    <d v="1989-06-16T00:00:00"/>
    <d v="2017-04-29T00:00:00"/>
    <d v="2019-06-27T00:00:00"/>
    <n v="10968"/>
    <n v="30.049315068493151"/>
  </r>
  <r>
    <s v="Pete Sariya"/>
    <s v="Boston"/>
    <x v="11"/>
    <n v="5"/>
    <d v="1987-12-01T00:00:00"/>
    <d v="2016-04-12T00:00:00"/>
    <d v="2018-07-01T00:00:00"/>
    <n v="11170"/>
    <n v="30.602739726027398"/>
  </r>
  <r>
    <s v="Aayansh Sharma"/>
    <s v="Boston"/>
    <x v="5"/>
    <n v="5"/>
    <d v="1989-02-17T00:00:00"/>
    <d v="2017-04-08T00:00:00"/>
    <d v="2019-10-11T00:00:00"/>
    <n v="11193"/>
    <n v="30.665753424657535"/>
  </r>
  <r>
    <s v="Dhruv Verma"/>
    <s v="Boston"/>
    <x v="1"/>
    <n v="5"/>
    <d v="1990-03-08T00:00:00"/>
    <d v="2016-03-14T00:00:00"/>
    <d v="2021-03-16T00:00:00"/>
    <n v="11331"/>
    <n v="31.043835616438358"/>
  </r>
  <r>
    <s v="Micheal"/>
    <s v="Boston"/>
    <x v="10"/>
    <n v="3"/>
    <d v="1988-03-01T00:00:00"/>
    <d v="2017-04-05T00:00:00"/>
    <d v="2019-12-21T00:00:00"/>
    <n v="11617"/>
    <n v="31.827397260273973"/>
  </r>
  <r>
    <s v="Hal Appeno "/>
    <s v="Washington"/>
    <x v="14"/>
    <n v="4"/>
    <d v="1986-04-29T00:00:00"/>
    <d v="2017-03-09T00:00:00"/>
    <d v="2019-02-26T00:00:00"/>
    <n v="11991"/>
    <n v="32.852054794520548"/>
  </r>
  <r>
    <s v="Ivaan Thakrey"/>
    <s v="Harvard "/>
    <x v="10"/>
    <n v="5"/>
    <d v="1986-04-12T00:00:00"/>
    <d v="2016-04-23T00:00:00"/>
    <d v="2019-10-18T00:00:00"/>
    <n v="12242"/>
    <n v="33.539726027397258"/>
  </r>
  <r>
    <s v="Terry Aki"/>
    <s v="Harvard "/>
    <x v="4"/>
    <n v="10"/>
    <d v="1985-06-23T00:00:00"/>
    <d v="2017-05-01T00:00:00"/>
    <d v="2019-07-31T00:00:00"/>
    <n v="12456"/>
    <n v="34.126027397260273"/>
  </r>
  <r>
    <s v="Poppa Cherry"/>
    <s v="Boston"/>
    <x v="6"/>
    <n v="12"/>
    <d v="1981-12-26T00:00:00"/>
    <d v="2017-03-30T00:00:00"/>
    <d v="2020-01-03T00:00:00"/>
    <n v="13887"/>
    <n v="38.0465753424657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3"/>
  </r>
  <r>
    <x v="3"/>
  </r>
  <r>
    <x v="4"/>
  </r>
  <r>
    <x v="4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1"/>
  </r>
  <r>
    <x v="5"/>
  </r>
  <r>
    <x v="6"/>
  </r>
  <r>
    <x v="2"/>
  </r>
  <r>
    <x v="7"/>
  </r>
  <r>
    <x v="8"/>
  </r>
  <r>
    <x v="4"/>
  </r>
  <r>
    <x v="9"/>
  </r>
  <r>
    <x v="10"/>
  </r>
  <r>
    <x v="0"/>
  </r>
  <r>
    <x v="5"/>
  </r>
  <r>
    <x v="8"/>
  </r>
  <r>
    <x v="4"/>
  </r>
  <r>
    <x v="3"/>
  </r>
  <r>
    <x v="1"/>
  </r>
  <r>
    <x v="6"/>
  </r>
  <r>
    <x v="3"/>
  </r>
  <r>
    <x v="9"/>
  </r>
  <r>
    <x v="2"/>
  </r>
  <r>
    <x v="7"/>
  </r>
  <r>
    <x v="11"/>
  </r>
  <r>
    <x v="1"/>
  </r>
  <r>
    <x v="11"/>
  </r>
  <r>
    <x v="1"/>
  </r>
  <r>
    <x v="6"/>
  </r>
  <r>
    <x v="1"/>
  </r>
  <r>
    <x v="0"/>
  </r>
  <r>
    <x v="0"/>
  </r>
  <r>
    <x v="6"/>
  </r>
  <r>
    <x v="6"/>
  </r>
  <r>
    <x v="7"/>
  </r>
  <r>
    <x v="7"/>
  </r>
  <r>
    <x v="9"/>
  </r>
  <r>
    <x v="10"/>
  </r>
  <r>
    <x v="7"/>
  </r>
  <r>
    <x v="4"/>
  </r>
  <r>
    <x v="2"/>
  </r>
  <r>
    <x v="6"/>
  </r>
  <r>
    <x v="8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2A5D8-E94E-4AE4-8568-ADE66F2FFD1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6:B95" firstHeaderRow="1" firstDataRow="1" firstDataCol="1"/>
  <pivotFields count="9">
    <pivotField showAll="0"/>
    <pivotField showAll="0"/>
    <pivotField axis="axisRow" numFmtId="164" showAll="0">
      <items count="19">
        <item x="8"/>
        <item x="5"/>
        <item x="1"/>
        <item x="6"/>
        <item x="14"/>
        <item x="13"/>
        <item x="7"/>
        <item x="11"/>
        <item x="10"/>
        <item x="0"/>
        <item x="12"/>
        <item x="2"/>
        <item x="17"/>
        <item x="9"/>
        <item x="4"/>
        <item x="15"/>
        <item x="3"/>
        <item x="16"/>
        <item t="default"/>
      </items>
    </pivotField>
    <pivotField showAll="0"/>
    <pivotField numFmtId="14" showAll="0"/>
    <pivotField numFmtId="14" showAll="0"/>
    <pivotField numFmtId="14" showAll="0"/>
    <pivotField showAll="0"/>
    <pivotField dataField="1" numFmtI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age" fld="8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8E8C8-D61B-416B-BA77-BC7F94163624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0:C68" firstHeaderRow="0" firstDataRow="1" firstDataCol="1"/>
  <pivotFields count="9">
    <pivotField showAll="0"/>
    <pivotField showAll="0"/>
    <pivotField axis="axisRow" numFmtId="164" showAll="0">
      <items count="19">
        <item x="8"/>
        <item x="5"/>
        <item x="1"/>
        <item x="6"/>
        <item x="14"/>
        <item x="13"/>
        <item x="7"/>
        <item x="11"/>
        <item x="10"/>
        <item x="0"/>
        <item x="12"/>
        <item x="2"/>
        <item x="17"/>
        <item x="9"/>
        <item x="4"/>
        <item x="15"/>
        <item x="3"/>
        <item h="1" x="16"/>
        <item t="default"/>
      </items>
    </pivotField>
    <pivotField showAll="0"/>
    <pivotField numFmtId="14" showAll="0"/>
    <pivotField numFmtId="14" showAll="0"/>
    <pivotField numFmtId="14" showAll="0"/>
    <pivotField showAll="0"/>
    <pivotField dataField="1" numFmtI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age" fld="8" subtotal="min" baseField="2" baseItem="0"/>
    <dataField name="Max of age" fld="8" subtotal="max" baseField="2" baseItem="0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6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6E294-8EB6-43E0-B89D-7DD804B1F42D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3:D36" firstHeaderRow="1" firstDataRow="1" firstDataCol="1"/>
  <pivotFields count="1">
    <pivotField axis="axisRow" dataField="1" showAll="0">
      <items count="13">
        <item x="1"/>
        <item x="9"/>
        <item x="8"/>
        <item x="5"/>
        <item x="11"/>
        <item x="10"/>
        <item x="7"/>
        <item x="2"/>
        <item x="4"/>
        <item x="0"/>
        <item x="3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s" fld="0" subtotal="count" baseField="0" baseItem="0"/>
  </dataFields>
  <formats count="4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1"/>
          </reference>
        </references>
      </pivotArea>
    </format>
    <format dxfId="0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B0E81-2C3F-4CF7-AE97-4A74E84F81CA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6:D19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s" fld="0" subtotal="count" baseField="0" baseItem="0"/>
  </dataFields>
  <formats count="2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opLeftCell="C1" workbookViewId="0">
      <selection activeCell="M36" sqref="M36"/>
    </sheetView>
  </sheetViews>
  <sheetFormatPr defaultRowHeight="15"/>
  <cols>
    <col min="1" max="1" width="22.5703125" customWidth="1"/>
    <col min="2" max="2" width="28.5703125" customWidth="1"/>
    <col min="3" max="3" width="22.42578125" customWidth="1"/>
    <col min="4" max="4" width="29.7109375" customWidth="1"/>
    <col min="5" max="5" width="23.140625" customWidth="1"/>
    <col min="6" max="6" width="22.28515625" customWidth="1"/>
    <col min="7" max="7" width="21.85546875" customWidth="1"/>
    <col min="8" max="10" width="13.85546875" style="3" customWidth="1"/>
    <col min="11" max="11" width="15.140625" customWidth="1"/>
  </cols>
  <sheetData>
    <row r="1" spans="1:11" s="1" customFormat="1" ht="30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8" t="s">
        <v>10</v>
      </c>
    </row>
    <row r="2" spans="1:11">
      <c r="A2" s="30" t="s">
        <v>11</v>
      </c>
      <c r="B2" s="30" t="s">
        <v>12</v>
      </c>
      <c r="C2" s="31">
        <v>230000</v>
      </c>
      <c r="D2" s="30" t="s">
        <v>13</v>
      </c>
      <c r="E2" s="30" t="s">
        <v>14</v>
      </c>
      <c r="F2" s="30">
        <v>5</v>
      </c>
      <c r="G2" s="30" t="s">
        <v>13</v>
      </c>
      <c r="H2" s="32" t="s">
        <v>15</v>
      </c>
      <c r="I2" s="33">
        <v>32929</v>
      </c>
      <c r="J2" s="33">
        <v>42463</v>
      </c>
      <c r="K2" s="34">
        <v>43459</v>
      </c>
    </row>
    <row r="3" spans="1:11">
      <c r="A3" s="30" t="s">
        <v>16</v>
      </c>
      <c r="B3" s="30" t="s">
        <v>17</v>
      </c>
      <c r="C3" s="31">
        <v>40000</v>
      </c>
      <c r="D3" s="30" t="s">
        <v>18</v>
      </c>
      <c r="E3" s="30" t="s">
        <v>14</v>
      </c>
      <c r="F3" s="30">
        <v>5</v>
      </c>
      <c r="G3" s="30" t="s">
        <v>18</v>
      </c>
      <c r="H3" s="32" t="s">
        <v>19</v>
      </c>
      <c r="I3" s="33">
        <v>32556</v>
      </c>
      <c r="J3" s="33">
        <v>42833</v>
      </c>
      <c r="K3" s="34">
        <v>43749</v>
      </c>
    </row>
    <row r="4" spans="1:11">
      <c r="A4" s="30" t="s">
        <v>20</v>
      </c>
      <c r="B4" s="30" t="s">
        <v>21</v>
      </c>
      <c r="C4" s="31">
        <v>80000</v>
      </c>
      <c r="D4" s="30" t="s">
        <v>22</v>
      </c>
      <c r="E4" s="30" t="s">
        <v>14</v>
      </c>
      <c r="F4" s="30">
        <v>3</v>
      </c>
      <c r="G4" s="30" t="s">
        <v>22</v>
      </c>
      <c r="H4" s="32" t="s">
        <v>23</v>
      </c>
      <c r="I4" s="33">
        <v>33440</v>
      </c>
      <c r="J4" s="33">
        <v>42811</v>
      </c>
      <c r="K4" s="34">
        <v>43484</v>
      </c>
    </row>
    <row r="5" spans="1:11">
      <c r="A5" s="30" t="s">
        <v>24</v>
      </c>
      <c r="B5" s="30" t="s">
        <v>17</v>
      </c>
      <c r="C5" s="31">
        <v>45000</v>
      </c>
      <c r="D5" s="30" t="s">
        <v>13</v>
      </c>
      <c r="E5" s="30" t="s">
        <v>14</v>
      </c>
      <c r="F5" s="30">
        <v>5</v>
      </c>
      <c r="G5" s="30" t="s">
        <v>13</v>
      </c>
      <c r="H5" s="32" t="s">
        <v>25</v>
      </c>
      <c r="I5" s="33">
        <v>32940</v>
      </c>
      <c r="J5" s="33">
        <v>42443</v>
      </c>
      <c r="K5" s="34">
        <v>44271</v>
      </c>
    </row>
    <row r="6" spans="1:11">
      <c r="A6" s="30" t="s">
        <v>26</v>
      </c>
      <c r="B6" s="30" t="s">
        <v>17</v>
      </c>
      <c r="C6" s="31">
        <v>90000</v>
      </c>
      <c r="D6" s="30" t="s">
        <v>13</v>
      </c>
      <c r="E6" s="30" t="s">
        <v>14</v>
      </c>
      <c r="F6" s="30">
        <v>5</v>
      </c>
      <c r="G6" s="30" t="s">
        <v>13</v>
      </c>
      <c r="H6" s="32" t="s">
        <v>27</v>
      </c>
      <c r="I6" s="33">
        <v>32752</v>
      </c>
      <c r="J6" s="33">
        <v>42809</v>
      </c>
      <c r="K6" s="34">
        <v>43644</v>
      </c>
    </row>
    <row r="7" spans="1:11">
      <c r="A7" s="30" t="s">
        <v>28</v>
      </c>
      <c r="B7" s="30" t="s">
        <v>21</v>
      </c>
      <c r="C7" s="31">
        <v>89700</v>
      </c>
      <c r="D7" s="30" t="s">
        <v>13</v>
      </c>
      <c r="E7" s="30" t="s">
        <v>14</v>
      </c>
      <c r="F7" s="30">
        <v>3</v>
      </c>
      <c r="G7" s="30" t="s">
        <v>13</v>
      </c>
      <c r="H7" s="32" t="s">
        <v>29</v>
      </c>
      <c r="I7" s="33">
        <v>33610</v>
      </c>
      <c r="J7" s="33">
        <v>42795</v>
      </c>
      <c r="K7" s="34">
        <v>43689</v>
      </c>
    </row>
    <row r="8" spans="1:11">
      <c r="A8" s="30" t="s">
        <v>30</v>
      </c>
      <c r="B8" s="30" t="s">
        <v>21</v>
      </c>
      <c r="C8" s="31">
        <v>89700</v>
      </c>
      <c r="D8" s="30" t="s">
        <v>13</v>
      </c>
      <c r="E8" s="30" t="s">
        <v>14</v>
      </c>
      <c r="F8" s="30">
        <v>4</v>
      </c>
      <c r="G8" s="30" t="s">
        <v>13</v>
      </c>
      <c r="H8" s="32" t="s">
        <v>31</v>
      </c>
      <c r="I8" s="33">
        <v>34856</v>
      </c>
      <c r="J8" s="33">
        <v>42434</v>
      </c>
      <c r="K8" s="34">
        <v>43291</v>
      </c>
    </row>
    <row r="9" spans="1:11">
      <c r="A9" s="30" t="s">
        <v>32</v>
      </c>
      <c r="B9" s="30" t="s">
        <v>21</v>
      </c>
      <c r="C9" s="31">
        <v>89700</v>
      </c>
      <c r="D9" s="30" t="s">
        <v>13</v>
      </c>
      <c r="E9" s="30" t="s">
        <v>14</v>
      </c>
      <c r="F9" s="30">
        <v>3</v>
      </c>
      <c r="G9" s="30" t="s">
        <v>22</v>
      </c>
      <c r="H9" s="32" t="s">
        <v>33</v>
      </c>
      <c r="I9" s="33">
        <v>33443</v>
      </c>
      <c r="J9" s="33">
        <v>42806</v>
      </c>
      <c r="K9" s="34">
        <v>43829</v>
      </c>
    </row>
    <row r="10" spans="1:11">
      <c r="A10" s="30" t="s">
        <v>34</v>
      </c>
      <c r="B10" s="30" t="s">
        <v>12</v>
      </c>
      <c r="C10" s="31">
        <v>89700</v>
      </c>
      <c r="D10" s="30" t="s">
        <v>13</v>
      </c>
      <c r="E10" s="30" t="s">
        <v>14</v>
      </c>
      <c r="F10" s="30">
        <v>5</v>
      </c>
      <c r="G10" s="30" t="s">
        <v>22</v>
      </c>
      <c r="H10" s="32" t="s">
        <v>35</v>
      </c>
      <c r="I10" s="33">
        <v>34126</v>
      </c>
      <c r="J10" s="33">
        <v>42799</v>
      </c>
      <c r="K10" s="34">
        <v>43361</v>
      </c>
    </row>
    <row r="11" spans="1:11">
      <c r="A11" s="30" t="s">
        <v>36</v>
      </c>
      <c r="B11" s="30" t="s">
        <v>12</v>
      </c>
      <c r="C11" s="31">
        <v>80000</v>
      </c>
      <c r="D11" s="30" t="s">
        <v>13</v>
      </c>
      <c r="E11" s="30" t="s">
        <v>14</v>
      </c>
      <c r="F11" s="30">
        <v>5</v>
      </c>
      <c r="G11" s="30" t="s">
        <v>22</v>
      </c>
      <c r="H11" s="32" t="s">
        <v>37</v>
      </c>
      <c r="I11" s="33">
        <v>31514</v>
      </c>
      <c r="J11" s="33">
        <v>42483</v>
      </c>
      <c r="K11" s="34">
        <v>43756</v>
      </c>
    </row>
    <row r="12" spans="1:11">
      <c r="A12" s="30" t="s">
        <v>38</v>
      </c>
      <c r="B12" s="30" t="s">
        <v>12</v>
      </c>
      <c r="C12" s="31">
        <v>150000</v>
      </c>
      <c r="D12" s="30" t="s">
        <v>13</v>
      </c>
      <c r="E12" s="30" t="s">
        <v>14</v>
      </c>
      <c r="F12" s="30">
        <v>5</v>
      </c>
      <c r="G12" s="30" t="s">
        <v>13</v>
      </c>
      <c r="H12" s="32" t="s">
        <v>39</v>
      </c>
      <c r="I12" s="33">
        <v>33420</v>
      </c>
      <c r="J12" s="33">
        <v>42801</v>
      </c>
      <c r="K12" s="34">
        <v>43699</v>
      </c>
    </row>
    <row r="13" spans="1:11">
      <c r="A13" s="30" t="s">
        <v>40</v>
      </c>
      <c r="B13" s="30" t="s">
        <v>21</v>
      </c>
      <c r="C13" s="31">
        <v>150000</v>
      </c>
      <c r="D13" s="30" t="s">
        <v>13</v>
      </c>
      <c r="E13" s="30" t="s">
        <v>14</v>
      </c>
      <c r="F13" s="30">
        <v>5</v>
      </c>
      <c r="G13" s="30" t="s">
        <v>13</v>
      </c>
      <c r="H13" s="32" t="s">
        <v>41</v>
      </c>
      <c r="I13" s="33">
        <v>32675</v>
      </c>
      <c r="J13" s="33">
        <v>42854</v>
      </c>
      <c r="K13" s="34">
        <v>43643</v>
      </c>
    </row>
    <row r="14" spans="1:11">
      <c r="A14" s="30" t="s">
        <v>42</v>
      </c>
      <c r="B14" s="30" t="s">
        <v>12</v>
      </c>
      <c r="C14" s="31">
        <v>89700</v>
      </c>
      <c r="D14" s="30" t="s">
        <v>22</v>
      </c>
      <c r="E14" s="30" t="s">
        <v>14</v>
      </c>
      <c r="F14" s="30">
        <v>5</v>
      </c>
      <c r="G14" s="30" t="s">
        <v>22</v>
      </c>
      <c r="H14" s="32" t="s">
        <v>43</v>
      </c>
      <c r="I14" s="33">
        <v>33484</v>
      </c>
      <c r="J14" s="33">
        <v>42487</v>
      </c>
      <c r="K14" s="34">
        <v>43357</v>
      </c>
    </row>
    <row r="15" spans="1:11">
      <c r="A15" s="30" t="s">
        <v>44</v>
      </c>
      <c r="B15" s="30" t="s">
        <v>17</v>
      </c>
      <c r="C15" s="31">
        <v>85000</v>
      </c>
      <c r="D15" s="30" t="s">
        <v>18</v>
      </c>
      <c r="E15" s="30" t="s">
        <v>14</v>
      </c>
      <c r="F15" s="30">
        <v>5</v>
      </c>
      <c r="G15" s="30" t="s">
        <v>18</v>
      </c>
      <c r="H15" s="32">
        <v>88885623</v>
      </c>
      <c r="I15" s="33">
        <v>33348</v>
      </c>
      <c r="J15" s="33">
        <v>42806</v>
      </c>
      <c r="K15" s="34">
        <v>43775</v>
      </c>
    </row>
    <row r="16" spans="1:11">
      <c r="A16" s="30" t="s">
        <v>45</v>
      </c>
      <c r="B16" s="30" t="s">
        <v>17</v>
      </c>
      <c r="C16" s="31">
        <v>55000</v>
      </c>
      <c r="D16" s="30" t="s">
        <v>18</v>
      </c>
      <c r="E16" s="30" t="s">
        <v>46</v>
      </c>
      <c r="F16" s="30">
        <v>5</v>
      </c>
      <c r="G16" s="30" t="s">
        <v>18</v>
      </c>
      <c r="H16" s="32">
        <v>888856126</v>
      </c>
      <c r="I16" s="33">
        <v>33211</v>
      </c>
      <c r="J16" s="33">
        <v>42470</v>
      </c>
      <c r="K16" s="34">
        <v>43455</v>
      </c>
    </row>
    <row r="17" spans="1:14">
      <c r="A17" s="30" t="s">
        <v>47</v>
      </c>
      <c r="B17" s="30" t="s">
        <v>17</v>
      </c>
      <c r="C17" s="31">
        <v>45000</v>
      </c>
      <c r="D17" s="30" t="s">
        <v>18</v>
      </c>
      <c r="E17" s="30" t="s">
        <v>46</v>
      </c>
      <c r="F17" s="30">
        <v>5</v>
      </c>
      <c r="G17" s="30" t="s">
        <v>22</v>
      </c>
      <c r="H17" s="32">
        <v>888856127</v>
      </c>
      <c r="I17" s="33">
        <v>33365</v>
      </c>
      <c r="J17" s="33">
        <v>42442</v>
      </c>
      <c r="K17" s="34">
        <v>43448</v>
      </c>
      <c r="N17" s="4"/>
    </row>
    <row r="18" spans="1:14">
      <c r="A18" s="30" t="s">
        <v>48</v>
      </c>
      <c r="B18" s="30" t="s">
        <v>17</v>
      </c>
      <c r="C18" s="35">
        <v>110000</v>
      </c>
      <c r="D18" s="30" t="s">
        <v>18</v>
      </c>
      <c r="E18" s="30" t="s">
        <v>46</v>
      </c>
      <c r="F18" s="30">
        <v>5</v>
      </c>
      <c r="G18" s="30" t="s">
        <v>18</v>
      </c>
      <c r="H18" s="32">
        <v>888856128</v>
      </c>
      <c r="I18" s="33">
        <v>34560</v>
      </c>
      <c r="J18" s="33">
        <v>42839</v>
      </c>
      <c r="K18" s="34">
        <v>43491</v>
      </c>
    </row>
    <row r="19" spans="1:14">
      <c r="A19" s="30" t="s">
        <v>49</v>
      </c>
      <c r="B19" s="30" t="s">
        <v>17</v>
      </c>
      <c r="C19" s="31">
        <v>80000</v>
      </c>
      <c r="D19" s="30" t="s">
        <v>13</v>
      </c>
      <c r="E19" s="30" t="s">
        <v>46</v>
      </c>
      <c r="F19" s="30">
        <v>5</v>
      </c>
      <c r="G19" s="30" t="s">
        <v>13</v>
      </c>
      <c r="H19" s="32">
        <v>888856129</v>
      </c>
      <c r="I19" s="33">
        <v>32863</v>
      </c>
      <c r="J19" s="33">
        <v>42446</v>
      </c>
      <c r="K19" s="34">
        <v>43248</v>
      </c>
    </row>
    <row r="20" spans="1:14">
      <c r="A20" s="30" t="s">
        <v>50</v>
      </c>
      <c r="B20" s="30" t="s">
        <v>17</v>
      </c>
      <c r="C20" s="31">
        <v>70000</v>
      </c>
      <c r="D20" s="30" t="s">
        <v>13</v>
      </c>
      <c r="E20" s="30" t="s">
        <v>46</v>
      </c>
      <c r="F20" s="30">
        <v>5</v>
      </c>
      <c r="G20" s="30" t="s">
        <v>13</v>
      </c>
      <c r="H20" s="32">
        <v>888856130</v>
      </c>
      <c r="I20" s="33">
        <v>32112</v>
      </c>
      <c r="J20" s="33">
        <v>42472</v>
      </c>
      <c r="K20" s="34">
        <v>43282</v>
      </c>
    </row>
    <row r="21" spans="1:14">
      <c r="A21" s="30" t="s">
        <v>51</v>
      </c>
      <c r="B21" s="30" t="s">
        <v>21</v>
      </c>
      <c r="C21" s="31">
        <v>65000</v>
      </c>
      <c r="D21" s="30" t="s">
        <v>22</v>
      </c>
      <c r="E21" s="30" t="s">
        <v>46</v>
      </c>
      <c r="F21" s="30">
        <v>4</v>
      </c>
      <c r="G21" s="30" t="s">
        <v>22</v>
      </c>
      <c r="H21" s="32">
        <v>888856131</v>
      </c>
      <c r="I21" s="33">
        <v>34921</v>
      </c>
      <c r="J21" s="33">
        <v>42814</v>
      </c>
      <c r="K21" s="34">
        <v>43516</v>
      </c>
    </row>
    <row r="22" spans="1:14">
      <c r="A22" s="30" t="s">
        <v>52</v>
      </c>
      <c r="B22" s="30" t="s">
        <v>21</v>
      </c>
      <c r="C22" s="31">
        <v>70000</v>
      </c>
      <c r="D22" s="30" t="s">
        <v>22</v>
      </c>
      <c r="E22" s="30" t="s">
        <v>46</v>
      </c>
      <c r="F22" s="30">
        <v>4</v>
      </c>
      <c r="G22" s="30" t="s">
        <v>22</v>
      </c>
      <c r="H22" s="32">
        <v>888856132</v>
      </c>
      <c r="I22" s="33">
        <v>34602</v>
      </c>
      <c r="J22" s="33">
        <v>42802</v>
      </c>
      <c r="K22" s="34">
        <v>43861</v>
      </c>
    </row>
    <row r="23" spans="1:14">
      <c r="A23" s="30" t="s">
        <v>53</v>
      </c>
      <c r="B23" s="30" t="s">
        <v>21</v>
      </c>
      <c r="C23" s="31">
        <v>45000</v>
      </c>
      <c r="D23" s="30" t="s">
        <v>22</v>
      </c>
      <c r="E23" s="30" t="s">
        <v>46</v>
      </c>
      <c r="F23" s="30">
        <v>2</v>
      </c>
      <c r="G23" s="30" t="s">
        <v>22</v>
      </c>
      <c r="H23" s="32">
        <v>888856133</v>
      </c>
      <c r="I23" s="33">
        <v>34602</v>
      </c>
      <c r="J23" s="33">
        <v>42470</v>
      </c>
      <c r="K23" s="34">
        <v>43290</v>
      </c>
    </row>
    <row r="24" spans="1:14">
      <c r="A24" s="30" t="s">
        <v>54</v>
      </c>
      <c r="B24" s="30" t="s">
        <v>21</v>
      </c>
      <c r="C24" s="31">
        <v>10000</v>
      </c>
      <c r="D24" s="30" t="s">
        <v>22</v>
      </c>
      <c r="E24" s="30" t="s">
        <v>46</v>
      </c>
      <c r="F24" s="30">
        <v>0</v>
      </c>
      <c r="G24" s="30" t="s">
        <v>22</v>
      </c>
      <c r="H24" s="32">
        <v>888856134</v>
      </c>
      <c r="I24" s="33">
        <v>34383</v>
      </c>
      <c r="J24" s="33">
        <v>42842</v>
      </c>
      <c r="K24" s="34">
        <v>43286</v>
      </c>
    </row>
    <row r="25" spans="1:14">
      <c r="A25" s="30" t="s">
        <v>55</v>
      </c>
      <c r="B25" s="30" t="s">
        <v>12</v>
      </c>
      <c r="C25" s="31">
        <v>130000</v>
      </c>
      <c r="D25" s="30" t="s">
        <v>22</v>
      </c>
      <c r="E25" s="30" t="s">
        <v>46</v>
      </c>
      <c r="F25" s="30">
        <v>2</v>
      </c>
      <c r="G25" s="30" t="s">
        <v>22</v>
      </c>
      <c r="H25" s="32">
        <v>888856135</v>
      </c>
      <c r="I25" s="33">
        <v>35030</v>
      </c>
      <c r="J25" s="33">
        <v>42433</v>
      </c>
      <c r="K25" s="34">
        <v>43105</v>
      </c>
    </row>
    <row r="26" spans="1:14">
      <c r="A26" s="30" t="s">
        <v>56</v>
      </c>
      <c r="B26" s="30" t="s">
        <v>12</v>
      </c>
      <c r="C26" s="31">
        <v>130000</v>
      </c>
      <c r="D26" s="30" t="s">
        <v>22</v>
      </c>
      <c r="E26" s="30" t="s">
        <v>14</v>
      </c>
      <c r="F26" s="30">
        <v>10</v>
      </c>
      <c r="G26" s="30" t="s">
        <v>22</v>
      </c>
      <c r="H26" s="32">
        <v>888856136</v>
      </c>
      <c r="I26" s="33">
        <v>31221</v>
      </c>
      <c r="J26" s="33">
        <v>42856</v>
      </c>
      <c r="K26" s="34">
        <v>43677</v>
      </c>
    </row>
    <row r="27" spans="1:14">
      <c r="A27" s="30" t="s">
        <v>57</v>
      </c>
      <c r="B27" s="30" t="s">
        <v>12</v>
      </c>
      <c r="C27" s="31">
        <v>140000</v>
      </c>
      <c r="D27" s="30" t="s">
        <v>22</v>
      </c>
      <c r="E27" s="30" t="s">
        <v>46</v>
      </c>
      <c r="F27" s="30">
        <v>3</v>
      </c>
      <c r="G27" s="30" t="s">
        <v>22</v>
      </c>
      <c r="H27" s="32">
        <v>888856137</v>
      </c>
      <c r="I27" s="33">
        <v>33977</v>
      </c>
      <c r="J27" s="33">
        <v>42802</v>
      </c>
      <c r="K27" s="34">
        <v>43431</v>
      </c>
    </row>
    <row r="28" spans="1:14">
      <c r="A28" s="30" t="s">
        <v>58</v>
      </c>
      <c r="B28" s="30" t="s">
        <v>12</v>
      </c>
      <c r="C28" s="31">
        <v>45000</v>
      </c>
      <c r="D28" s="30" t="s">
        <v>18</v>
      </c>
      <c r="E28" s="30" t="s">
        <v>46</v>
      </c>
      <c r="F28" s="30">
        <v>5</v>
      </c>
      <c r="G28" s="30" t="s">
        <v>18</v>
      </c>
      <c r="H28" s="32">
        <v>888856138</v>
      </c>
      <c r="I28" s="33">
        <v>35134</v>
      </c>
      <c r="J28" s="33">
        <v>42464</v>
      </c>
      <c r="K28" s="34">
        <v>43116</v>
      </c>
    </row>
    <row r="29" spans="1:14">
      <c r="A29" s="30" t="s">
        <v>59</v>
      </c>
      <c r="B29" s="30" t="s">
        <v>12</v>
      </c>
      <c r="C29" s="31">
        <v>89700</v>
      </c>
      <c r="D29" s="30" t="s">
        <v>18</v>
      </c>
      <c r="E29" s="30" t="s">
        <v>46</v>
      </c>
      <c r="F29" s="30">
        <v>5</v>
      </c>
      <c r="G29" s="30" t="s">
        <v>18</v>
      </c>
      <c r="H29" s="32">
        <v>888856139</v>
      </c>
      <c r="I29" s="33">
        <v>35202</v>
      </c>
      <c r="J29" s="33">
        <v>42453</v>
      </c>
      <c r="K29" s="34">
        <v>43214</v>
      </c>
    </row>
    <row r="30" spans="1:14">
      <c r="A30" s="30" t="s">
        <v>60</v>
      </c>
      <c r="B30" s="30" t="s">
        <v>12</v>
      </c>
      <c r="C30" s="31">
        <v>150000</v>
      </c>
      <c r="D30" s="30" t="s">
        <v>18</v>
      </c>
      <c r="E30" s="30" t="s">
        <v>61</v>
      </c>
      <c r="F30" s="30">
        <v>5</v>
      </c>
      <c r="G30" s="30" t="s">
        <v>18</v>
      </c>
      <c r="H30" s="32">
        <v>888856140</v>
      </c>
      <c r="I30" s="33">
        <v>35167</v>
      </c>
      <c r="J30" s="33">
        <v>42460</v>
      </c>
      <c r="K30" s="34">
        <v>43219</v>
      </c>
    </row>
    <row r="31" spans="1:14">
      <c r="A31" s="30" t="s">
        <v>62</v>
      </c>
      <c r="B31" s="30" t="s">
        <v>17</v>
      </c>
      <c r="C31" s="31">
        <v>85000</v>
      </c>
      <c r="D31" s="30" t="s">
        <v>18</v>
      </c>
      <c r="E31" s="30" t="s">
        <v>61</v>
      </c>
      <c r="F31" s="30">
        <v>0</v>
      </c>
      <c r="G31" s="30" t="s">
        <v>18</v>
      </c>
      <c r="H31" s="32">
        <v>888856141</v>
      </c>
      <c r="I31" s="33">
        <v>35397</v>
      </c>
      <c r="J31" s="33">
        <v>42436</v>
      </c>
      <c r="K31" s="34">
        <v>43370</v>
      </c>
    </row>
    <row r="32" spans="1:14">
      <c r="A32" s="30" t="s">
        <v>63</v>
      </c>
      <c r="B32" s="30" t="s">
        <v>21</v>
      </c>
      <c r="C32" s="31">
        <v>60000</v>
      </c>
      <c r="D32" s="30" t="s">
        <v>13</v>
      </c>
      <c r="E32" s="30" t="s">
        <v>64</v>
      </c>
      <c r="F32" s="30">
        <v>5</v>
      </c>
      <c r="G32" s="30" t="s">
        <v>22</v>
      </c>
      <c r="H32" s="32">
        <v>888856142</v>
      </c>
      <c r="I32" s="33">
        <v>34033</v>
      </c>
      <c r="J32" s="33">
        <v>42435</v>
      </c>
      <c r="K32" s="34">
        <v>43337</v>
      </c>
    </row>
    <row r="33" spans="1:11">
      <c r="A33" s="30" t="s">
        <v>65</v>
      </c>
      <c r="B33" s="30" t="s">
        <v>17</v>
      </c>
      <c r="C33" s="31">
        <v>50000</v>
      </c>
      <c r="D33" s="30" t="s">
        <v>13</v>
      </c>
      <c r="E33" s="30" t="s">
        <v>64</v>
      </c>
      <c r="F33" s="30">
        <v>12</v>
      </c>
      <c r="G33" s="30" t="s">
        <v>22</v>
      </c>
      <c r="H33" s="32">
        <v>888856143</v>
      </c>
      <c r="I33" s="33">
        <v>29946</v>
      </c>
      <c r="J33" s="33">
        <v>42824</v>
      </c>
      <c r="K33" s="34">
        <v>43833</v>
      </c>
    </row>
    <row r="34" spans="1:11">
      <c r="A34" s="30" t="s">
        <v>66</v>
      </c>
      <c r="B34" s="30" t="s">
        <v>17</v>
      </c>
      <c r="C34" s="31">
        <v>89000</v>
      </c>
      <c r="D34" s="30" t="s">
        <v>13</v>
      </c>
      <c r="E34" s="30" t="s">
        <v>67</v>
      </c>
      <c r="F34" s="30">
        <v>5</v>
      </c>
      <c r="G34" s="30" t="s">
        <v>22</v>
      </c>
      <c r="H34" s="32" t="s">
        <v>68</v>
      </c>
      <c r="I34" s="33">
        <v>34648</v>
      </c>
      <c r="J34" s="33">
        <v>42807</v>
      </c>
      <c r="K34" s="34">
        <v>43932</v>
      </c>
    </row>
    <row r="35" spans="1:11">
      <c r="A35" s="30" t="s">
        <v>69</v>
      </c>
      <c r="B35" s="30" t="s">
        <v>17</v>
      </c>
      <c r="C35" s="31">
        <v>55000</v>
      </c>
      <c r="D35" s="30" t="s">
        <v>13</v>
      </c>
      <c r="E35" s="30" t="s">
        <v>67</v>
      </c>
      <c r="F35" s="30">
        <v>5</v>
      </c>
      <c r="G35" s="30" t="s">
        <v>22</v>
      </c>
      <c r="H35" s="32" t="s">
        <v>70</v>
      </c>
      <c r="I35" s="33">
        <v>34375</v>
      </c>
      <c r="J35" s="33">
        <v>42809</v>
      </c>
      <c r="K35" s="34">
        <v>43709</v>
      </c>
    </row>
    <row r="36" spans="1:11">
      <c r="A36" s="30" t="s">
        <v>71</v>
      </c>
      <c r="B36" s="30" t="s">
        <v>21</v>
      </c>
      <c r="C36" s="31">
        <v>45000</v>
      </c>
      <c r="D36" s="30" t="s">
        <v>13</v>
      </c>
      <c r="E36" s="30" t="s">
        <v>72</v>
      </c>
      <c r="F36" s="30">
        <v>2</v>
      </c>
      <c r="G36" s="30" t="s">
        <v>22</v>
      </c>
      <c r="H36" s="32" t="s">
        <v>73</v>
      </c>
      <c r="I36" s="33">
        <v>35340</v>
      </c>
      <c r="J36" s="33">
        <v>42842</v>
      </c>
      <c r="K36" s="34">
        <v>43756</v>
      </c>
    </row>
    <row r="37" spans="1:11">
      <c r="A37" s="30" t="s">
        <v>74</v>
      </c>
      <c r="B37" s="30" t="s">
        <v>21</v>
      </c>
      <c r="C37" s="31">
        <v>40000</v>
      </c>
      <c r="D37" s="30" t="s">
        <v>13</v>
      </c>
      <c r="E37" s="30" t="s">
        <v>72</v>
      </c>
      <c r="F37" s="30">
        <v>2</v>
      </c>
      <c r="G37" s="30" t="s">
        <v>13</v>
      </c>
      <c r="H37" s="32" t="s">
        <v>75</v>
      </c>
      <c r="I37" s="33">
        <v>35278</v>
      </c>
      <c r="J37" s="33">
        <v>42848</v>
      </c>
      <c r="K37" s="34">
        <v>43589</v>
      </c>
    </row>
    <row r="38" spans="1:11">
      <c r="A38" s="30" t="s">
        <v>76</v>
      </c>
      <c r="B38" s="30" t="s">
        <v>21</v>
      </c>
      <c r="C38" s="31">
        <v>55000</v>
      </c>
      <c r="D38" s="30" t="s">
        <v>13</v>
      </c>
      <c r="E38" s="30" t="s">
        <v>72</v>
      </c>
      <c r="F38" s="30">
        <v>4</v>
      </c>
      <c r="G38" s="30" t="s">
        <v>13</v>
      </c>
      <c r="H38" s="32" t="s">
        <v>77</v>
      </c>
      <c r="I38" s="33">
        <v>31531</v>
      </c>
      <c r="J38" s="33">
        <v>42803</v>
      </c>
      <c r="K38" s="34">
        <v>43522</v>
      </c>
    </row>
    <row r="39" spans="1:11">
      <c r="A39" s="30" t="s">
        <v>78</v>
      </c>
      <c r="B39" s="30" t="s">
        <v>21</v>
      </c>
      <c r="C39" s="31">
        <v>50000</v>
      </c>
      <c r="D39" s="30" t="s">
        <v>13</v>
      </c>
      <c r="E39" s="30" t="s">
        <v>61</v>
      </c>
      <c r="F39" s="30">
        <v>3</v>
      </c>
      <c r="G39" s="30" t="s">
        <v>13</v>
      </c>
      <c r="H39" s="32" t="s">
        <v>79</v>
      </c>
      <c r="I39" s="33">
        <v>34576</v>
      </c>
      <c r="J39" s="33">
        <v>42832</v>
      </c>
      <c r="K39" s="34">
        <v>43682</v>
      </c>
    </row>
    <row r="40" spans="1:11">
      <c r="A40" s="30" t="s">
        <v>80</v>
      </c>
      <c r="B40" s="30" t="s">
        <v>21</v>
      </c>
      <c r="C40" s="31">
        <v>50000</v>
      </c>
      <c r="D40" s="30" t="s">
        <v>13</v>
      </c>
      <c r="E40" s="30" t="s">
        <v>67</v>
      </c>
      <c r="F40" s="30">
        <v>2</v>
      </c>
      <c r="G40" s="30" t="s">
        <v>13</v>
      </c>
      <c r="H40" s="32" t="s">
        <v>81</v>
      </c>
      <c r="I40" s="33">
        <v>35113</v>
      </c>
      <c r="J40" s="33">
        <v>42472</v>
      </c>
      <c r="K40" s="34">
        <v>43426</v>
      </c>
    </row>
    <row r="41" spans="1:11">
      <c r="A41" s="30" t="s">
        <v>82</v>
      </c>
      <c r="B41" s="30" t="s">
        <v>12</v>
      </c>
      <c r="C41" s="31">
        <v>80000</v>
      </c>
      <c r="D41" s="30" t="s">
        <v>83</v>
      </c>
      <c r="E41" s="30" t="s">
        <v>84</v>
      </c>
      <c r="F41" s="30"/>
      <c r="G41" s="30"/>
      <c r="H41" s="32"/>
      <c r="I41" s="33">
        <v>34989</v>
      </c>
      <c r="J41" s="33">
        <v>42819</v>
      </c>
      <c r="K41" s="34">
        <v>44242</v>
      </c>
    </row>
    <row r="42" spans="1:11">
      <c r="A42" s="30" t="s">
        <v>85</v>
      </c>
      <c r="B42" s="30" t="s">
        <v>12</v>
      </c>
      <c r="C42" s="31">
        <v>89700</v>
      </c>
      <c r="D42" s="30" t="s">
        <v>83</v>
      </c>
      <c r="E42" s="30" t="s">
        <v>84</v>
      </c>
      <c r="F42" s="30"/>
      <c r="G42" s="30"/>
      <c r="H42" s="32"/>
      <c r="I42" s="33">
        <v>34530</v>
      </c>
      <c r="J42" s="33">
        <v>42433</v>
      </c>
      <c r="K42" s="34">
        <v>43397</v>
      </c>
    </row>
    <row r="43" spans="1:11">
      <c r="A43" s="30" t="s">
        <v>86</v>
      </c>
      <c r="B43" s="30" t="s">
        <v>12</v>
      </c>
      <c r="C43" s="31">
        <v>40000</v>
      </c>
      <c r="D43" s="30" t="s">
        <v>83</v>
      </c>
      <c r="E43" s="30" t="s">
        <v>84</v>
      </c>
      <c r="F43" s="30"/>
      <c r="G43" s="30"/>
      <c r="H43" s="32"/>
      <c r="I43" s="33">
        <v>34740</v>
      </c>
      <c r="J43" s="33">
        <v>42436</v>
      </c>
      <c r="K43" s="34">
        <v>44270</v>
      </c>
    </row>
    <row r="44" spans="1:11">
      <c r="A44" s="30"/>
      <c r="B44" s="30"/>
      <c r="C44" s="35">
        <v>45000</v>
      </c>
      <c r="D44" s="30"/>
      <c r="E44" s="30"/>
      <c r="F44" s="30"/>
      <c r="G44" s="30"/>
      <c r="H44" s="32"/>
      <c r="I44" s="33">
        <v>34293</v>
      </c>
      <c r="J44" s="33">
        <v>42453</v>
      </c>
      <c r="K44" s="34">
        <v>43453</v>
      </c>
    </row>
    <row r="45" spans="1:11">
      <c r="A45" s="30"/>
      <c r="B45" s="30"/>
      <c r="C45" s="35">
        <v>50000</v>
      </c>
      <c r="D45" s="30"/>
      <c r="E45" s="30"/>
      <c r="F45" s="30"/>
      <c r="G45" s="30"/>
      <c r="H45" s="32"/>
      <c r="I45" s="33">
        <v>32366</v>
      </c>
      <c r="J45" s="33">
        <v>42482</v>
      </c>
      <c r="K45" s="34">
        <v>44263</v>
      </c>
    </row>
    <row r="46" spans="1:11">
      <c r="A46" s="30" t="s">
        <v>87</v>
      </c>
      <c r="B46" s="30" t="s">
        <v>17</v>
      </c>
      <c r="C46" s="31">
        <v>80000</v>
      </c>
      <c r="D46" s="30" t="s">
        <v>83</v>
      </c>
      <c r="E46" s="30" t="s">
        <v>67</v>
      </c>
      <c r="F46" s="30">
        <v>3</v>
      </c>
      <c r="G46" s="30" t="s">
        <v>22</v>
      </c>
      <c r="H46" s="32" t="s">
        <v>68</v>
      </c>
      <c r="I46" s="33">
        <v>32203</v>
      </c>
      <c r="J46" s="33">
        <v>42830</v>
      </c>
      <c r="K46" s="34">
        <v>43820</v>
      </c>
    </row>
    <row r="47" spans="1:11">
      <c r="C47" s="5"/>
    </row>
    <row r="48" spans="1:11">
      <c r="J48" s="27">
        <f>MODE(J2:J46)</f>
        <v>42809</v>
      </c>
    </row>
    <row r="50" spans="3:6">
      <c r="D50" s="2"/>
    </row>
    <row r="51" spans="3:6">
      <c r="C51" s="5"/>
      <c r="D51" s="2"/>
      <c r="F51" s="2"/>
    </row>
    <row r="52" spans="3:6">
      <c r="C52" s="5"/>
      <c r="D52" s="2"/>
      <c r="F52" s="2"/>
    </row>
    <row r="53" spans="3:6">
      <c r="D53" s="2"/>
      <c r="F53" s="2"/>
    </row>
    <row r="54" spans="3:6">
      <c r="D54" s="2"/>
      <c r="F54" s="2"/>
    </row>
    <row r="55" spans="3:6">
      <c r="D55" s="2"/>
      <c r="F55" s="2"/>
    </row>
    <row r="56" spans="3:6">
      <c r="D56" s="2"/>
      <c r="F56" s="2"/>
    </row>
    <row r="57" spans="3:6">
      <c r="D57" s="5"/>
      <c r="F57" s="2"/>
    </row>
    <row r="58" spans="3:6">
      <c r="D58" s="2"/>
      <c r="F58" s="2"/>
    </row>
    <row r="59" spans="3:6">
      <c r="D59" s="2"/>
      <c r="F59" s="2"/>
    </row>
    <row r="60" spans="3:6">
      <c r="D60" s="2"/>
      <c r="F60" s="2"/>
    </row>
    <row r="61" spans="3:6">
      <c r="D61" s="2"/>
      <c r="F61" s="2"/>
    </row>
    <row r="62" spans="3:6">
      <c r="D62" s="2"/>
      <c r="F62" s="2"/>
    </row>
    <row r="63" spans="3:6">
      <c r="D63" s="2"/>
      <c r="F63" s="2"/>
    </row>
    <row r="64" spans="3:6">
      <c r="C64" s="5"/>
      <c r="F6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B16" workbookViewId="0">
      <selection activeCell="J32" sqref="J32"/>
    </sheetView>
  </sheetViews>
  <sheetFormatPr defaultRowHeight="15"/>
  <cols>
    <col min="1" max="1" width="60.28515625" customWidth="1"/>
    <col min="2" max="2" width="12.42578125" customWidth="1"/>
    <col min="10" max="10" width="12" customWidth="1"/>
    <col min="11" max="11" width="11.28515625" customWidth="1"/>
  </cols>
  <sheetData>
    <row r="1" spans="1:11" ht="20.100000000000001" customHeight="1"/>
    <row r="2" spans="1:11" ht="20.100000000000001" customHeight="1">
      <c r="A2" s="9" t="s">
        <v>88</v>
      </c>
    </row>
    <row r="3" spans="1:11" ht="27" customHeight="1">
      <c r="A3" s="11" t="s">
        <v>89</v>
      </c>
      <c r="J3" s="1" t="s">
        <v>1</v>
      </c>
      <c r="K3" s="1" t="s">
        <v>90</v>
      </c>
    </row>
    <row r="4" spans="1:11" ht="20.100000000000001" customHeight="1">
      <c r="A4" s="7" t="s">
        <v>91</v>
      </c>
      <c r="J4" t="s">
        <v>12</v>
      </c>
      <c r="K4" s="2">
        <v>40000</v>
      </c>
    </row>
    <row r="5" spans="1:11" ht="20.100000000000001" customHeight="1">
      <c r="A5" s="13" t="s">
        <v>92</v>
      </c>
      <c r="J5" t="s">
        <v>12</v>
      </c>
      <c r="K5" s="2">
        <v>45000</v>
      </c>
    </row>
    <row r="6" spans="1:11" ht="20.100000000000001" customHeight="1">
      <c r="A6" s="8" t="s">
        <v>93</v>
      </c>
      <c r="J6" t="s">
        <v>12</v>
      </c>
      <c r="K6" s="2">
        <v>80000</v>
      </c>
    </row>
    <row r="7" spans="1:11" ht="20.100000000000001" customHeight="1">
      <c r="A7" s="12" t="s">
        <v>94</v>
      </c>
      <c r="J7" t="s">
        <v>12</v>
      </c>
      <c r="K7" s="2">
        <v>80000</v>
      </c>
    </row>
    <row r="8" spans="1:11" ht="20.100000000000001" customHeight="1">
      <c r="A8" s="10" t="s">
        <v>95</v>
      </c>
      <c r="J8" t="s">
        <v>12</v>
      </c>
      <c r="K8" s="2">
        <v>89700</v>
      </c>
    </row>
    <row r="9" spans="1:11" ht="15.75">
      <c r="A9" s="6" t="s">
        <v>96</v>
      </c>
      <c r="J9" t="s">
        <v>12</v>
      </c>
      <c r="K9" s="2">
        <v>89700</v>
      </c>
    </row>
    <row r="10" spans="1:11">
      <c r="J10" t="s">
        <v>12</v>
      </c>
      <c r="K10" s="2">
        <v>89700</v>
      </c>
    </row>
    <row r="11" spans="1:11" ht="15.75" thickBot="1">
      <c r="J11" t="s">
        <v>12</v>
      </c>
      <c r="K11" s="2">
        <v>89700</v>
      </c>
    </row>
    <row r="12" spans="1:11" ht="29.25" thickBot="1">
      <c r="B12" s="14" t="s">
        <v>97</v>
      </c>
      <c r="C12" s="15" t="s">
        <v>98</v>
      </c>
      <c r="D12" s="15" t="s">
        <v>99</v>
      </c>
      <c r="E12" s="15" t="s">
        <v>100</v>
      </c>
      <c r="F12" s="15" t="s">
        <v>101</v>
      </c>
      <c r="G12" s="15" t="s">
        <v>102</v>
      </c>
      <c r="H12" s="16" t="s">
        <v>103</v>
      </c>
      <c r="J12" t="s">
        <v>12</v>
      </c>
      <c r="K12" s="2">
        <v>130000</v>
      </c>
    </row>
    <row r="13" spans="1:11" ht="15.75" thickBot="1">
      <c r="B13" s="17" t="s">
        <v>104</v>
      </c>
      <c r="C13" s="18">
        <v>-2</v>
      </c>
      <c r="D13" s="18">
        <v>3</v>
      </c>
      <c r="E13" s="18">
        <v>0.5</v>
      </c>
      <c r="F13" s="18">
        <v>28</v>
      </c>
      <c r="G13" s="18">
        <v>37</v>
      </c>
      <c r="H13" s="19">
        <v>32.9</v>
      </c>
      <c r="J13" t="s">
        <v>12</v>
      </c>
      <c r="K13" s="2">
        <v>130000</v>
      </c>
    </row>
    <row r="14" spans="1:11" ht="15.75" thickBot="1">
      <c r="B14" s="20" t="s">
        <v>105</v>
      </c>
      <c r="C14" s="21">
        <v>-2</v>
      </c>
      <c r="D14" s="21">
        <v>4</v>
      </c>
      <c r="E14" s="21">
        <v>1</v>
      </c>
      <c r="F14" s="21">
        <v>28</v>
      </c>
      <c r="G14" s="21">
        <v>39</v>
      </c>
      <c r="H14" s="22">
        <v>33.799999999999997</v>
      </c>
      <c r="J14" t="s">
        <v>12</v>
      </c>
      <c r="K14" s="2">
        <v>140000</v>
      </c>
    </row>
    <row r="15" spans="1:11" ht="15.75" thickBot="1">
      <c r="B15" s="17" t="s">
        <v>106</v>
      </c>
      <c r="C15" s="18">
        <v>1</v>
      </c>
      <c r="D15" s="18">
        <v>9</v>
      </c>
      <c r="E15" s="18">
        <v>5</v>
      </c>
      <c r="F15" s="18">
        <v>34</v>
      </c>
      <c r="G15" s="18">
        <v>48</v>
      </c>
      <c r="H15" s="19">
        <v>41</v>
      </c>
      <c r="J15" t="s">
        <v>12</v>
      </c>
      <c r="K15" s="2">
        <v>150000</v>
      </c>
    </row>
    <row r="16" spans="1:11" ht="15.75" thickBot="1">
      <c r="B16" s="20" t="s">
        <v>107</v>
      </c>
      <c r="C16" s="21">
        <v>4</v>
      </c>
      <c r="D16" s="21">
        <v>13</v>
      </c>
      <c r="E16" s="21">
        <v>8.5</v>
      </c>
      <c r="F16" s="21">
        <v>39</v>
      </c>
      <c r="G16" s="21">
        <v>55</v>
      </c>
      <c r="H16" s="22">
        <v>47.3</v>
      </c>
      <c r="J16" t="s">
        <v>12</v>
      </c>
      <c r="K16" s="2">
        <v>150000</v>
      </c>
    </row>
    <row r="17" spans="1:11" ht="15.75" thickBot="1">
      <c r="B17" s="17" t="s">
        <v>108</v>
      </c>
      <c r="C17" s="18">
        <v>9</v>
      </c>
      <c r="D17" s="18">
        <v>19</v>
      </c>
      <c r="E17" s="18">
        <v>14</v>
      </c>
      <c r="F17" s="18">
        <v>48</v>
      </c>
      <c r="G17" s="18">
        <v>66</v>
      </c>
      <c r="H17" s="19">
        <v>57.2</v>
      </c>
      <c r="J17" t="s">
        <v>12</v>
      </c>
      <c r="K17" s="2">
        <v>230000</v>
      </c>
    </row>
    <row r="18" spans="1:11" ht="15.75" thickBot="1">
      <c r="B18" s="20" t="s">
        <v>109</v>
      </c>
      <c r="C18" s="21">
        <v>12</v>
      </c>
      <c r="D18" s="21">
        <v>22</v>
      </c>
      <c r="E18" s="21">
        <v>17</v>
      </c>
      <c r="F18" s="21">
        <v>54</v>
      </c>
      <c r="G18" s="21">
        <v>72</v>
      </c>
      <c r="H18" s="22">
        <v>62.6</v>
      </c>
    </row>
    <row r="19" spans="1:11" ht="15.75" thickBot="1">
      <c r="B19" s="17" t="s">
        <v>110</v>
      </c>
      <c r="C19" s="18">
        <v>14</v>
      </c>
      <c r="D19" s="18">
        <v>24</v>
      </c>
      <c r="E19" s="18">
        <v>19</v>
      </c>
      <c r="F19" s="18">
        <v>57</v>
      </c>
      <c r="G19" s="18">
        <v>75</v>
      </c>
      <c r="H19" s="19">
        <v>66.2</v>
      </c>
    </row>
    <row r="20" spans="1:11" ht="15.75" thickBot="1">
      <c r="B20" s="20" t="s">
        <v>111</v>
      </c>
      <c r="C20" s="21">
        <v>14</v>
      </c>
      <c r="D20" s="21">
        <v>24</v>
      </c>
      <c r="E20" s="21">
        <v>19</v>
      </c>
      <c r="F20" s="21">
        <v>57</v>
      </c>
      <c r="G20" s="21">
        <v>75</v>
      </c>
      <c r="H20" s="22">
        <v>66.2</v>
      </c>
    </row>
    <row r="21" spans="1:11" ht="29.25" thickBot="1">
      <c r="A21" s="26"/>
      <c r="B21" s="17" t="s">
        <v>112</v>
      </c>
      <c r="C21" s="18">
        <v>11</v>
      </c>
      <c r="D21" s="18">
        <v>19</v>
      </c>
      <c r="E21" s="18">
        <v>15</v>
      </c>
      <c r="F21" s="18">
        <v>52</v>
      </c>
      <c r="G21" s="18">
        <v>66</v>
      </c>
      <c r="H21" s="19">
        <v>59</v>
      </c>
      <c r="J21" t="s">
        <v>113</v>
      </c>
    </row>
    <row r="22" spans="1:11" ht="21" thickBot="1">
      <c r="A22" s="26"/>
      <c r="B22" s="20" t="s">
        <v>114</v>
      </c>
      <c r="C22" s="21">
        <v>6</v>
      </c>
      <c r="D22" s="21">
        <v>13</v>
      </c>
      <c r="E22" s="21">
        <v>9.5</v>
      </c>
      <c r="F22" s="21">
        <v>43</v>
      </c>
      <c r="G22" s="21">
        <v>55</v>
      </c>
      <c r="H22" s="22">
        <v>49.1</v>
      </c>
    </row>
    <row r="23" spans="1:11" ht="29.25" thickBot="1">
      <c r="B23" s="17" t="s">
        <v>115</v>
      </c>
      <c r="C23" s="18">
        <v>2</v>
      </c>
      <c r="D23" s="18">
        <v>7</v>
      </c>
      <c r="E23" s="18">
        <v>4.5</v>
      </c>
      <c r="F23" s="18">
        <v>36</v>
      </c>
      <c r="G23" s="18">
        <v>45</v>
      </c>
      <c r="H23" s="19">
        <v>40.1</v>
      </c>
    </row>
    <row r="24" spans="1:11" ht="15.75" thickBot="1">
      <c r="B24" s="20" t="s">
        <v>116</v>
      </c>
      <c r="C24" s="21">
        <v>0</v>
      </c>
      <c r="D24" s="21">
        <v>4</v>
      </c>
      <c r="E24" s="21">
        <v>2</v>
      </c>
      <c r="F24" s="21">
        <v>32</v>
      </c>
      <c r="G24" s="21">
        <v>39</v>
      </c>
      <c r="H24" s="22">
        <v>35.6</v>
      </c>
    </row>
    <row r="25" spans="1:11" ht="15.75" thickBot="1">
      <c r="B25" s="23" t="s">
        <v>117</v>
      </c>
      <c r="C25" s="24">
        <v>5.8</v>
      </c>
      <c r="D25" s="24">
        <v>13.5</v>
      </c>
      <c r="E25" s="24">
        <v>9.6</v>
      </c>
      <c r="F25" s="24">
        <v>42.4</v>
      </c>
      <c r="G25" s="24">
        <v>56.3</v>
      </c>
      <c r="H25" s="25">
        <v>49.5</v>
      </c>
      <c r="J25">
        <v>11.9</v>
      </c>
    </row>
    <row r="26" spans="1:11">
      <c r="J26">
        <v>33.799999999999997</v>
      </c>
    </row>
    <row r="27" spans="1:11">
      <c r="J27">
        <v>35.6</v>
      </c>
    </row>
    <row r="28" spans="1:11">
      <c r="J28">
        <v>40.1</v>
      </c>
    </row>
    <row r="29" spans="1:11">
      <c r="J29">
        <v>41</v>
      </c>
    </row>
    <row r="30" spans="1:11">
      <c r="J30">
        <v>47.3</v>
      </c>
    </row>
    <row r="31" spans="1:11">
      <c r="J31">
        <v>49.1</v>
      </c>
    </row>
    <row r="32" spans="1:11">
      <c r="J32">
        <v>57.2</v>
      </c>
    </row>
    <row r="33" spans="10:10">
      <c r="J33">
        <v>59</v>
      </c>
    </row>
    <row r="34" spans="10:10">
      <c r="J34">
        <v>62.6</v>
      </c>
    </row>
    <row r="35" spans="10:10">
      <c r="J35">
        <v>66.2</v>
      </c>
    </row>
    <row r="36" spans="10:10">
      <c r="J36">
        <v>98.2</v>
      </c>
    </row>
    <row r="38" spans="10:10">
      <c r="J38">
        <f>MEDIAN(J25:J36)</f>
        <v>48.2</v>
      </c>
    </row>
  </sheetData>
  <sortState xmlns:xlrd2="http://schemas.microsoft.com/office/spreadsheetml/2017/richdata2" ref="J25:J37">
    <sortCondition ref="J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A16" zoomScaleNormal="100" workbookViewId="0">
      <selection activeCell="D27" sqref="D27"/>
    </sheetView>
  </sheetViews>
  <sheetFormatPr defaultRowHeight="15"/>
  <cols>
    <col min="2" max="2" width="28.7109375" customWidth="1"/>
    <col min="3" max="3" width="15.140625" customWidth="1"/>
    <col min="5" max="5" width="16.5703125" customWidth="1"/>
  </cols>
  <sheetData>
    <row r="1" spans="1:12">
      <c r="A1" t="s">
        <v>118</v>
      </c>
      <c r="B1" s="1" t="s">
        <v>90</v>
      </c>
      <c r="D1" t="s">
        <v>119</v>
      </c>
      <c r="E1" s="1" t="s">
        <v>90</v>
      </c>
    </row>
    <row r="2" spans="1:12">
      <c r="B2" s="2">
        <v>40000</v>
      </c>
      <c r="C2" t="b">
        <f>OR(B2&lt;$J$3,B2&gt;$J$4)</f>
        <v>0</v>
      </c>
      <c r="E2" s="2">
        <v>40000</v>
      </c>
      <c r="F2" t="b">
        <f>OR(E2&lt;$K$3,E2&gt;$K$4)</f>
        <v>0</v>
      </c>
      <c r="H2" s="57"/>
      <c r="I2" s="59"/>
      <c r="J2" s="30" t="s">
        <v>136</v>
      </c>
      <c r="K2" s="30" t="s">
        <v>17</v>
      </c>
    </row>
    <row r="3" spans="1:12">
      <c r="B3" s="2">
        <v>45000</v>
      </c>
      <c r="C3" t="b">
        <f t="shared" ref="C3:C15" si="0">OR(B3&lt;$J$3,B3&gt;$J$4)</f>
        <v>0</v>
      </c>
      <c r="E3" s="2">
        <v>45000</v>
      </c>
      <c r="F3" t="b">
        <f t="shared" ref="F3:F15" si="1">OR(E3&lt;$K$3,E3&gt;$K$4)</f>
        <v>0</v>
      </c>
      <c r="H3" s="60" t="s">
        <v>134</v>
      </c>
      <c r="I3" s="60"/>
      <c r="J3" s="30">
        <f>I8-(1.5*J5)</f>
        <v>-187.5</v>
      </c>
      <c r="K3" s="30">
        <f>I9-(1.5*K5)</f>
        <v>625</v>
      </c>
    </row>
    <row r="4" spans="1:12">
      <c r="B4" s="2">
        <v>80000</v>
      </c>
      <c r="C4" t="b">
        <f t="shared" si="0"/>
        <v>0</v>
      </c>
      <c r="E4" s="2">
        <v>45000</v>
      </c>
      <c r="F4" t="b">
        <f t="shared" si="1"/>
        <v>0</v>
      </c>
      <c r="H4" s="60" t="s">
        <v>135</v>
      </c>
      <c r="I4" s="60"/>
      <c r="J4" s="30">
        <f>K8+(1.5*J5)</f>
        <v>220112.5</v>
      </c>
      <c r="K4" s="30">
        <f>K9+(1.5*K5)</f>
        <v>135625</v>
      </c>
    </row>
    <row r="5" spans="1:12">
      <c r="B5" s="2">
        <v>80000</v>
      </c>
      <c r="C5" t="b">
        <f t="shared" si="0"/>
        <v>0</v>
      </c>
      <c r="E5" s="2">
        <v>50000</v>
      </c>
      <c r="F5" t="b">
        <f t="shared" si="1"/>
        <v>0</v>
      </c>
      <c r="H5" s="60" t="s">
        <v>133</v>
      </c>
      <c r="I5" s="60"/>
      <c r="J5" s="30">
        <f>K8-I8</f>
        <v>55075</v>
      </c>
      <c r="K5" s="30">
        <f>K9-I9</f>
        <v>33750</v>
      </c>
    </row>
    <row r="6" spans="1:12">
      <c r="B6" s="2">
        <v>89700</v>
      </c>
      <c r="C6" t="b">
        <f t="shared" si="0"/>
        <v>0</v>
      </c>
      <c r="E6" s="2">
        <v>55000</v>
      </c>
      <c r="F6" t="b">
        <f t="shared" si="1"/>
        <v>0</v>
      </c>
    </row>
    <row r="7" spans="1:12">
      <c r="B7" s="2">
        <v>89700</v>
      </c>
      <c r="C7" t="b">
        <f t="shared" si="0"/>
        <v>0</v>
      </c>
      <c r="E7" s="2">
        <v>55000</v>
      </c>
      <c r="F7" t="b">
        <f t="shared" si="1"/>
        <v>0</v>
      </c>
      <c r="H7" s="30" t="s">
        <v>128</v>
      </c>
      <c r="I7" s="30" t="s">
        <v>129</v>
      </c>
      <c r="J7" s="30" t="s">
        <v>130</v>
      </c>
      <c r="K7" s="30" t="s">
        <v>131</v>
      </c>
      <c r="L7" s="30" t="s">
        <v>132</v>
      </c>
    </row>
    <row r="8" spans="1:12">
      <c r="B8" s="2">
        <v>89700</v>
      </c>
      <c r="C8" t="b">
        <f t="shared" si="0"/>
        <v>0</v>
      </c>
      <c r="E8" s="2">
        <v>80000</v>
      </c>
      <c r="F8" t="b">
        <f t="shared" si="1"/>
        <v>0</v>
      </c>
      <c r="H8" s="30">
        <f>_xlfn.QUARTILE.INC(B2:B14,0)</f>
        <v>40000</v>
      </c>
      <c r="I8" s="30">
        <f>_xlfn.QUARTILE.INC(B2:B15,1)</f>
        <v>82425</v>
      </c>
      <c r="J8" s="30">
        <f>_xlfn.QUARTILE.INC(B2:B14,2)</f>
        <v>89700</v>
      </c>
      <c r="K8" s="30">
        <f>_xlfn.QUARTILE.INC(B2:B15,3)</f>
        <v>137500</v>
      </c>
      <c r="L8" s="30">
        <f>_xlfn.QUARTILE.INC(B2:B14,4)</f>
        <v>150000</v>
      </c>
    </row>
    <row r="9" spans="1:12">
      <c r="B9" s="2">
        <v>89700</v>
      </c>
      <c r="C9" t="b">
        <f t="shared" si="0"/>
        <v>0</v>
      </c>
      <c r="E9" s="5">
        <v>80000</v>
      </c>
      <c r="F9" t="b">
        <f t="shared" si="1"/>
        <v>0</v>
      </c>
      <c r="H9" s="30">
        <f>_xlfn.QUARTILE.INC(E2:E15,0)</f>
        <v>40000</v>
      </c>
      <c r="I9" s="30">
        <f>_xlfn.QUARTILE.INC(E2:E15,1)</f>
        <v>51250</v>
      </c>
      <c r="J9" s="30">
        <f>_xlfn.QUARTILE.INC(E2:E15,2)</f>
        <v>75000</v>
      </c>
      <c r="K9" s="30">
        <f>_xlfn.QUARTILE.INC(E2:E15,3)</f>
        <v>85000</v>
      </c>
      <c r="L9" s="30">
        <f>_xlfn.QUARTILE.INC(E2:E15,4)</f>
        <v>110000</v>
      </c>
    </row>
    <row r="10" spans="1:12">
      <c r="B10" s="2">
        <v>130000</v>
      </c>
      <c r="C10" t="b">
        <f t="shared" si="0"/>
        <v>0</v>
      </c>
      <c r="E10" s="2">
        <v>70000</v>
      </c>
      <c r="F10" t="b">
        <f t="shared" si="1"/>
        <v>0</v>
      </c>
    </row>
    <row r="11" spans="1:12">
      <c r="B11" s="2">
        <v>130000</v>
      </c>
      <c r="C11" t="b">
        <f t="shared" si="0"/>
        <v>0</v>
      </c>
      <c r="E11" s="2">
        <v>85000</v>
      </c>
      <c r="F11" t="b">
        <f t="shared" si="1"/>
        <v>0</v>
      </c>
    </row>
    <row r="12" spans="1:12">
      <c r="B12" s="2">
        <v>140000</v>
      </c>
      <c r="C12" t="b">
        <f t="shared" si="0"/>
        <v>0</v>
      </c>
      <c r="E12" s="2">
        <v>85000</v>
      </c>
      <c r="F12" t="b">
        <f t="shared" si="1"/>
        <v>0</v>
      </c>
    </row>
    <row r="13" spans="1:12">
      <c r="B13" s="2">
        <v>150000</v>
      </c>
      <c r="C13" t="b">
        <f t="shared" si="0"/>
        <v>0</v>
      </c>
      <c r="E13" s="2">
        <v>89000</v>
      </c>
      <c r="F13" t="b">
        <f t="shared" si="1"/>
        <v>0</v>
      </c>
    </row>
    <row r="14" spans="1:12">
      <c r="B14" s="2">
        <v>150000</v>
      </c>
      <c r="C14" t="b">
        <f t="shared" si="0"/>
        <v>0</v>
      </c>
      <c r="E14" s="2">
        <v>90000</v>
      </c>
      <c r="F14" t="b">
        <f t="shared" si="1"/>
        <v>0</v>
      </c>
    </row>
    <row r="15" spans="1:12">
      <c r="B15" s="45">
        <v>230000</v>
      </c>
      <c r="C15" s="46" t="b">
        <f t="shared" si="0"/>
        <v>1</v>
      </c>
      <c r="E15" s="2">
        <v>110000</v>
      </c>
      <c r="F15" t="b">
        <f t="shared" si="1"/>
        <v>0</v>
      </c>
    </row>
    <row r="18" spans="1:6">
      <c r="A18" s="30" t="s">
        <v>137</v>
      </c>
      <c r="B18" s="35">
        <f>AVERAGE(B1:B14)</f>
        <v>100292.30769230769</v>
      </c>
      <c r="C18" s="35"/>
      <c r="D18" s="30"/>
      <c r="E18" s="35">
        <f>AVERAGE(E2:E15)</f>
        <v>69928.571428571435</v>
      </c>
      <c r="F18" s="35"/>
    </row>
    <row r="19" spans="1:6">
      <c r="A19" s="57"/>
      <c r="B19" s="58"/>
      <c r="C19" s="58"/>
      <c r="D19" s="58"/>
      <c r="E19" s="58"/>
      <c r="F19" s="59"/>
    </row>
    <row r="20" spans="1:6">
      <c r="A20" s="30" t="s">
        <v>138</v>
      </c>
      <c r="B20" s="30">
        <f>MODE(B1:B14)</f>
        <v>89700</v>
      </c>
      <c r="C20" s="30"/>
      <c r="D20" s="30"/>
      <c r="E20" s="30">
        <f>MODE(E2:E15)</f>
        <v>45000</v>
      </c>
      <c r="F20" s="30"/>
    </row>
    <row r="21" spans="1:6">
      <c r="A21" s="57"/>
      <c r="B21" s="58"/>
      <c r="C21" s="58"/>
      <c r="D21" s="58"/>
      <c r="E21" s="58"/>
      <c r="F21" s="59"/>
    </row>
    <row r="22" spans="1:6">
      <c r="A22" s="30" t="s">
        <v>139</v>
      </c>
      <c r="B22" s="35">
        <f>MEDIAN(B2:B14)</f>
        <v>89700</v>
      </c>
      <c r="C22" s="30"/>
      <c r="D22" s="30"/>
      <c r="E22" s="35">
        <f>MEDIAN(E2:E15)</f>
        <v>75000</v>
      </c>
      <c r="F22" s="30"/>
    </row>
  </sheetData>
  <sortState xmlns:xlrd2="http://schemas.microsoft.com/office/spreadsheetml/2017/richdata2" ref="E2:E15">
    <sortCondition ref="E2"/>
  </sortState>
  <mergeCells count="6">
    <mergeCell ref="A21:F21"/>
    <mergeCell ref="H3:I3"/>
    <mergeCell ref="H4:I4"/>
    <mergeCell ref="H5:I5"/>
    <mergeCell ref="H2:I2"/>
    <mergeCell ref="A19:F19"/>
  </mergeCells>
  <pageMargins left="0.7" right="0.7" top="0.75" bottom="0.75" header="0.3" footer="0.3"/>
  <ignoredErrors>
    <ignoredError sqref="L8 H8 J8 B22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25F4-01DF-4494-900B-D0D76CBC0521}">
  <dimension ref="A1:N46"/>
  <sheetViews>
    <sheetView topLeftCell="A49" workbookViewId="0">
      <selection activeCell="P7" sqref="P7"/>
    </sheetView>
  </sheetViews>
  <sheetFormatPr defaultRowHeight="15"/>
  <cols>
    <col min="1" max="1" width="16.140625" bestFit="1" customWidth="1"/>
    <col min="2" max="2" width="11.5703125" bestFit="1" customWidth="1"/>
    <col min="3" max="3" width="10" bestFit="1" customWidth="1"/>
    <col min="4" max="4" width="15.140625" bestFit="1" customWidth="1"/>
    <col min="5" max="5" width="8.7109375" bestFit="1" customWidth="1"/>
    <col min="6" max="6" width="8.85546875" bestFit="1" customWidth="1"/>
    <col min="7" max="7" width="15.140625" bestFit="1" customWidth="1"/>
    <col min="8" max="8" width="11.28515625" bestFit="1" customWidth="1"/>
    <col min="9" max="9" width="10.7109375" bestFit="1" customWidth="1"/>
    <col min="10" max="10" width="9.7109375" bestFit="1" customWidth="1"/>
    <col min="11" max="11" width="10.7109375" bestFit="1" customWidth="1"/>
    <col min="13" max="13" width="13.7109375" bestFit="1" customWidth="1"/>
  </cols>
  <sheetData>
    <row r="1" spans="1:14" ht="7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7" t="s">
        <v>8</v>
      </c>
      <c r="J1" s="37" t="s">
        <v>9</v>
      </c>
      <c r="K1" s="36" t="s">
        <v>10</v>
      </c>
      <c r="L1" s="37" t="s">
        <v>120</v>
      </c>
      <c r="M1" s="37" t="s">
        <v>121</v>
      </c>
      <c r="N1" s="37" t="s">
        <v>142</v>
      </c>
    </row>
    <row r="2" spans="1:14">
      <c r="A2" s="30" t="s">
        <v>16</v>
      </c>
      <c r="B2" s="30" t="s">
        <v>17</v>
      </c>
      <c r="C2" s="31">
        <v>40000</v>
      </c>
      <c r="D2" s="30" t="s">
        <v>18</v>
      </c>
      <c r="E2" s="30" t="s">
        <v>14</v>
      </c>
      <c r="F2" s="30">
        <v>5</v>
      </c>
      <c r="G2" s="30" t="s">
        <v>18</v>
      </c>
      <c r="H2" s="32" t="s">
        <v>19</v>
      </c>
      <c r="I2" s="33">
        <v>32556</v>
      </c>
      <c r="J2" s="33">
        <v>42833</v>
      </c>
      <c r="K2" s="34">
        <v>43749</v>
      </c>
      <c r="L2" s="30">
        <f t="shared" ref="L2:L46" si="0">_xlfn.DAYS(K2,I2)</f>
        <v>11193</v>
      </c>
      <c r="M2" s="40">
        <f t="shared" ref="M2:M46" si="1">L2/365</f>
        <v>30.665753424657535</v>
      </c>
      <c r="N2" s="30">
        <f>MONTH(K2)</f>
        <v>10</v>
      </c>
    </row>
    <row r="3" spans="1:14">
      <c r="A3" s="30" t="s">
        <v>20</v>
      </c>
      <c r="B3" s="30" t="s">
        <v>21</v>
      </c>
      <c r="C3" s="31">
        <v>80000</v>
      </c>
      <c r="D3" s="30" t="s">
        <v>22</v>
      </c>
      <c r="E3" s="30" t="s">
        <v>14</v>
      </c>
      <c r="F3" s="30">
        <v>3</v>
      </c>
      <c r="G3" s="30" t="s">
        <v>22</v>
      </c>
      <c r="H3" s="32" t="s">
        <v>23</v>
      </c>
      <c r="I3" s="33">
        <v>33440</v>
      </c>
      <c r="J3" s="33">
        <v>42811</v>
      </c>
      <c r="K3" s="34">
        <v>43484</v>
      </c>
      <c r="L3" s="30">
        <f t="shared" si="0"/>
        <v>10044</v>
      </c>
      <c r="M3" s="40">
        <f t="shared" si="1"/>
        <v>27.517808219178082</v>
      </c>
      <c r="N3" s="30">
        <f t="shared" ref="N3:N45" si="2">MONTH(K3)</f>
        <v>1</v>
      </c>
    </row>
    <row r="4" spans="1:14">
      <c r="A4" s="30" t="s">
        <v>28</v>
      </c>
      <c r="B4" s="30" t="s">
        <v>21</v>
      </c>
      <c r="C4" s="31">
        <v>89700</v>
      </c>
      <c r="D4" s="30" t="s">
        <v>13</v>
      </c>
      <c r="E4" s="30" t="s">
        <v>14</v>
      </c>
      <c r="F4" s="30">
        <v>3</v>
      </c>
      <c r="G4" s="30" t="s">
        <v>13</v>
      </c>
      <c r="H4" s="32" t="s">
        <v>29</v>
      </c>
      <c r="I4" s="33">
        <v>33610</v>
      </c>
      <c r="J4" s="33">
        <v>42795</v>
      </c>
      <c r="K4" s="34">
        <v>43689</v>
      </c>
      <c r="L4" s="30">
        <f t="shared" si="0"/>
        <v>10079</v>
      </c>
      <c r="M4" s="40">
        <f t="shared" si="1"/>
        <v>27.613698630136987</v>
      </c>
      <c r="N4" s="30">
        <f t="shared" si="2"/>
        <v>8</v>
      </c>
    </row>
    <row r="5" spans="1:14">
      <c r="A5" s="30" t="s">
        <v>44</v>
      </c>
      <c r="B5" s="30" t="s">
        <v>17</v>
      </c>
      <c r="C5" s="31">
        <v>85000</v>
      </c>
      <c r="D5" s="30" t="s">
        <v>18</v>
      </c>
      <c r="E5" s="30" t="s">
        <v>14</v>
      </c>
      <c r="F5" s="30">
        <v>5</v>
      </c>
      <c r="G5" s="30" t="s">
        <v>18</v>
      </c>
      <c r="H5" s="32">
        <v>88885623</v>
      </c>
      <c r="I5" s="33">
        <v>33348</v>
      </c>
      <c r="J5" s="33">
        <v>42806</v>
      </c>
      <c r="K5" s="34">
        <v>43775</v>
      </c>
      <c r="L5" s="30">
        <f t="shared" si="0"/>
        <v>10427</v>
      </c>
      <c r="M5" s="40">
        <f t="shared" si="1"/>
        <v>28.567123287671233</v>
      </c>
      <c r="N5" s="30">
        <f t="shared" si="2"/>
        <v>11</v>
      </c>
    </row>
    <row r="6" spans="1:14">
      <c r="A6" s="30" t="s">
        <v>34</v>
      </c>
      <c r="B6" s="30" t="s">
        <v>12</v>
      </c>
      <c r="C6" s="31">
        <v>89700</v>
      </c>
      <c r="D6" s="30" t="s">
        <v>13</v>
      </c>
      <c r="E6" s="30" t="s">
        <v>14</v>
      </c>
      <c r="F6" s="30">
        <v>5</v>
      </c>
      <c r="G6" s="30" t="s">
        <v>22</v>
      </c>
      <c r="H6" s="32" t="s">
        <v>35</v>
      </c>
      <c r="I6" s="33">
        <v>34126</v>
      </c>
      <c r="J6" s="33">
        <v>42799</v>
      </c>
      <c r="K6" s="34">
        <v>43361</v>
      </c>
      <c r="L6" s="30">
        <f t="shared" si="0"/>
        <v>9235</v>
      </c>
      <c r="M6" s="40">
        <f t="shared" si="1"/>
        <v>25.301369863013697</v>
      </c>
      <c r="N6" s="30">
        <f t="shared" si="2"/>
        <v>9</v>
      </c>
    </row>
    <row r="7" spans="1:14">
      <c r="A7" s="30" t="s">
        <v>55</v>
      </c>
      <c r="B7" s="30" t="s">
        <v>12</v>
      </c>
      <c r="C7" s="31">
        <v>130000</v>
      </c>
      <c r="D7" s="30" t="s">
        <v>22</v>
      </c>
      <c r="E7" s="30" t="s">
        <v>46</v>
      </c>
      <c r="F7" s="30">
        <v>2</v>
      </c>
      <c r="G7" s="30" t="s">
        <v>22</v>
      </c>
      <c r="H7" s="32">
        <v>888856135</v>
      </c>
      <c r="I7" s="33">
        <v>35030</v>
      </c>
      <c r="J7" s="33">
        <v>42433</v>
      </c>
      <c r="K7" s="34">
        <v>43105</v>
      </c>
      <c r="L7" s="30">
        <f t="shared" si="0"/>
        <v>8075</v>
      </c>
      <c r="M7" s="40">
        <f t="shared" si="1"/>
        <v>22.123287671232877</v>
      </c>
      <c r="N7" s="30">
        <f t="shared" si="2"/>
        <v>1</v>
      </c>
    </row>
    <row r="8" spans="1:14">
      <c r="A8" s="30" t="s">
        <v>60</v>
      </c>
      <c r="B8" s="30" t="s">
        <v>12</v>
      </c>
      <c r="C8" s="31">
        <v>150000</v>
      </c>
      <c r="D8" s="30" t="s">
        <v>18</v>
      </c>
      <c r="E8" s="30" t="s">
        <v>61</v>
      </c>
      <c r="F8" s="30">
        <v>5</v>
      </c>
      <c r="G8" s="30" t="s">
        <v>18</v>
      </c>
      <c r="H8" s="32">
        <v>888856140</v>
      </c>
      <c r="I8" s="33">
        <v>35167</v>
      </c>
      <c r="J8" s="33">
        <v>42460</v>
      </c>
      <c r="K8" s="34">
        <v>43219</v>
      </c>
      <c r="L8" s="30">
        <f t="shared" si="0"/>
        <v>8052</v>
      </c>
      <c r="M8" s="40">
        <f t="shared" si="1"/>
        <v>22.06027397260274</v>
      </c>
      <c r="N8" s="30">
        <f t="shared" si="2"/>
        <v>4</v>
      </c>
    </row>
    <row r="9" spans="1:14">
      <c r="A9" s="30" t="s">
        <v>47</v>
      </c>
      <c r="B9" s="30" t="s">
        <v>17</v>
      </c>
      <c r="C9" s="31">
        <v>45000</v>
      </c>
      <c r="D9" s="30" t="s">
        <v>18</v>
      </c>
      <c r="E9" s="30" t="s">
        <v>46</v>
      </c>
      <c r="F9" s="30">
        <v>5</v>
      </c>
      <c r="G9" s="30" t="s">
        <v>22</v>
      </c>
      <c r="H9" s="32">
        <v>888856127</v>
      </c>
      <c r="I9" s="33">
        <v>33365</v>
      </c>
      <c r="J9" s="33">
        <v>42442</v>
      </c>
      <c r="K9" s="34">
        <v>43448</v>
      </c>
      <c r="L9" s="30">
        <f t="shared" si="0"/>
        <v>10083</v>
      </c>
      <c r="M9" s="40">
        <f t="shared" si="1"/>
        <v>27.624657534246577</v>
      </c>
      <c r="N9" s="30">
        <f t="shared" si="2"/>
        <v>12</v>
      </c>
    </row>
    <row r="10" spans="1:14">
      <c r="A10" s="30" t="s">
        <v>63</v>
      </c>
      <c r="B10" s="30" t="s">
        <v>21</v>
      </c>
      <c r="C10" s="31">
        <v>60000</v>
      </c>
      <c r="D10" s="30" t="s">
        <v>13</v>
      </c>
      <c r="E10" s="30" t="s">
        <v>64</v>
      </c>
      <c r="F10" s="30">
        <v>5</v>
      </c>
      <c r="G10" s="30" t="s">
        <v>22</v>
      </c>
      <c r="H10" s="32">
        <v>888856142</v>
      </c>
      <c r="I10" s="33">
        <v>34033</v>
      </c>
      <c r="J10" s="33">
        <v>42435</v>
      </c>
      <c r="K10" s="34">
        <v>43337</v>
      </c>
      <c r="L10" s="30">
        <f t="shared" si="0"/>
        <v>9304</v>
      </c>
      <c r="M10" s="40">
        <f t="shared" si="1"/>
        <v>25.490410958904111</v>
      </c>
      <c r="N10" s="30">
        <f t="shared" si="2"/>
        <v>8</v>
      </c>
    </row>
    <row r="11" spans="1:14">
      <c r="A11" s="30" t="s">
        <v>54</v>
      </c>
      <c r="B11" s="30" t="s">
        <v>21</v>
      </c>
      <c r="C11" s="31">
        <v>10000</v>
      </c>
      <c r="D11" s="30" t="s">
        <v>22</v>
      </c>
      <c r="E11" s="30" t="s">
        <v>46</v>
      </c>
      <c r="F11" s="30">
        <v>0</v>
      </c>
      <c r="G11" s="30" t="s">
        <v>22</v>
      </c>
      <c r="H11" s="32">
        <v>888856134</v>
      </c>
      <c r="I11" s="33">
        <v>34383</v>
      </c>
      <c r="J11" s="33">
        <v>42842</v>
      </c>
      <c r="K11" s="34">
        <v>43286</v>
      </c>
      <c r="L11" s="30">
        <f t="shared" si="0"/>
        <v>8903</v>
      </c>
      <c r="M11" s="40">
        <f t="shared" si="1"/>
        <v>24.391780821917809</v>
      </c>
      <c r="N11" s="30">
        <f t="shared" si="2"/>
        <v>7</v>
      </c>
    </row>
    <row r="12" spans="1:14">
      <c r="A12" s="30" t="s">
        <v>24</v>
      </c>
      <c r="B12" s="30" t="s">
        <v>17</v>
      </c>
      <c r="C12" s="31">
        <v>45000</v>
      </c>
      <c r="D12" s="30" t="s">
        <v>13</v>
      </c>
      <c r="E12" s="30" t="s">
        <v>14</v>
      </c>
      <c r="F12" s="30">
        <v>5</v>
      </c>
      <c r="G12" s="30" t="s">
        <v>13</v>
      </c>
      <c r="H12" s="32" t="s">
        <v>25</v>
      </c>
      <c r="I12" s="33">
        <v>32940</v>
      </c>
      <c r="J12" s="33">
        <v>42443</v>
      </c>
      <c r="K12" s="34">
        <v>44271</v>
      </c>
      <c r="L12" s="30">
        <f t="shared" si="0"/>
        <v>11331</v>
      </c>
      <c r="M12" s="40">
        <f t="shared" si="1"/>
        <v>31.043835616438358</v>
      </c>
      <c r="N12" s="30">
        <f t="shared" si="2"/>
        <v>3</v>
      </c>
    </row>
    <row r="13" spans="1:14">
      <c r="A13" s="30" t="s">
        <v>69</v>
      </c>
      <c r="B13" s="30" t="s">
        <v>17</v>
      </c>
      <c r="C13" s="31">
        <v>55000</v>
      </c>
      <c r="D13" s="30" t="s">
        <v>13</v>
      </c>
      <c r="E13" s="30" t="s">
        <v>67</v>
      </c>
      <c r="F13" s="30">
        <v>5</v>
      </c>
      <c r="G13" s="30" t="s">
        <v>22</v>
      </c>
      <c r="H13" s="32" t="s">
        <v>70</v>
      </c>
      <c r="I13" s="33">
        <v>34375</v>
      </c>
      <c r="J13" s="33">
        <v>42809</v>
      </c>
      <c r="K13" s="34">
        <v>43709</v>
      </c>
      <c r="L13" s="30">
        <f t="shared" si="0"/>
        <v>9334</v>
      </c>
      <c r="M13" s="40">
        <f t="shared" si="1"/>
        <v>25.572602739726026</v>
      </c>
      <c r="N13" s="30">
        <f t="shared" si="2"/>
        <v>9</v>
      </c>
    </row>
    <row r="14" spans="1:14">
      <c r="A14" s="30" t="s">
        <v>76</v>
      </c>
      <c r="B14" s="30" t="s">
        <v>21</v>
      </c>
      <c r="C14" s="31">
        <v>55000</v>
      </c>
      <c r="D14" s="30" t="s">
        <v>13</v>
      </c>
      <c r="E14" s="30" t="s">
        <v>72</v>
      </c>
      <c r="F14" s="30">
        <v>4</v>
      </c>
      <c r="G14" s="30" t="s">
        <v>13</v>
      </c>
      <c r="H14" s="32" t="s">
        <v>77</v>
      </c>
      <c r="I14" s="33">
        <v>31531</v>
      </c>
      <c r="J14" s="33">
        <v>42803</v>
      </c>
      <c r="K14" s="34">
        <v>43522</v>
      </c>
      <c r="L14" s="30">
        <f t="shared" si="0"/>
        <v>11991</v>
      </c>
      <c r="M14" s="40">
        <f t="shared" si="1"/>
        <v>32.852054794520548</v>
      </c>
      <c r="N14" s="30">
        <f t="shared" si="2"/>
        <v>2</v>
      </c>
    </row>
    <row r="15" spans="1:14">
      <c r="A15" s="30" t="s">
        <v>40</v>
      </c>
      <c r="B15" s="30" t="s">
        <v>21</v>
      </c>
      <c r="C15" s="31">
        <v>150000</v>
      </c>
      <c r="D15" s="30" t="s">
        <v>13</v>
      </c>
      <c r="E15" s="30" t="s">
        <v>14</v>
      </c>
      <c r="F15" s="30">
        <v>5</v>
      </c>
      <c r="G15" s="30" t="s">
        <v>13</v>
      </c>
      <c r="H15" s="32" t="s">
        <v>41</v>
      </c>
      <c r="I15" s="33">
        <v>32675</v>
      </c>
      <c r="J15" s="33">
        <v>42854</v>
      </c>
      <c r="K15" s="34">
        <v>43643</v>
      </c>
      <c r="L15" s="30">
        <f t="shared" si="0"/>
        <v>10968</v>
      </c>
      <c r="M15" s="40">
        <f t="shared" si="1"/>
        <v>30.049315068493151</v>
      </c>
      <c r="N15" s="30">
        <f t="shared" si="2"/>
        <v>6</v>
      </c>
    </row>
    <row r="16" spans="1:14">
      <c r="A16" s="30" t="s">
        <v>36</v>
      </c>
      <c r="B16" s="30" t="s">
        <v>12</v>
      </c>
      <c r="C16" s="31">
        <v>80000</v>
      </c>
      <c r="D16" s="30" t="s">
        <v>13</v>
      </c>
      <c r="E16" s="30" t="s">
        <v>14</v>
      </c>
      <c r="F16" s="30">
        <v>5</v>
      </c>
      <c r="G16" s="30" t="s">
        <v>22</v>
      </c>
      <c r="H16" s="32" t="s">
        <v>37</v>
      </c>
      <c r="I16" s="33">
        <v>31514</v>
      </c>
      <c r="J16" s="33">
        <v>42483</v>
      </c>
      <c r="K16" s="34">
        <v>43756</v>
      </c>
      <c r="L16" s="30">
        <f t="shared" si="0"/>
        <v>12242</v>
      </c>
      <c r="M16" s="40">
        <f t="shared" si="1"/>
        <v>33.539726027397258</v>
      </c>
      <c r="N16" s="30">
        <f t="shared" si="2"/>
        <v>10</v>
      </c>
    </row>
    <row r="17" spans="1:14">
      <c r="A17" s="30" t="s">
        <v>59</v>
      </c>
      <c r="B17" s="30" t="s">
        <v>12</v>
      </c>
      <c r="C17" s="31">
        <v>89700</v>
      </c>
      <c r="D17" s="30" t="s">
        <v>18</v>
      </c>
      <c r="E17" s="30" t="s">
        <v>46</v>
      </c>
      <c r="F17" s="30">
        <v>5</v>
      </c>
      <c r="G17" s="30" t="s">
        <v>18</v>
      </c>
      <c r="H17" s="32">
        <v>888856139</v>
      </c>
      <c r="I17" s="33">
        <v>35202</v>
      </c>
      <c r="J17" s="33">
        <v>42453</v>
      </c>
      <c r="K17" s="34">
        <v>43214</v>
      </c>
      <c r="L17" s="30">
        <f t="shared" si="0"/>
        <v>8012</v>
      </c>
      <c r="M17" s="40">
        <f t="shared" si="1"/>
        <v>21.950684931506849</v>
      </c>
      <c r="N17" s="30">
        <f t="shared" si="2"/>
        <v>4</v>
      </c>
    </row>
    <row r="18" spans="1:14">
      <c r="A18" s="30" t="s">
        <v>86</v>
      </c>
      <c r="B18" s="30" t="s">
        <v>12</v>
      </c>
      <c r="C18" s="31">
        <v>40000</v>
      </c>
      <c r="D18" s="30" t="s">
        <v>83</v>
      </c>
      <c r="E18" s="30" t="s">
        <v>84</v>
      </c>
      <c r="F18" s="30"/>
      <c r="G18" s="30"/>
      <c r="H18" s="32"/>
      <c r="I18" s="33">
        <v>34740</v>
      </c>
      <c r="J18" s="33">
        <v>42436</v>
      </c>
      <c r="K18" s="34">
        <v>44270</v>
      </c>
      <c r="L18" s="30">
        <f t="shared" si="0"/>
        <v>9530</v>
      </c>
      <c r="M18" s="40">
        <f t="shared" si="1"/>
        <v>26.109589041095891</v>
      </c>
      <c r="N18" s="30">
        <f t="shared" si="2"/>
        <v>3</v>
      </c>
    </row>
    <row r="19" spans="1:14">
      <c r="A19" s="30" t="s">
        <v>42</v>
      </c>
      <c r="B19" s="30" t="s">
        <v>12</v>
      </c>
      <c r="C19" s="31">
        <v>89700</v>
      </c>
      <c r="D19" s="30" t="s">
        <v>22</v>
      </c>
      <c r="E19" s="30" t="s">
        <v>14</v>
      </c>
      <c r="F19" s="30">
        <v>5</v>
      </c>
      <c r="G19" s="30" t="s">
        <v>22</v>
      </c>
      <c r="H19" s="32" t="s">
        <v>43</v>
      </c>
      <c r="I19" s="33">
        <v>33484</v>
      </c>
      <c r="J19" s="33">
        <v>42487</v>
      </c>
      <c r="K19" s="34">
        <v>43357</v>
      </c>
      <c r="L19" s="30">
        <f t="shared" si="0"/>
        <v>9873</v>
      </c>
      <c r="M19" s="40">
        <f t="shared" si="1"/>
        <v>27.049315068493151</v>
      </c>
      <c r="N19" s="30">
        <f t="shared" si="2"/>
        <v>9</v>
      </c>
    </row>
    <row r="20" spans="1:14">
      <c r="A20" s="30" t="s">
        <v>57</v>
      </c>
      <c r="B20" s="30" t="s">
        <v>12</v>
      </c>
      <c r="C20" s="31">
        <v>140000</v>
      </c>
      <c r="D20" s="30" t="s">
        <v>22</v>
      </c>
      <c r="E20" s="30" t="s">
        <v>46</v>
      </c>
      <c r="F20" s="30">
        <v>3</v>
      </c>
      <c r="G20" s="30" t="s">
        <v>22</v>
      </c>
      <c r="H20" s="32">
        <v>888856137</v>
      </c>
      <c r="I20" s="33">
        <v>33977</v>
      </c>
      <c r="J20" s="33">
        <v>42802</v>
      </c>
      <c r="K20" s="34">
        <v>43431</v>
      </c>
      <c r="L20" s="30">
        <f t="shared" si="0"/>
        <v>9454</v>
      </c>
      <c r="M20" s="40">
        <f t="shared" si="1"/>
        <v>25.901369863013699</v>
      </c>
      <c r="N20" s="30">
        <f t="shared" si="2"/>
        <v>11</v>
      </c>
    </row>
    <row r="21" spans="1:14">
      <c r="A21" s="30" t="s">
        <v>48</v>
      </c>
      <c r="B21" s="30" t="s">
        <v>17</v>
      </c>
      <c r="C21" s="35">
        <v>110000</v>
      </c>
      <c r="D21" s="30" t="s">
        <v>18</v>
      </c>
      <c r="E21" s="30" t="s">
        <v>46</v>
      </c>
      <c r="F21" s="30">
        <v>5</v>
      </c>
      <c r="G21" s="30" t="s">
        <v>18</v>
      </c>
      <c r="H21" s="32">
        <v>888856128</v>
      </c>
      <c r="I21" s="33">
        <v>34560</v>
      </c>
      <c r="J21" s="33">
        <v>42839</v>
      </c>
      <c r="K21" s="34">
        <v>43491</v>
      </c>
      <c r="L21" s="30">
        <f t="shared" si="0"/>
        <v>8931</v>
      </c>
      <c r="M21" s="40">
        <f t="shared" si="1"/>
        <v>24.468493150684932</v>
      </c>
      <c r="N21" s="30">
        <f t="shared" si="2"/>
        <v>1</v>
      </c>
    </row>
    <row r="22" spans="1:14">
      <c r="A22" s="30" t="s">
        <v>87</v>
      </c>
      <c r="B22" s="30" t="s">
        <v>17</v>
      </c>
      <c r="C22" s="31">
        <v>80000</v>
      </c>
      <c r="D22" s="30" t="s">
        <v>83</v>
      </c>
      <c r="E22" s="30" t="s">
        <v>67</v>
      </c>
      <c r="F22" s="30">
        <v>3</v>
      </c>
      <c r="G22" s="30" t="s">
        <v>22</v>
      </c>
      <c r="H22" s="32" t="s">
        <v>68</v>
      </c>
      <c r="I22" s="33">
        <v>32203</v>
      </c>
      <c r="J22" s="33">
        <v>42830</v>
      </c>
      <c r="K22" s="34">
        <v>43820</v>
      </c>
      <c r="L22" s="30">
        <f t="shared" si="0"/>
        <v>11617</v>
      </c>
      <c r="M22" s="40">
        <f t="shared" si="1"/>
        <v>31.827397260273973</v>
      </c>
      <c r="N22" s="30">
        <f t="shared" si="2"/>
        <v>12</v>
      </c>
    </row>
    <row r="23" spans="1:14">
      <c r="A23" s="30" t="s">
        <v>80</v>
      </c>
      <c r="B23" s="30" t="s">
        <v>21</v>
      </c>
      <c r="C23" s="31">
        <v>50000</v>
      </c>
      <c r="D23" s="30" t="s">
        <v>13</v>
      </c>
      <c r="E23" s="30" t="s">
        <v>67</v>
      </c>
      <c r="F23" s="30">
        <v>2</v>
      </c>
      <c r="G23" s="30" t="s">
        <v>13</v>
      </c>
      <c r="H23" s="32" t="s">
        <v>81</v>
      </c>
      <c r="I23" s="33">
        <v>35113</v>
      </c>
      <c r="J23" s="33">
        <v>42472</v>
      </c>
      <c r="K23" s="34">
        <v>43426</v>
      </c>
      <c r="L23" s="30">
        <f t="shared" si="0"/>
        <v>8313</v>
      </c>
      <c r="M23" s="40">
        <f t="shared" si="1"/>
        <v>22.775342465753425</v>
      </c>
      <c r="N23" s="30">
        <f t="shared" si="2"/>
        <v>11</v>
      </c>
    </row>
    <row r="24" spans="1:14">
      <c r="A24" s="30" t="s">
        <v>51</v>
      </c>
      <c r="B24" s="30" t="s">
        <v>21</v>
      </c>
      <c r="C24" s="31">
        <v>65000</v>
      </c>
      <c r="D24" s="30" t="s">
        <v>22</v>
      </c>
      <c r="E24" s="30" t="s">
        <v>46</v>
      </c>
      <c r="F24" s="30">
        <v>4</v>
      </c>
      <c r="G24" s="30" t="s">
        <v>22</v>
      </c>
      <c r="H24" s="32">
        <v>888856131</v>
      </c>
      <c r="I24" s="33">
        <v>34921</v>
      </c>
      <c r="J24" s="33">
        <v>42814</v>
      </c>
      <c r="K24" s="34">
        <v>43516</v>
      </c>
      <c r="L24" s="30">
        <f t="shared" si="0"/>
        <v>8595</v>
      </c>
      <c r="M24" s="40">
        <f t="shared" si="1"/>
        <v>23.547945205479451</v>
      </c>
      <c r="N24" s="30">
        <f t="shared" si="2"/>
        <v>2</v>
      </c>
    </row>
    <row r="25" spans="1:14">
      <c r="A25" s="30" t="s">
        <v>78</v>
      </c>
      <c r="B25" s="30" t="s">
        <v>21</v>
      </c>
      <c r="C25" s="31">
        <v>50000</v>
      </c>
      <c r="D25" s="30" t="s">
        <v>13</v>
      </c>
      <c r="E25" s="30" t="s">
        <v>61</v>
      </c>
      <c r="F25" s="30">
        <v>3</v>
      </c>
      <c r="G25" s="30" t="s">
        <v>13</v>
      </c>
      <c r="H25" s="32" t="s">
        <v>79</v>
      </c>
      <c r="I25" s="33">
        <v>34576</v>
      </c>
      <c r="J25" s="33">
        <v>42832</v>
      </c>
      <c r="K25" s="34">
        <v>43682</v>
      </c>
      <c r="L25" s="30">
        <f t="shared" si="0"/>
        <v>9106</v>
      </c>
      <c r="M25" s="40">
        <f t="shared" si="1"/>
        <v>24.947945205479453</v>
      </c>
      <c r="N25" s="30">
        <f t="shared" si="2"/>
        <v>8</v>
      </c>
    </row>
    <row r="26" spans="1:14">
      <c r="A26" s="30" t="s">
        <v>50</v>
      </c>
      <c r="B26" s="30" t="s">
        <v>17</v>
      </c>
      <c r="C26" s="31">
        <v>70000</v>
      </c>
      <c r="D26" s="30" t="s">
        <v>13</v>
      </c>
      <c r="E26" s="30" t="s">
        <v>46</v>
      </c>
      <c r="F26" s="30">
        <v>5</v>
      </c>
      <c r="G26" s="30" t="s">
        <v>13</v>
      </c>
      <c r="H26" s="32">
        <v>888856130</v>
      </c>
      <c r="I26" s="33">
        <v>32112</v>
      </c>
      <c r="J26" s="33">
        <v>42472</v>
      </c>
      <c r="K26" s="34">
        <v>43282</v>
      </c>
      <c r="L26" s="30">
        <f t="shared" si="0"/>
        <v>11170</v>
      </c>
      <c r="M26" s="40">
        <f t="shared" si="1"/>
        <v>30.602739726027398</v>
      </c>
      <c r="N26" s="30">
        <f t="shared" si="2"/>
        <v>7</v>
      </c>
    </row>
    <row r="27" spans="1:14">
      <c r="A27" s="30" t="s">
        <v>74</v>
      </c>
      <c r="B27" s="30" t="s">
        <v>21</v>
      </c>
      <c r="C27" s="31">
        <v>40000</v>
      </c>
      <c r="D27" s="30" t="s">
        <v>13</v>
      </c>
      <c r="E27" s="30" t="s">
        <v>72</v>
      </c>
      <c r="F27" s="30">
        <v>2</v>
      </c>
      <c r="G27" s="30" t="s">
        <v>13</v>
      </c>
      <c r="H27" s="32" t="s">
        <v>75</v>
      </c>
      <c r="I27" s="33">
        <v>35278</v>
      </c>
      <c r="J27" s="33">
        <v>42848</v>
      </c>
      <c r="K27" s="34">
        <v>43589</v>
      </c>
      <c r="L27" s="30">
        <f t="shared" si="0"/>
        <v>8311</v>
      </c>
      <c r="M27" s="40">
        <f t="shared" si="1"/>
        <v>22.769863013698629</v>
      </c>
      <c r="N27" s="30">
        <f t="shared" si="2"/>
        <v>5</v>
      </c>
    </row>
    <row r="28" spans="1:14">
      <c r="A28" s="30" t="s">
        <v>65</v>
      </c>
      <c r="B28" s="30" t="s">
        <v>17</v>
      </c>
      <c r="C28" s="31">
        <v>50000</v>
      </c>
      <c r="D28" s="30" t="s">
        <v>13</v>
      </c>
      <c r="E28" s="30" t="s">
        <v>64</v>
      </c>
      <c r="F28" s="30">
        <v>12</v>
      </c>
      <c r="G28" s="30" t="s">
        <v>22</v>
      </c>
      <c r="H28" s="32">
        <v>888856143</v>
      </c>
      <c r="I28" s="33">
        <v>29946</v>
      </c>
      <c r="J28" s="33">
        <v>42824</v>
      </c>
      <c r="K28" s="34">
        <v>43833</v>
      </c>
      <c r="L28" s="30">
        <f t="shared" si="0"/>
        <v>13887</v>
      </c>
      <c r="M28" s="40">
        <f t="shared" si="1"/>
        <v>38.046575342465751</v>
      </c>
      <c r="N28" s="30">
        <f t="shared" si="2"/>
        <v>1</v>
      </c>
    </row>
    <row r="29" spans="1:14">
      <c r="A29" s="30" t="s">
        <v>49</v>
      </c>
      <c r="B29" s="30" t="s">
        <v>17</v>
      </c>
      <c r="C29" s="31">
        <v>80000</v>
      </c>
      <c r="D29" s="30" t="s">
        <v>13</v>
      </c>
      <c r="E29" s="30" t="s">
        <v>46</v>
      </c>
      <c r="F29" s="30">
        <v>5</v>
      </c>
      <c r="G29" s="30" t="s">
        <v>13</v>
      </c>
      <c r="H29" s="32">
        <v>888856129</v>
      </c>
      <c r="I29" s="33">
        <v>32863</v>
      </c>
      <c r="J29" s="33">
        <v>42446</v>
      </c>
      <c r="K29" s="34">
        <v>43248</v>
      </c>
      <c r="L29" s="30">
        <f t="shared" si="0"/>
        <v>10385</v>
      </c>
      <c r="M29" s="40">
        <f t="shared" si="1"/>
        <v>28.452054794520549</v>
      </c>
      <c r="N29" s="30">
        <f t="shared" si="2"/>
        <v>5</v>
      </c>
    </row>
    <row r="30" spans="1:14">
      <c r="A30" s="30" t="s">
        <v>58</v>
      </c>
      <c r="B30" s="30" t="s">
        <v>12</v>
      </c>
      <c r="C30" s="31">
        <v>45000</v>
      </c>
      <c r="D30" s="30" t="s">
        <v>18</v>
      </c>
      <c r="E30" s="30" t="s">
        <v>46</v>
      </c>
      <c r="F30" s="30">
        <v>5</v>
      </c>
      <c r="G30" s="30" t="s">
        <v>18</v>
      </c>
      <c r="H30" s="32">
        <v>888856138</v>
      </c>
      <c r="I30" s="33">
        <v>35134</v>
      </c>
      <c r="J30" s="33">
        <v>42464</v>
      </c>
      <c r="K30" s="34">
        <v>43116</v>
      </c>
      <c r="L30" s="30">
        <f t="shared" si="0"/>
        <v>7982</v>
      </c>
      <c r="M30" s="40">
        <f t="shared" si="1"/>
        <v>21.86849315068493</v>
      </c>
      <c r="N30" s="30">
        <f t="shared" si="2"/>
        <v>1</v>
      </c>
    </row>
    <row r="31" spans="1:14">
      <c r="A31" s="30" t="s">
        <v>11</v>
      </c>
      <c r="B31" s="30" t="s">
        <v>12</v>
      </c>
      <c r="C31" s="31">
        <v>230000</v>
      </c>
      <c r="D31" s="30" t="s">
        <v>13</v>
      </c>
      <c r="E31" s="30" t="s">
        <v>14</v>
      </c>
      <c r="F31" s="30">
        <v>5</v>
      </c>
      <c r="G31" s="30" t="s">
        <v>13</v>
      </c>
      <c r="H31" s="32" t="s">
        <v>15</v>
      </c>
      <c r="I31" s="33">
        <v>32929</v>
      </c>
      <c r="J31" s="33">
        <v>42463</v>
      </c>
      <c r="K31" s="34">
        <v>43459</v>
      </c>
      <c r="L31" s="30">
        <f t="shared" si="0"/>
        <v>10530</v>
      </c>
      <c r="M31" s="40">
        <f t="shared" si="1"/>
        <v>28.849315068493151</v>
      </c>
      <c r="N31" s="30">
        <f t="shared" si="2"/>
        <v>12</v>
      </c>
    </row>
    <row r="32" spans="1:14">
      <c r="A32" s="30" t="s">
        <v>52</v>
      </c>
      <c r="B32" s="30" t="s">
        <v>21</v>
      </c>
      <c r="C32" s="31">
        <v>70000</v>
      </c>
      <c r="D32" s="30" t="s">
        <v>22</v>
      </c>
      <c r="E32" s="30" t="s">
        <v>46</v>
      </c>
      <c r="F32" s="30">
        <v>4</v>
      </c>
      <c r="G32" s="30" t="s">
        <v>22</v>
      </c>
      <c r="H32" s="32">
        <v>888856132</v>
      </c>
      <c r="I32" s="33">
        <v>34602</v>
      </c>
      <c r="J32" s="33">
        <v>42802</v>
      </c>
      <c r="K32" s="34">
        <v>43861</v>
      </c>
      <c r="L32" s="30">
        <f t="shared" si="0"/>
        <v>9259</v>
      </c>
      <c r="M32" s="40">
        <f t="shared" si="1"/>
        <v>25.367123287671234</v>
      </c>
      <c r="N32" s="30">
        <f t="shared" si="2"/>
        <v>1</v>
      </c>
    </row>
    <row r="33" spans="1:14">
      <c r="A33" s="30" t="s">
        <v>85</v>
      </c>
      <c r="B33" s="30" t="s">
        <v>12</v>
      </c>
      <c r="C33" s="31">
        <v>89700</v>
      </c>
      <c r="D33" s="30" t="s">
        <v>83</v>
      </c>
      <c r="E33" s="30" t="s">
        <v>84</v>
      </c>
      <c r="F33" s="30"/>
      <c r="G33" s="30"/>
      <c r="H33" s="32"/>
      <c r="I33" s="33">
        <v>34530</v>
      </c>
      <c r="J33" s="33">
        <v>42433</v>
      </c>
      <c r="K33" s="34">
        <v>43397</v>
      </c>
      <c r="L33" s="30">
        <f t="shared" si="0"/>
        <v>8867</v>
      </c>
      <c r="M33" s="40">
        <f t="shared" si="1"/>
        <v>24.293150684931508</v>
      </c>
      <c r="N33" s="30">
        <f t="shared" si="2"/>
        <v>10</v>
      </c>
    </row>
    <row r="34" spans="1:14">
      <c r="A34" s="30" t="s">
        <v>71</v>
      </c>
      <c r="B34" s="30" t="s">
        <v>21</v>
      </c>
      <c r="C34" s="31">
        <v>45000</v>
      </c>
      <c r="D34" s="30" t="s">
        <v>13</v>
      </c>
      <c r="E34" s="30" t="s">
        <v>72</v>
      </c>
      <c r="F34" s="30">
        <v>2</v>
      </c>
      <c r="G34" s="30" t="s">
        <v>22</v>
      </c>
      <c r="H34" s="32" t="s">
        <v>73</v>
      </c>
      <c r="I34" s="33">
        <v>35340</v>
      </c>
      <c r="J34" s="33">
        <v>42842</v>
      </c>
      <c r="K34" s="34">
        <v>43756</v>
      </c>
      <c r="L34" s="30">
        <f t="shared" si="0"/>
        <v>8416</v>
      </c>
      <c r="M34" s="40">
        <f t="shared" si="1"/>
        <v>23.057534246575344</v>
      </c>
      <c r="N34" s="30">
        <f t="shared" si="2"/>
        <v>10</v>
      </c>
    </row>
    <row r="35" spans="1:14">
      <c r="A35" s="30" t="s">
        <v>32</v>
      </c>
      <c r="B35" s="30" t="s">
        <v>21</v>
      </c>
      <c r="C35" s="31">
        <v>89700</v>
      </c>
      <c r="D35" s="30" t="s">
        <v>13</v>
      </c>
      <c r="E35" s="30" t="s">
        <v>14</v>
      </c>
      <c r="F35" s="30">
        <v>3</v>
      </c>
      <c r="G35" s="30" t="s">
        <v>22</v>
      </c>
      <c r="H35" s="32" t="s">
        <v>33</v>
      </c>
      <c r="I35" s="33">
        <v>33443</v>
      </c>
      <c r="J35" s="33">
        <v>42806</v>
      </c>
      <c r="K35" s="34">
        <v>43829</v>
      </c>
      <c r="L35" s="30">
        <f t="shared" si="0"/>
        <v>10386</v>
      </c>
      <c r="M35" s="40">
        <f t="shared" si="1"/>
        <v>28.454794520547946</v>
      </c>
      <c r="N35" s="30">
        <f t="shared" si="2"/>
        <v>12</v>
      </c>
    </row>
    <row r="36" spans="1:14">
      <c r="A36" s="30" t="s">
        <v>45</v>
      </c>
      <c r="B36" s="30" t="s">
        <v>17</v>
      </c>
      <c r="C36" s="31">
        <v>55000</v>
      </c>
      <c r="D36" s="30" t="s">
        <v>18</v>
      </c>
      <c r="E36" s="30" t="s">
        <v>46</v>
      </c>
      <c r="F36" s="30">
        <v>5</v>
      </c>
      <c r="G36" s="30" t="s">
        <v>18</v>
      </c>
      <c r="H36" s="32">
        <v>888856126</v>
      </c>
      <c r="I36" s="33">
        <v>33211</v>
      </c>
      <c r="J36" s="33">
        <v>42470</v>
      </c>
      <c r="K36" s="34">
        <v>43455</v>
      </c>
      <c r="L36" s="30">
        <f t="shared" si="0"/>
        <v>10244</v>
      </c>
      <c r="M36" s="40">
        <f t="shared" si="1"/>
        <v>28.065753424657533</v>
      </c>
      <c r="N36" s="30">
        <f t="shared" si="2"/>
        <v>12</v>
      </c>
    </row>
    <row r="37" spans="1:14">
      <c r="A37" s="30" t="s">
        <v>53</v>
      </c>
      <c r="B37" s="30" t="s">
        <v>21</v>
      </c>
      <c r="C37" s="31">
        <v>45000</v>
      </c>
      <c r="D37" s="30" t="s">
        <v>22</v>
      </c>
      <c r="E37" s="30" t="s">
        <v>46</v>
      </c>
      <c r="F37" s="30">
        <v>2</v>
      </c>
      <c r="G37" s="30" t="s">
        <v>22</v>
      </c>
      <c r="H37" s="32">
        <v>888856133</v>
      </c>
      <c r="I37" s="33">
        <v>34602</v>
      </c>
      <c r="J37" s="33">
        <v>42470</v>
      </c>
      <c r="K37" s="34">
        <v>43290</v>
      </c>
      <c r="L37" s="30">
        <f t="shared" si="0"/>
        <v>8688</v>
      </c>
      <c r="M37" s="40">
        <f t="shared" si="1"/>
        <v>23.802739726027397</v>
      </c>
      <c r="N37" s="30">
        <f t="shared" si="2"/>
        <v>7</v>
      </c>
    </row>
    <row r="38" spans="1:14">
      <c r="A38" s="30" t="s">
        <v>56</v>
      </c>
      <c r="B38" s="30" t="s">
        <v>12</v>
      </c>
      <c r="C38" s="31">
        <v>130000</v>
      </c>
      <c r="D38" s="30" t="s">
        <v>22</v>
      </c>
      <c r="E38" s="30" t="s">
        <v>14</v>
      </c>
      <c r="F38" s="30">
        <v>10</v>
      </c>
      <c r="G38" s="30" t="s">
        <v>22</v>
      </c>
      <c r="H38" s="32">
        <v>888856136</v>
      </c>
      <c r="I38" s="33">
        <v>31221</v>
      </c>
      <c r="J38" s="33">
        <v>42856</v>
      </c>
      <c r="K38" s="34">
        <v>43677</v>
      </c>
      <c r="L38" s="30">
        <f t="shared" si="0"/>
        <v>12456</v>
      </c>
      <c r="M38" s="40">
        <f t="shared" si="1"/>
        <v>34.126027397260273</v>
      </c>
      <c r="N38" s="30">
        <f t="shared" si="2"/>
        <v>7</v>
      </c>
    </row>
    <row r="39" spans="1:14">
      <c r="A39" s="30" t="s">
        <v>82</v>
      </c>
      <c r="B39" s="30" t="s">
        <v>12</v>
      </c>
      <c r="C39" s="31">
        <v>80000</v>
      </c>
      <c r="D39" s="30" t="s">
        <v>83</v>
      </c>
      <c r="E39" s="30" t="s">
        <v>84</v>
      </c>
      <c r="F39" s="30"/>
      <c r="G39" s="30"/>
      <c r="H39" s="32"/>
      <c r="I39" s="33">
        <v>34989</v>
      </c>
      <c r="J39" s="33">
        <v>42819</v>
      </c>
      <c r="K39" s="34">
        <v>44242</v>
      </c>
      <c r="L39" s="30">
        <f t="shared" si="0"/>
        <v>9253</v>
      </c>
      <c r="M39" s="40">
        <f t="shared" si="1"/>
        <v>25.350684931506848</v>
      </c>
      <c r="N39" s="30">
        <f t="shared" si="2"/>
        <v>2</v>
      </c>
    </row>
    <row r="40" spans="1:14">
      <c r="A40" s="30" t="s">
        <v>26</v>
      </c>
      <c r="B40" s="30" t="s">
        <v>17</v>
      </c>
      <c r="C40" s="31">
        <v>90000</v>
      </c>
      <c r="D40" s="30" t="s">
        <v>13</v>
      </c>
      <c r="E40" s="30" t="s">
        <v>14</v>
      </c>
      <c r="F40" s="30">
        <v>5</v>
      </c>
      <c r="G40" s="30" t="s">
        <v>13</v>
      </c>
      <c r="H40" s="32" t="s">
        <v>27</v>
      </c>
      <c r="I40" s="33">
        <v>32752</v>
      </c>
      <c r="J40" s="33">
        <v>42809</v>
      </c>
      <c r="K40" s="34">
        <v>43644</v>
      </c>
      <c r="L40" s="30">
        <f t="shared" si="0"/>
        <v>10892</v>
      </c>
      <c r="M40" s="40">
        <f t="shared" si="1"/>
        <v>29.841095890410958</v>
      </c>
      <c r="N40" s="30">
        <f t="shared" si="2"/>
        <v>6</v>
      </c>
    </row>
    <row r="41" spans="1:14">
      <c r="A41" s="30" t="s">
        <v>30</v>
      </c>
      <c r="B41" s="30" t="s">
        <v>21</v>
      </c>
      <c r="C41" s="31">
        <v>89700</v>
      </c>
      <c r="D41" s="30" t="s">
        <v>13</v>
      </c>
      <c r="E41" s="30" t="s">
        <v>14</v>
      </c>
      <c r="F41" s="30">
        <v>4</v>
      </c>
      <c r="G41" s="30" t="s">
        <v>13</v>
      </c>
      <c r="H41" s="32" t="s">
        <v>31</v>
      </c>
      <c r="I41" s="33">
        <v>34856</v>
      </c>
      <c r="J41" s="33">
        <v>42434</v>
      </c>
      <c r="K41" s="34">
        <v>43291</v>
      </c>
      <c r="L41" s="30">
        <f t="shared" si="0"/>
        <v>8435</v>
      </c>
      <c r="M41" s="40">
        <f t="shared" si="1"/>
        <v>23.109589041095891</v>
      </c>
      <c r="N41" s="30">
        <f t="shared" si="2"/>
        <v>7</v>
      </c>
    </row>
    <row r="42" spans="1:14">
      <c r="A42" s="30" t="s">
        <v>62</v>
      </c>
      <c r="B42" s="30" t="s">
        <v>17</v>
      </c>
      <c r="C42" s="31">
        <v>85000</v>
      </c>
      <c r="D42" s="30" t="s">
        <v>18</v>
      </c>
      <c r="E42" s="30" t="s">
        <v>61</v>
      </c>
      <c r="F42" s="30">
        <v>0</v>
      </c>
      <c r="G42" s="30" t="s">
        <v>18</v>
      </c>
      <c r="H42" s="32">
        <v>888856141</v>
      </c>
      <c r="I42" s="33">
        <v>35397</v>
      </c>
      <c r="J42" s="33">
        <v>42436</v>
      </c>
      <c r="K42" s="34">
        <v>43370</v>
      </c>
      <c r="L42" s="30">
        <f t="shared" si="0"/>
        <v>7973</v>
      </c>
      <c r="M42" s="40">
        <f t="shared" si="1"/>
        <v>21.843835616438355</v>
      </c>
      <c r="N42" s="30">
        <f t="shared" si="2"/>
        <v>9</v>
      </c>
    </row>
    <row r="43" spans="1:14">
      <c r="A43" s="30" t="s">
        <v>38</v>
      </c>
      <c r="B43" s="30" t="s">
        <v>12</v>
      </c>
      <c r="C43" s="31">
        <v>150000</v>
      </c>
      <c r="D43" s="30" t="s">
        <v>13</v>
      </c>
      <c r="E43" s="30" t="s">
        <v>14</v>
      </c>
      <c r="F43" s="30">
        <v>5</v>
      </c>
      <c r="G43" s="30" t="s">
        <v>13</v>
      </c>
      <c r="H43" s="32" t="s">
        <v>39</v>
      </c>
      <c r="I43" s="33">
        <v>33420</v>
      </c>
      <c r="J43" s="33">
        <v>42801</v>
      </c>
      <c r="K43" s="34">
        <v>43699</v>
      </c>
      <c r="L43" s="30">
        <f t="shared" si="0"/>
        <v>10279</v>
      </c>
      <c r="M43" s="40">
        <f t="shared" si="1"/>
        <v>28.161643835616438</v>
      </c>
      <c r="N43" s="30">
        <f t="shared" si="2"/>
        <v>8</v>
      </c>
    </row>
    <row r="44" spans="1:14">
      <c r="A44" s="47"/>
      <c r="B44" s="47"/>
      <c r="C44" s="48">
        <v>45000</v>
      </c>
      <c r="D44" s="47"/>
      <c r="E44" s="47"/>
      <c r="F44" s="47"/>
      <c r="G44" s="47"/>
      <c r="H44" s="49"/>
      <c r="I44" s="50">
        <v>34293</v>
      </c>
      <c r="J44" s="50">
        <v>42453</v>
      </c>
      <c r="K44" s="51">
        <v>43453</v>
      </c>
      <c r="L44" s="47">
        <f t="shared" si="0"/>
        <v>9160</v>
      </c>
      <c r="M44" s="52">
        <f t="shared" si="1"/>
        <v>25.095890410958905</v>
      </c>
      <c r="N44" s="30">
        <f t="shared" si="2"/>
        <v>12</v>
      </c>
    </row>
    <row r="45" spans="1:14">
      <c r="A45" s="30"/>
      <c r="B45" s="30"/>
      <c r="C45" s="35">
        <v>50000</v>
      </c>
      <c r="D45" s="30"/>
      <c r="E45" s="30"/>
      <c r="F45" s="30"/>
      <c r="G45" s="30"/>
      <c r="H45" s="32"/>
      <c r="I45" s="33">
        <v>32366</v>
      </c>
      <c r="J45" s="33">
        <v>42482</v>
      </c>
      <c r="K45" s="34">
        <v>44263</v>
      </c>
      <c r="L45" s="30">
        <f t="shared" si="0"/>
        <v>11897</v>
      </c>
      <c r="M45" s="40">
        <f t="shared" si="1"/>
        <v>32.594520547945208</v>
      </c>
      <c r="N45" s="30">
        <f t="shared" si="2"/>
        <v>3</v>
      </c>
    </row>
    <row r="46" spans="1:14">
      <c r="A46" s="30" t="s">
        <v>66</v>
      </c>
      <c r="B46" s="30" t="s">
        <v>17</v>
      </c>
      <c r="C46" s="31">
        <v>89000</v>
      </c>
      <c r="D46" s="30" t="s">
        <v>13</v>
      </c>
      <c r="E46" s="30" t="s">
        <v>67</v>
      </c>
      <c r="F46" s="30">
        <v>5</v>
      </c>
      <c r="G46" s="30" t="s">
        <v>22</v>
      </c>
      <c r="H46" s="32" t="s">
        <v>68</v>
      </c>
      <c r="I46" s="33">
        <v>34648</v>
      </c>
      <c r="J46" s="33">
        <v>42807</v>
      </c>
      <c r="K46" s="34">
        <v>43932</v>
      </c>
      <c r="L46" s="30">
        <f t="shared" si="0"/>
        <v>9284</v>
      </c>
      <c r="M46" s="40">
        <f t="shared" si="1"/>
        <v>25.435616438356163</v>
      </c>
      <c r="N46" s="30">
        <f>MONTH(K46)</f>
        <v>4</v>
      </c>
    </row>
  </sheetData>
  <autoFilter ref="A1:M46" xr:uid="{5FCE25F4-01DF-4494-900B-D0D76CBC0521}">
    <sortState xmlns:xlrd2="http://schemas.microsoft.com/office/spreadsheetml/2017/richdata2" ref="A2:M46">
      <sortCondition ref="A1:A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E70F-079E-4AFE-A909-3EA570D83E70}">
  <dimension ref="A1:O121"/>
  <sheetViews>
    <sheetView tabSelected="1" topLeftCell="A64" zoomScaleNormal="100" workbookViewId="0">
      <selection activeCell="J74" sqref="J74"/>
    </sheetView>
  </sheetViews>
  <sheetFormatPr defaultRowHeight="15"/>
  <cols>
    <col min="1" max="1" width="13.140625" bestFit="1" customWidth="1"/>
    <col min="2" max="2" width="12.140625" bestFit="1" customWidth="1"/>
    <col min="3" max="3" width="14" bestFit="1" customWidth="1"/>
    <col min="4" max="4" width="12" customWidth="1"/>
    <col min="5" max="6" width="12" bestFit="1" customWidth="1"/>
    <col min="7" max="7" width="12" customWidth="1"/>
    <col min="8" max="19" width="12" bestFit="1" customWidth="1"/>
    <col min="20" max="20" width="12.7109375" bestFit="1" customWidth="1"/>
    <col min="21" max="22" width="9" bestFit="1" customWidth="1"/>
    <col min="23" max="23" width="10" bestFit="1" customWidth="1"/>
    <col min="24" max="29" width="9" bestFit="1" customWidth="1"/>
    <col min="30" max="30" width="10" bestFit="1" customWidth="1"/>
    <col min="31" max="33" width="9" bestFit="1" customWidth="1"/>
    <col min="34" max="34" width="10" bestFit="1" customWidth="1"/>
    <col min="35" max="35" width="9" bestFit="1" customWidth="1"/>
    <col min="36" max="36" width="10" bestFit="1" customWidth="1"/>
    <col min="37" max="42" width="9" bestFit="1" customWidth="1"/>
    <col min="43" max="43" width="10" bestFit="1" customWidth="1"/>
    <col min="44" max="44" width="9" bestFit="1" customWidth="1"/>
    <col min="45" max="45" width="11.28515625" bestFit="1" customWidth="1"/>
    <col min="46" max="46" width="6" bestFit="1" customWidth="1"/>
    <col min="47" max="47" width="16.7109375" bestFit="1" customWidth="1"/>
    <col min="48" max="48" width="11.28515625" bestFit="1" customWidth="1"/>
  </cols>
  <sheetData>
    <row r="1" spans="1:9" ht="45">
      <c r="A1" s="36" t="s">
        <v>0</v>
      </c>
      <c r="B1" s="36" t="s">
        <v>1</v>
      </c>
      <c r="C1" s="36" t="s">
        <v>2</v>
      </c>
      <c r="D1" s="36" t="s">
        <v>5</v>
      </c>
      <c r="E1" s="37" t="s">
        <v>8</v>
      </c>
      <c r="F1" s="37" t="s">
        <v>9</v>
      </c>
      <c r="G1" s="36" t="s">
        <v>10</v>
      </c>
      <c r="H1" s="38" t="s">
        <v>120</v>
      </c>
      <c r="I1" s="38" t="s">
        <v>121</v>
      </c>
    </row>
    <row r="2" spans="1:9">
      <c r="A2" s="30" t="s">
        <v>62</v>
      </c>
      <c r="B2" s="30" t="s">
        <v>17</v>
      </c>
      <c r="C2" s="31">
        <v>85000</v>
      </c>
      <c r="D2" s="30">
        <v>0</v>
      </c>
      <c r="E2" s="33">
        <v>35397</v>
      </c>
      <c r="F2" s="33">
        <v>42436</v>
      </c>
      <c r="G2" s="34">
        <v>43370</v>
      </c>
      <c r="H2" s="30">
        <v>7973</v>
      </c>
      <c r="I2" s="40">
        <v>21.843835616438355</v>
      </c>
    </row>
    <row r="3" spans="1:9">
      <c r="A3" s="30" t="s">
        <v>58</v>
      </c>
      <c r="B3" s="30" t="s">
        <v>12</v>
      </c>
      <c r="C3" s="31">
        <v>45000</v>
      </c>
      <c r="D3" s="30">
        <v>5</v>
      </c>
      <c r="E3" s="33">
        <v>35134</v>
      </c>
      <c r="F3" s="33">
        <v>42464</v>
      </c>
      <c r="G3" s="34">
        <v>43116</v>
      </c>
      <c r="H3" s="30">
        <v>7982</v>
      </c>
      <c r="I3" s="40">
        <v>21.86849315068493</v>
      </c>
    </row>
    <row r="4" spans="1:9">
      <c r="A4" s="30" t="s">
        <v>59</v>
      </c>
      <c r="B4" s="30" t="s">
        <v>12</v>
      </c>
      <c r="C4" s="31">
        <v>89700</v>
      </c>
      <c r="D4" s="30">
        <v>5</v>
      </c>
      <c r="E4" s="33">
        <v>35202</v>
      </c>
      <c r="F4" s="33">
        <v>42453</v>
      </c>
      <c r="G4" s="34">
        <v>43214</v>
      </c>
      <c r="H4" s="30">
        <v>8012</v>
      </c>
      <c r="I4" s="40">
        <v>21.950684931506849</v>
      </c>
    </row>
    <row r="5" spans="1:9">
      <c r="A5" s="30" t="s">
        <v>60</v>
      </c>
      <c r="B5" s="30" t="s">
        <v>12</v>
      </c>
      <c r="C5" s="31">
        <v>150000</v>
      </c>
      <c r="D5" s="30">
        <v>5</v>
      </c>
      <c r="E5" s="33">
        <v>35167</v>
      </c>
      <c r="F5" s="33">
        <v>42460</v>
      </c>
      <c r="G5" s="34">
        <v>43219</v>
      </c>
      <c r="H5" s="30">
        <v>8052</v>
      </c>
      <c r="I5" s="40">
        <v>22.06027397260274</v>
      </c>
    </row>
    <row r="6" spans="1:9">
      <c r="A6" s="30" t="s">
        <v>55</v>
      </c>
      <c r="B6" s="30" t="s">
        <v>12</v>
      </c>
      <c r="C6" s="31">
        <v>130000</v>
      </c>
      <c r="D6" s="30">
        <v>2</v>
      </c>
      <c r="E6" s="33">
        <v>35030</v>
      </c>
      <c r="F6" s="33">
        <v>42433</v>
      </c>
      <c r="G6" s="34">
        <v>43105</v>
      </c>
      <c r="H6" s="30">
        <v>8075</v>
      </c>
      <c r="I6" s="40">
        <v>22.123287671232877</v>
      </c>
    </row>
    <row r="7" spans="1:9">
      <c r="A7" s="30" t="s">
        <v>74</v>
      </c>
      <c r="B7" s="30" t="s">
        <v>21</v>
      </c>
      <c r="C7" s="31">
        <v>40000</v>
      </c>
      <c r="D7" s="30">
        <v>2</v>
      </c>
      <c r="E7" s="33">
        <v>35278</v>
      </c>
      <c r="F7" s="33">
        <v>42848</v>
      </c>
      <c r="G7" s="34">
        <v>43589</v>
      </c>
      <c r="H7" s="30">
        <v>8311</v>
      </c>
      <c r="I7" s="40">
        <v>22.769863013698629</v>
      </c>
    </row>
    <row r="8" spans="1:9">
      <c r="A8" s="30" t="s">
        <v>80</v>
      </c>
      <c r="B8" s="30" t="s">
        <v>21</v>
      </c>
      <c r="C8" s="31">
        <v>50000</v>
      </c>
      <c r="D8" s="30">
        <v>2</v>
      </c>
      <c r="E8" s="33">
        <v>35113</v>
      </c>
      <c r="F8" s="33">
        <v>42472</v>
      </c>
      <c r="G8" s="34">
        <v>43426</v>
      </c>
      <c r="H8" s="30">
        <v>8313</v>
      </c>
      <c r="I8" s="40">
        <v>22.775342465753425</v>
      </c>
    </row>
    <row r="9" spans="1:9">
      <c r="A9" s="30" t="s">
        <v>71</v>
      </c>
      <c r="B9" s="30" t="s">
        <v>21</v>
      </c>
      <c r="C9" s="31">
        <v>45000</v>
      </c>
      <c r="D9" s="30">
        <v>2</v>
      </c>
      <c r="E9" s="33">
        <v>35340</v>
      </c>
      <c r="F9" s="33">
        <v>42842</v>
      </c>
      <c r="G9" s="34">
        <v>43756</v>
      </c>
      <c r="H9" s="30">
        <v>8416</v>
      </c>
      <c r="I9" s="40">
        <v>23.057534246575344</v>
      </c>
    </row>
    <row r="10" spans="1:9">
      <c r="A10" s="30" t="s">
        <v>30</v>
      </c>
      <c r="B10" s="30" t="s">
        <v>21</v>
      </c>
      <c r="C10" s="31">
        <v>89700</v>
      </c>
      <c r="D10" s="30">
        <v>4</v>
      </c>
      <c r="E10" s="33">
        <v>34856</v>
      </c>
      <c r="F10" s="33">
        <v>42434</v>
      </c>
      <c r="G10" s="34">
        <v>43291</v>
      </c>
      <c r="H10" s="30">
        <v>8435</v>
      </c>
      <c r="I10" s="40">
        <v>23.109589041095891</v>
      </c>
    </row>
    <row r="11" spans="1:9">
      <c r="A11" s="30" t="s">
        <v>51</v>
      </c>
      <c r="B11" s="30" t="s">
        <v>21</v>
      </c>
      <c r="C11" s="31">
        <v>65000</v>
      </c>
      <c r="D11" s="30">
        <v>4</v>
      </c>
      <c r="E11" s="33">
        <v>34921</v>
      </c>
      <c r="F11" s="33">
        <v>42814</v>
      </c>
      <c r="G11" s="34">
        <v>43516</v>
      </c>
      <c r="H11" s="30">
        <v>8595</v>
      </c>
      <c r="I11" s="40">
        <v>23.547945205479451</v>
      </c>
    </row>
    <row r="12" spans="1:9">
      <c r="A12" s="30" t="s">
        <v>53</v>
      </c>
      <c r="B12" s="30" t="s">
        <v>21</v>
      </c>
      <c r="C12" s="31">
        <v>45000</v>
      </c>
      <c r="D12" s="30">
        <v>2</v>
      </c>
      <c r="E12" s="33">
        <v>34602</v>
      </c>
      <c r="F12" s="33">
        <v>42470</v>
      </c>
      <c r="G12" s="34">
        <v>43290</v>
      </c>
      <c r="H12" s="30">
        <v>8688</v>
      </c>
      <c r="I12" s="40">
        <v>23.802739726027397</v>
      </c>
    </row>
    <row r="13" spans="1:9">
      <c r="A13" s="30" t="s">
        <v>85</v>
      </c>
      <c r="B13" s="30" t="s">
        <v>12</v>
      </c>
      <c r="C13" s="31">
        <v>89700</v>
      </c>
      <c r="D13" s="30"/>
      <c r="E13" s="33">
        <v>34530</v>
      </c>
      <c r="F13" s="33">
        <v>42433</v>
      </c>
      <c r="G13" s="34">
        <v>43397</v>
      </c>
      <c r="H13" s="30">
        <v>8867</v>
      </c>
      <c r="I13" s="40">
        <v>24.293150684931508</v>
      </c>
    </row>
    <row r="14" spans="1:9">
      <c r="A14" s="30" t="s">
        <v>54</v>
      </c>
      <c r="B14" s="30" t="s">
        <v>21</v>
      </c>
      <c r="C14" s="31">
        <v>10000</v>
      </c>
      <c r="D14" s="30">
        <v>0</v>
      </c>
      <c r="E14" s="33">
        <v>34383</v>
      </c>
      <c r="F14" s="33">
        <v>42842</v>
      </c>
      <c r="G14" s="34">
        <v>43286</v>
      </c>
      <c r="H14" s="30">
        <v>8903</v>
      </c>
      <c r="I14" s="40">
        <v>24.391780821917809</v>
      </c>
    </row>
    <row r="15" spans="1:9">
      <c r="A15" s="30" t="s">
        <v>48</v>
      </c>
      <c r="B15" s="30" t="s">
        <v>17</v>
      </c>
      <c r="C15" s="35">
        <v>110000</v>
      </c>
      <c r="D15" s="30">
        <v>5</v>
      </c>
      <c r="E15" s="33">
        <v>34560</v>
      </c>
      <c r="F15" s="33">
        <v>42839</v>
      </c>
      <c r="G15" s="34">
        <v>43491</v>
      </c>
      <c r="H15" s="30">
        <v>8931</v>
      </c>
      <c r="I15" s="40">
        <v>24.468493150684932</v>
      </c>
    </row>
    <row r="16" spans="1:9">
      <c r="A16" s="30" t="s">
        <v>78</v>
      </c>
      <c r="B16" s="30" t="s">
        <v>21</v>
      </c>
      <c r="C16" s="31">
        <v>50000</v>
      </c>
      <c r="D16" s="30">
        <v>3</v>
      </c>
      <c r="E16" s="33">
        <v>34576</v>
      </c>
      <c r="F16" s="33">
        <v>42832</v>
      </c>
      <c r="G16" s="34">
        <v>43682</v>
      </c>
      <c r="H16" s="30">
        <v>9106</v>
      </c>
      <c r="I16" s="40">
        <v>24.947945205479453</v>
      </c>
    </row>
    <row r="17" spans="1:9">
      <c r="A17" s="30" t="s">
        <v>34</v>
      </c>
      <c r="B17" s="30" t="s">
        <v>12</v>
      </c>
      <c r="C17" s="31">
        <v>89700</v>
      </c>
      <c r="D17" s="30">
        <v>5</v>
      </c>
      <c r="E17" s="33">
        <v>34126</v>
      </c>
      <c r="F17" s="33">
        <v>42799</v>
      </c>
      <c r="G17" s="34">
        <v>43361</v>
      </c>
      <c r="H17" s="30">
        <v>9235</v>
      </c>
      <c r="I17" s="40">
        <v>25.301369863013697</v>
      </c>
    </row>
    <row r="18" spans="1:9">
      <c r="A18" s="30" t="s">
        <v>82</v>
      </c>
      <c r="B18" s="30" t="s">
        <v>12</v>
      </c>
      <c r="C18" s="31">
        <v>80000</v>
      </c>
      <c r="D18" s="30"/>
      <c r="E18" s="33">
        <v>34989</v>
      </c>
      <c r="F18" s="33">
        <v>42819</v>
      </c>
      <c r="G18" s="34">
        <v>44242</v>
      </c>
      <c r="H18" s="30">
        <v>9253</v>
      </c>
      <c r="I18" s="40">
        <v>25.350684931506848</v>
      </c>
    </row>
    <row r="19" spans="1:9">
      <c r="A19" s="30" t="s">
        <v>52</v>
      </c>
      <c r="B19" s="30" t="s">
        <v>21</v>
      </c>
      <c r="C19" s="31">
        <v>70000</v>
      </c>
      <c r="D19" s="30">
        <v>4</v>
      </c>
      <c r="E19" s="33">
        <v>34602</v>
      </c>
      <c r="F19" s="33">
        <v>42802</v>
      </c>
      <c r="G19" s="34">
        <v>43861</v>
      </c>
      <c r="H19" s="30">
        <v>9259</v>
      </c>
      <c r="I19" s="40">
        <v>25.367123287671234</v>
      </c>
    </row>
    <row r="20" spans="1:9">
      <c r="A20" s="30" t="s">
        <v>66</v>
      </c>
      <c r="B20" s="30" t="s">
        <v>17</v>
      </c>
      <c r="C20" s="31">
        <v>89000</v>
      </c>
      <c r="D20" s="30">
        <v>5</v>
      </c>
      <c r="E20" s="33">
        <v>34648</v>
      </c>
      <c r="F20" s="33">
        <v>42807</v>
      </c>
      <c r="G20" s="34">
        <v>43932</v>
      </c>
      <c r="H20" s="30">
        <v>9284</v>
      </c>
      <c r="I20" s="40">
        <v>25.435616438356163</v>
      </c>
    </row>
    <row r="21" spans="1:9">
      <c r="A21" s="30" t="s">
        <v>63</v>
      </c>
      <c r="B21" s="30" t="s">
        <v>21</v>
      </c>
      <c r="C21" s="31">
        <v>60000</v>
      </c>
      <c r="D21" s="30">
        <v>5</v>
      </c>
      <c r="E21" s="33">
        <v>34033</v>
      </c>
      <c r="F21" s="33">
        <v>42435</v>
      </c>
      <c r="G21" s="34">
        <v>43337</v>
      </c>
      <c r="H21" s="30">
        <v>9304</v>
      </c>
      <c r="I21" s="40">
        <v>25.490410958904111</v>
      </c>
    </row>
    <row r="22" spans="1:9">
      <c r="A22" s="30" t="s">
        <v>69</v>
      </c>
      <c r="B22" s="30" t="s">
        <v>17</v>
      </c>
      <c r="C22" s="31">
        <v>55000</v>
      </c>
      <c r="D22" s="30">
        <v>5</v>
      </c>
      <c r="E22" s="33">
        <v>34375</v>
      </c>
      <c r="F22" s="33">
        <v>42809</v>
      </c>
      <c r="G22" s="34">
        <v>43709</v>
      </c>
      <c r="H22" s="30">
        <v>9334</v>
      </c>
      <c r="I22" s="40">
        <v>25.572602739726026</v>
      </c>
    </row>
    <row r="23" spans="1:9">
      <c r="A23" s="30" t="s">
        <v>57</v>
      </c>
      <c r="B23" s="30" t="s">
        <v>12</v>
      </c>
      <c r="C23" s="31">
        <v>140000</v>
      </c>
      <c r="D23" s="30">
        <v>3</v>
      </c>
      <c r="E23" s="33">
        <v>33977</v>
      </c>
      <c r="F23" s="33">
        <v>42802</v>
      </c>
      <c r="G23" s="34">
        <v>43431</v>
      </c>
      <c r="H23" s="30">
        <v>9454</v>
      </c>
      <c r="I23" s="40">
        <v>25.901369863013699</v>
      </c>
    </row>
    <row r="24" spans="1:9">
      <c r="A24" s="30" t="s">
        <v>86</v>
      </c>
      <c r="B24" s="30" t="s">
        <v>12</v>
      </c>
      <c r="C24" s="31">
        <v>40000</v>
      </c>
      <c r="D24" s="30"/>
      <c r="E24" s="33">
        <v>34740</v>
      </c>
      <c r="F24" s="33">
        <v>42436</v>
      </c>
      <c r="G24" s="34">
        <v>44270</v>
      </c>
      <c r="H24" s="30">
        <v>9530</v>
      </c>
      <c r="I24" s="40">
        <v>26.109589041095891</v>
      </c>
    </row>
    <row r="25" spans="1:9">
      <c r="A25" s="30" t="s">
        <v>42</v>
      </c>
      <c r="B25" s="30" t="s">
        <v>12</v>
      </c>
      <c r="C25" s="31">
        <v>89700</v>
      </c>
      <c r="D25" s="30">
        <v>5</v>
      </c>
      <c r="E25" s="33">
        <v>33484</v>
      </c>
      <c r="F25" s="33">
        <v>42487</v>
      </c>
      <c r="G25" s="34">
        <v>43357</v>
      </c>
      <c r="H25" s="30">
        <v>9873</v>
      </c>
      <c r="I25" s="40">
        <v>27.049315068493151</v>
      </c>
    </row>
    <row r="26" spans="1:9">
      <c r="A26" s="30" t="s">
        <v>20</v>
      </c>
      <c r="B26" s="30" t="s">
        <v>21</v>
      </c>
      <c r="C26" s="31">
        <v>80000</v>
      </c>
      <c r="D26" s="30">
        <v>3</v>
      </c>
      <c r="E26" s="33">
        <v>33440</v>
      </c>
      <c r="F26" s="33">
        <v>42811</v>
      </c>
      <c r="G26" s="34">
        <v>43484</v>
      </c>
      <c r="H26" s="30">
        <v>10044</v>
      </c>
      <c r="I26" s="40">
        <v>27.517808219178082</v>
      </c>
    </row>
    <row r="27" spans="1:9">
      <c r="A27" s="30" t="s">
        <v>28</v>
      </c>
      <c r="B27" s="30" t="s">
        <v>21</v>
      </c>
      <c r="C27" s="31">
        <v>89700</v>
      </c>
      <c r="D27" s="30">
        <v>3</v>
      </c>
      <c r="E27" s="33">
        <v>33610</v>
      </c>
      <c r="F27" s="33">
        <v>42795</v>
      </c>
      <c r="G27" s="34">
        <v>43689</v>
      </c>
      <c r="H27" s="30">
        <v>10079</v>
      </c>
      <c r="I27" s="40">
        <v>27.613698630136987</v>
      </c>
    </row>
    <row r="28" spans="1:9">
      <c r="A28" s="30" t="s">
        <v>47</v>
      </c>
      <c r="B28" s="30" t="s">
        <v>17</v>
      </c>
      <c r="C28" s="31">
        <v>45000</v>
      </c>
      <c r="D28" s="30">
        <v>5</v>
      </c>
      <c r="E28" s="33">
        <v>33365</v>
      </c>
      <c r="F28" s="33">
        <v>42442</v>
      </c>
      <c r="G28" s="34">
        <v>43448</v>
      </c>
      <c r="H28" s="30">
        <v>10083</v>
      </c>
      <c r="I28" s="40">
        <v>27.624657534246577</v>
      </c>
    </row>
    <row r="29" spans="1:9">
      <c r="A29" s="30" t="s">
        <v>45</v>
      </c>
      <c r="B29" s="30" t="s">
        <v>17</v>
      </c>
      <c r="C29" s="31">
        <v>55000</v>
      </c>
      <c r="D29" s="30">
        <v>5</v>
      </c>
      <c r="E29" s="33">
        <v>33211</v>
      </c>
      <c r="F29" s="33">
        <v>42470</v>
      </c>
      <c r="G29" s="34">
        <v>43455</v>
      </c>
      <c r="H29" s="30">
        <v>10244</v>
      </c>
      <c r="I29" s="40">
        <v>28.065753424657533</v>
      </c>
    </row>
    <row r="30" spans="1:9">
      <c r="A30" s="30" t="s">
        <v>38</v>
      </c>
      <c r="B30" s="30" t="s">
        <v>12</v>
      </c>
      <c r="C30" s="31">
        <v>150000</v>
      </c>
      <c r="D30" s="30">
        <v>5</v>
      </c>
      <c r="E30" s="33">
        <v>33420</v>
      </c>
      <c r="F30" s="33">
        <v>42801</v>
      </c>
      <c r="G30" s="34">
        <v>43699</v>
      </c>
      <c r="H30" s="30">
        <v>10279</v>
      </c>
      <c r="I30" s="40">
        <v>28.161643835616438</v>
      </c>
    </row>
    <row r="31" spans="1:9">
      <c r="A31" s="30" t="s">
        <v>49</v>
      </c>
      <c r="B31" s="30" t="s">
        <v>17</v>
      </c>
      <c r="C31" s="31">
        <v>80000</v>
      </c>
      <c r="D31" s="30">
        <v>5</v>
      </c>
      <c r="E31" s="33">
        <v>32863</v>
      </c>
      <c r="F31" s="33">
        <v>42446</v>
      </c>
      <c r="G31" s="34">
        <v>43248</v>
      </c>
      <c r="H31" s="30">
        <v>10385</v>
      </c>
      <c r="I31" s="40">
        <v>28.452054794520549</v>
      </c>
    </row>
    <row r="32" spans="1:9">
      <c r="A32" s="30" t="s">
        <v>32</v>
      </c>
      <c r="B32" s="30" t="s">
        <v>21</v>
      </c>
      <c r="C32" s="31">
        <v>89700</v>
      </c>
      <c r="D32" s="30">
        <v>3</v>
      </c>
      <c r="E32" s="33">
        <v>33443</v>
      </c>
      <c r="F32" s="33">
        <v>42806</v>
      </c>
      <c r="G32" s="34">
        <v>43829</v>
      </c>
      <c r="H32" s="30">
        <v>10386</v>
      </c>
      <c r="I32" s="40">
        <v>28.454794520547946</v>
      </c>
    </row>
    <row r="33" spans="1:10">
      <c r="A33" s="30" t="s">
        <v>44</v>
      </c>
      <c r="B33" s="30" t="s">
        <v>17</v>
      </c>
      <c r="C33" s="31">
        <v>85000</v>
      </c>
      <c r="D33" s="30">
        <v>5</v>
      </c>
      <c r="E33" s="33">
        <v>33348</v>
      </c>
      <c r="F33" s="33">
        <v>42806</v>
      </c>
      <c r="G33" s="34">
        <v>43775</v>
      </c>
      <c r="H33" s="30">
        <v>10427</v>
      </c>
      <c r="I33" s="40">
        <v>28.567123287671233</v>
      </c>
    </row>
    <row r="34" spans="1:10">
      <c r="A34" s="30" t="s">
        <v>11</v>
      </c>
      <c r="B34" s="30" t="s">
        <v>12</v>
      </c>
      <c r="C34" s="31">
        <v>230000</v>
      </c>
      <c r="D34" s="30">
        <v>5</v>
      </c>
      <c r="E34" s="33">
        <v>32929</v>
      </c>
      <c r="F34" s="33">
        <v>42463</v>
      </c>
      <c r="G34" s="34">
        <v>43459</v>
      </c>
      <c r="H34" s="30">
        <v>10530</v>
      </c>
      <c r="I34" s="40">
        <v>28.849315068493151</v>
      </c>
    </row>
    <row r="35" spans="1:10">
      <c r="A35" s="30" t="s">
        <v>26</v>
      </c>
      <c r="B35" s="30" t="s">
        <v>17</v>
      </c>
      <c r="C35" s="31">
        <v>90000</v>
      </c>
      <c r="D35" s="30">
        <v>5</v>
      </c>
      <c r="E35" s="33">
        <v>32752</v>
      </c>
      <c r="F35" s="33">
        <v>42809</v>
      </c>
      <c r="G35" s="34">
        <v>43644</v>
      </c>
      <c r="H35" s="30">
        <v>10892</v>
      </c>
      <c r="I35" s="40">
        <v>29.841095890410958</v>
      </c>
    </row>
    <row r="36" spans="1:10">
      <c r="A36" s="30" t="s">
        <v>40</v>
      </c>
      <c r="B36" s="30" t="s">
        <v>21</v>
      </c>
      <c r="C36" s="31">
        <v>150000</v>
      </c>
      <c r="D36" s="30">
        <v>5</v>
      </c>
      <c r="E36" s="33">
        <v>32675</v>
      </c>
      <c r="F36" s="33">
        <v>42854</v>
      </c>
      <c r="G36" s="34">
        <v>43643</v>
      </c>
      <c r="H36" s="30">
        <v>10968</v>
      </c>
      <c r="I36" s="40">
        <v>30.049315068493151</v>
      </c>
    </row>
    <row r="37" spans="1:10">
      <c r="A37" s="30" t="s">
        <v>50</v>
      </c>
      <c r="B37" s="30" t="s">
        <v>17</v>
      </c>
      <c r="C37" s="31">
        <v>70000</v>
      </c>
      <c r="D37" s="30">
        <v>5</v>
      </c>
      <c r="E37" s="33">
        <v>32112</v>
      </c>
      <c r="F37" s="33">
        <v>42472</v>
      </c>
      <c r="G37" s="34">
        <v>43282</v>
      </c>
      <c r="H37" s="30">
        <v>11170</v>
      </c>
      <c r="I37" s="40">
        <v>30.602739726027398</v>
      </c>
    </row>
    <row r="38" spans="1:10">
      <c r="A38" s="30" t="s">
        <v>16</v>
      </c>
      <c r="B38" s="30" t="s">
        <v>17</v>
      </c>
      <c r="C38" s="31">
        <v>40000</v>
      </c>
      <c r="D38" s="30">
        <v>5</v>
      </c>
      <c r="E38" s="33">
        <v>32556</v>
      </c>
      <c r="F38" s="33">
        <v>42833</v>
      </c>
      <c r="G38" s="34">
        <v>43749</v>
      </c>
      <c r="H38" s="30">
        <v>11193</v>
      </c>
      <c r="I38" s="40">
        <v>30.665753424657535</v>
      </c>
    </row>
    <row r="39" spans="1:10">
      <c r="A39" s="30" t="s">
        <v>24</v>
      </c>
      <c r="B39" s="30" t="s">
        <v>17</v>
      </c>
      <c r="C39" s="31">
        <v>45000</v>
      </c>
      <c r="D39" s="30">
        <v>5</v>
      </c>
      <c r="E39" s="33">
        <v>32940</v>
      </c>
      <c r="F39" s="33">
        <v>42443</v>
      </c>
      <c r="G39" s="34">
        <v>44271</v>
      </c>
      <c r="H39" s="30">
        <v>11331</v>
      </c>
      <c r="I39" s="40">
        <v>31.043835616438358</v>
      </c>
    </row>
    <row r="40" spans="1:10">
      <c r="A40" s="30" t="s">
        <v>87</v>
      </c>
      <c r="B40" s="30" t="s">
        <v>17</v>
      </c>
      <c r="C40" s="31">
        <v>80000</v>
      </c>
      <c r="D40" s="30">
        <v>3</v>
      </c>
      <c r="E40" s="33">
        <v>32203</v>
      </c>
      <c r="F40" s="33">
        <v>42830</v>
      </c>
      <c r="G40" s="34">
        <v>43820</v>
      </c>
      <c r="H40" s="30">
        <v>11617</v>
      </c>
      <c r="I40" s="40">
        <v>31.827397260273973</v>
      </c>
    </row>
    <row r="41" spans="1:10">
      <c r="A41" s="30" t="s">
        <v>76</v>
      </c>
      <c r="B41" s="30" t="s">
        <v>21</v>
      </c>
      <c r="C41" s="31">
        <v>55000</v>
      </c>
      <c r="D41" s="30">
        <v>4</v>
      </c>
      <c r="E41" s="33">
        <v>31531</v>
      </c>
      <c r="F41" s="33">
        <v>42803</v>
      </c>
      <c r="G41" s="34">
        <v>43522</v>
      </c>
      <c r="H41" s="30">
        <v>11991</v>
      </c>
      <c r="I41" s="40">
        <v>32.852054794520548</v>
      </c>
    </row>
    <row r="42" spans="1:10">
      <c r="A42" s="30" t="s">
        <v>36</v>
      </c>
      <c r="B42" s="30" t="s">
        <v>12</v>
      </c>
      <c r="C42" s="31">
        <v>80000</v>
      </c>
      <c r="D42" s="30">
        <v>5</v>
      </c>
      <c r="E42" s="33">
        <v>31514</v>
      </c>
      <c r="F42" s="33">
        <v>42483</v>
      </c>
      <c r="G42" s="34">
        <v>43756</v>
      </c>
      <c r="H42" s="30">
        <v>12242</v>
      </c>
      <c r="I42" s="40">
        <v>33.539726027397258</v>
      </c>
    </row>
    <row r="43" spans="1:10">
      <c r="A43" s="30" t="s">
        <v>56</v>
      </c>
      <c r="B43" s="30" t="s">
        <v>12</v>
      </c>
      <c r="C43" s="31">
        <v>130000</v>
      </c>
      <c r="D43" s="30">
        <v>10</v>
      </c>
      <c r="E43" s="33">
        <v>31221</v>
      </c>
      <c r="F43" s="33">
        <v>42856</v>
      </c>
      <c r="G43" s="34">
        <v>43677</v>
      </c>
      <c r="H43" s="30">
        <v>12456</v>
      </c>
      <c r="I43" s="40">
        <v>34.126027397260273</v>
      </c>
    </row>
    <row r="44" spans="1:10">
      <c r="A44" s="30" t="s">
        <v>65</v>
      </c>
      <c r="B44" s="30" t="s">
        <v>17</v>
      </c>
      <c r="C44" s="31">
        <v>50000</v>
      </c>
      <c r="D44" s="30">
        <v>12</v>
      </c>
      <c r="E44" s="33">
        <v>29946</v>
      </c>
      <c r="F44" s="33">
        <v>42824</v>
      </c>
      <c r="G44" s="34">
        <v>43833</v>
      </c>
      <c r="H44" s="30">
        <v>13887</v>
      </c>
      <c r="I44" s="40">
        <v>38.046575342465751</v>
      </c>
    </row>
    <row r="46" spans="1:10">
      <c r="A46" s="41" t="s">
        <v>122</v>
      </c>
    </row>
    <row r="47" spans="1:10">
      <c r="A47" s="61" t="s">
        <v>123</v>
      </c>
      <c r="B47" s="62"/>
      <c r="C47" s="62"/>
      <c r="D47" s="62"/>
      <c r="E47" s="62"/>
      <c r="F47" s="62"/>
      <c r="G47" s="62"/>
      <c r="H47" s="62"/>
      <c r="I47" s="62"/>
      <c r="J47" s="62"/>
    </row>
    <row r="48" spans="1:10">
      <c r="A48" s="62"/>
      <c r="B48" s="62"/>
      <c r="C48" s="62"/>
      <c r="D48" s="62"/>
      <c r="E48" s="62"/>
      <c r="F48" s="62"/>
      <c r="G48" s="62"/>
      <c r="H48" s="62"/>
      <c r="I48" s="62"/>
      <c r="J48" s="62"/>
    </row>
    <row r="50" spans="1:3">
      <c r="A50" s="42" t="s">
        <v>124</v>
      </c>
      <c r="B50" t="s">
        <v>127</v>
      </c>
      <c r="C50" t="s">
        <v>126</v>
      </c>
    </row>
    <row r="51" spans="1:3">
      <c r="A51" s="43">
        <v>10000</v>
      </c>
      <c r="B51" s="39">
        <v>24.391780821917809</v>
      </c>
      <c r="C51" s="39">
        <v>24.391780821917809</v>
      </c>
    </row>
    <row r="52" spans="1:3">
      <c r="A52" s="43">
        <v>40000</v>
      </c>
      <c r="B52" s="39">
        <v>22.769863013698629</v>
      </c>
      <c r="C52" s="39">
        <v>30.665753424657535</v>
      </c>
    </row>
    <row r="53" spans="1:3">
      <c r="A53" s="43">
        <v>45000</v>
      </c>
      <c r="B53" s="39">
        <v>21.86849315068493</v>
      </c>
      <c r="C53" s="39">
        <v>31.043835616438358</v>
      </c>
    </row>
    <row r="54" spans="1:3">
      <c r="A54" s="43">
        <v>50000</v>
      </c>
      <c r="B54" s="39">
        <v>22.775342465753425</v>
      </c>
      <c r="C54" s="39">
        <v>38.046575342465751</v>
      </c>
    </row>
    <row r="55" spans="1:3">
      <c r="A55" s="43">
        <v>55000</v>
      </c>
      <c r="B55" s="39">
        <v>25.572602739726026</v>
      </c>
      <c r="C55" s="39">
        <v>32.852054794520548</v>
      </c>
    </row>
    <row r="56" spans="1:3">
      <c r="A56" s="43">
        <v>60000</v>
      </c>
      <c r="B56" s="39">
        <v>25.490410958904111</v>
      </c>
      <c r="C56" s="39">
        <v>25.490410958904111</v>
      </c>
    </row>
    <row r="57" spans="1:3">
      <c r="A57" s="43">
        <v>65000</v>
      </c>
      <c r="B57" s="39">
        <v>23.547945205479451</v>
      </c>
      <c r="C57" s="39">
        <v>23.547945205479451</v>
      </c>
    </row>
    <row r="58" spans="1:3">
      <c r="A58" s="43">
        <v>70000</v>
      </c>
      <c r="B58" s="39">
        <v>25.367123287671234</v>
      </c>
      <c r="C58" s="39">
        <v>30.602739726027398</v>
      </c>
    </row>
    <row r="59" spans="1:3">
      <c r="A59" s="43">
        <v>80000</v>
      </c>
      <c r="B59" s="39">
        <v>25.350684931506848</v>
      </c>
      <c r="C59" s="39">
        <v>33.539726027397258</v>
      </c>
    </row>
    <row r="60" spans="1:3">
      <c r="A60" s="43">
        <v>85000</v>
      </c>
      <c r="B60" s="39">
        <v>21.843835616438355</v>
      </c>
      <c r="C60" s="39">
        <v>28.567123287671233</v>
      </c>
    </row>
    <row r="61" spans="1:3">
      <c r="A61" s="43">
        <v>89000</v>
      </c>
      <c r="B61" s="39">
        <v>25.435616438356163</v>
      </c>
      <c r="C61" s="39">
        <v>25.435616438356163</v>
      </c>
    </row>
    <row r="62" spans="1:3">
      <c r="A62" s="43">
        <v>89700</v>
      </c>
      <c r="B62" s="39">
        <v>21.950684931506849</v>
      </c>
      <c r="C62" s="39">
        <v>28.454794520547946</v>
      </c>
    </row>
    <row r="63" spans="1:3">
      <c r="A63" s="43">
        <v>90000</v>
      </c>
      <c r="B63" s="39">
        <v>29.841095890410958</v>
      </c>
      <c r="C63" s="39">
        <v>29.841095890410958</v>
      </c>
    </row>
    <row r="64" spans="1:3">
      <c r="A64" s="43">
        <v>110000</v>
      </c>
      <c r="B64" s="39">
        <v>24.468493150684932</v>
      </c>
      <c r="C64" s="39">
        <v>24.468493150684932</v>
      </c>
    </row>
    <row r="65" spans="1:15">
      <c r="A65" s="43">
        <v>130000</v>
      </c>
      <c r="B65" s="39">
        <v>22.123287671232877</v>
      </c>
      <c r="C65" s="39">
        <v>34.126027397260273</v>
      </c>
    </row>
    <row r="66" spans="1:15">
      <c r="A66" s="43">
        <v>140000</v>
      </c>
      <c r="B66" s="39">
        <v>25.901369863013699</v>
      </c>
      <c r="C66" s="39">
        <v>25.901369863013699</v>
      </c>
    </row>
    <row r="67" spans="1:15">
      <c r="A67" s="43">
        <v>150000</v>
      </c>
      <c r="B67" s="39">
        <v>22.06027397260274</v>
      </c>
      <c r="C67" s="39">
        <v>30.049315068493151</v>
      </c>
    </row>
    <row r="68" spans="1:15">
      <c r="A68" s="43" t="s">
        <v>125</v>
      </c>
      <c r="B68" s="39">
        <v>21.843835616438355</v>
      </c>
      <c r="C68" s="39">
        <v>38.046575342465751</v>
      </c>
    </row>
    <row r="70" spans="1:15">
      <c r="A70" s="43"/>
    </row>
    <row r="71" spans="1:15">
      <c r="A71" s="31"/>
      <c r="B71" s="31" t="s">
        <v>147</v>
      </c>
      <c r="C71" s="30" t="s">
        <v>150</v>
      </c>
      <c r="D71" s="30" t="s">
        <v>151</v>
      </c>
      <c r="E71" s="30" t="s">
        <v>152</v>
      </c>
      <c r="F71" s="30" t="s">
        <v>153</v>
      </c>
      <c r="G71" s="30" t="s">
        <v>154</v>
      </c>
      <c r="H71" s="30" t="s">
        <v>155</v>
      </c>
      <c r="I71" s="30" t="s">
        <v>156</v>
      </c>
      <c r="J71" s="30" t="s">
        <v>157</v>
      </c>
      <c r="K71" s="30" t="s">
        <v>158</v>
      </c>
      <c r="L71" s="30" t="s">
        <v>159</v>
      </c>
      <c r="M71" s="30" t="s">
        <v>160</v>
      </c>
      <c r="N71" s="30" t="s">
        <v>161</v>
      </c>
      <c r="O71" s="30" t="s">
        <v>162</v>
      </c>
    </row>
    <row r="72" spans="1:15">
      <c r="A72" s="31" t="s">
        <v>148</v>
      </c>
      <c r="B72" s="35">
        <f>AVERAGE($C$2:$C$6)</f>
        <v>99940</v>
      </c>
      <c r="C72" s="35">
        <f>AVERAGE($C$7:$C$10)</f>
        <v>56175</v>
      </c>
      <c r="D72" s="35">
        <f>AVERAGE($C$11:$C$15)</f>
        <v>63940</v>
      </c>
      <c r="E72" s="35">
        <f>AVERAGE($C$17:$C$21)</f>
        <v>77740</v>
      </c>
      <c r="F72" s="35">
        <f>AVERAGE($C$22:$C$24)</f>
        <v>78333.333333333328</v>
      </c>
      <c r="G72" s="35">
        <f>AVERAGE($C$25)</f>
        <v>89700</v>
      </c>
      <c r="H72" s="35">
        <f>AVERAGE($C$26:$C$32)</f>
        <v>84200</v>
      </c>
      <c r="I72" s="35">
        <f>AVERAGE($C$34)</f>
        <v>230000</v>
      </c>
      <c r="J72" s="35">
        <f>AVERAGE($C$35:$C$36)</f>
        <v>120000</v>
      </c>
      <c r="K72" s="35">
        <f>AVERAGE($C$37:$C$39)</f>
        <v>51666.666666666664</v>
      </c>
      <c r="L72" s="35">
        <f>AVERAGE($C$40)</f>
        <v>80000</v>
      </c>
      <c r="M72" s="35">
        <f>AVERAGE($C$41)</f>
        <v>55000</v>
      </c>
      <c r="N72" s="35">
        <f>AVERAGE($C$42:$C$43)</f>
        <v>105000</v>
      </c>
      <c r="O72" s="35">
        <f>AVERAGE($C$44)</f>
        <v>50000</v>
      </c>
    </row>
    <row r="73" spans="1:15">
      <c r="A73" s="31" t="s">
        <v>149</v>
      </c>
      <c r="B73" s="35">
        <f>MEDIAN($C$2:$C$6)</f>
        <v>89700</v>
      </c>
      <c r="C73" s="35">
        <f>MEDIAN($C$7:$C$10)</f>
        <v>47500</v>
      </c>
      <c r="D73" s="35">
        <f>MEDIAN($C$11:$C$15)</f>
        <v>65000</v>
      </c>
      <c r="E73" s="35">
        <f>MEDIAN($C$17:$C$21)</f>
        <v>80000</v>
      </c>
      <c r="F73" s="35">
        <f>MEDIAN($C$22:$C$24)</f>
        <v>55000</v>
      </c>
      <c r="G73" s="35">
        <f>MEDIAN($C$25)</f>
        <v>89700</v>
      </c>
      <c r="H73" s="35">
        <f>MEDIAN($C$26:$C$32)</f>
        <v>80000</v>
      </c>
      <c r="I73" s="35">
        <f>MEDIAN($C$34)</f>
        <v>230000</v>
      </c>
      <c r="J73" s="35">
        <f>MEDIAN($C$35:$C$36)</f>
        <v>120000</v>
      </c>
      <c r="K73" s="35">
        <f>MEDIAN($C$37:$C$39)</f>
        <v>45000</v>
      </c>
      <c r="L73" s="35">
        <f>MEDIAN($C$40)</f>
        <v>80000</v>
      </c>
      <c r="M73" s="35">
        <f>MEDIAN($C$41)</f>
        <v>55000</v>
      </c>
      <c r="N73" s="35">
        <f>MEDIAN($C$42:$C$43)</f>
        <v>105000</v>
      </c>
      <c r="O73" s="35">
        <f>MEDIAN($C$44)</f>
        <v>50000</v>
      </c>
    </row>
    <row r="74" spans="1:15">
      <c r="A74" s="55"/>
    </row>
    <row r="75" spans="1:15">
      <c r="A75" s="56"/>
    </row>
    <row r="76" spans="1:15">
      <c r="A76" s="42" t="s">
        <v>124</v>
      </c>
      <c r="B76" t="s">
        <v>163</v>
      </c>
    </row>
    <row r="77" spans="1:15">
      <c r="A77" s="43">
        <v>10000</v>
      </c>
      <c r="B77" s="44">
        <v>1</v>
      </c>
    </row>
    <row r="78" spans="1:15">
      <c r="A78" s="43">
        <v>40000</v>
      </c>
      <c r="B78" s="44">
        <v>3</v>
      </c>
    </row>
    <row r="79" spans="1:15">
      <c r="A79" s="43">
        <v>45000</v>
      </c>
      <c r="B79" s="44">
        <v>5</v>
      </c>
    </row>
    <row r="80" spans="1:15">
      <c r="A80" s="43">
        <v>50000</v>
      </c>
      <c r="B80" s="44">
        <v>3</v>
      </c>
    </row>
    <row r="81" spans="1:2">
      <c r="A81" s="43">
        <v>55000</v>
      </c>
      <c r="B81" s="44">
        <v>3</v>
      </c>
    </row>
    <row r="82" spans="1:2">
      <c r="A82" s="43">
        <v>60000</v>
      </c>
      <c r="B82" s="44">
        <v>1</v>
      </c>
    </row>
    <row r="83" spans="1:2">
      <c r="A83" s="43">
        <v>65000</v>
      </c>
      <c r="B83" s="44">
        <v>1</v>
      </c>
    </row>
    <row r="84" spans="1:2">
      <c r="A84" s="43">
        <v>70000</v>
      </c>
      <c r="B84" s="44">
        <v>2</v>
      </c>
    </row>
    <row r="85" spans="1:2">
      <c r="A85" s="43">
        <v>80000</v>
      </c>
      <c r="B85" s="44">
        <v>5</v>
      </c>
    </row>
    <row r="86" spans="1:2">
      <c r="A86" s="43">
        <v>85000</v>
      </c>
      <c r="B86" s="44">
        <v>2</v>
      </c>
    </row>
    <row r="87" spans="1:2">
      <c r="A87" s="43">
        <v>89000</v>
      </c>
      <c r="B87" s="44">
        <v>1</v>
      </c>
    </row>
    <row r="88" spans="1:2">
      <c r="A88" s="43">
        <v>89700</v>
      </c>
      <c r="B88" s="44">
        <v>7</v>
      </c>
    </row>
    <row r="89" spans="1:2">
      <c r="A89" s="43">
        <v>90000</v>
      </c>
      <c r="B89" s="44">
        <v>1</v>
      </c>
    </row>
    <row r="90" spans="1:2">
      <c r="A90" s="43">
        <v>110000</v>
      </c>
      <c r="B90" s="44">
        <v>1</v>
      </c>
    </row>
    <row r="91" spans="1:2">
      <c r="A91" s="43">
        <v>130000</v>
      </c>
      <c r="B91" s="44">
        <v>2</v>
      </c>
    </row>
    <row r="92" spans="1:2">
      <c r="A92" s="43">
        <v>140000</v>
      </c>
      <c r="B92" s="44">
        <v>1</v>
      </c>
    </row>
    <row r="93" spans="1:2">
      <c r="A93" s="43">
        <v>150000</v>
      </c>
      <c r="B93" s="44">
        <v>3</v>
      </c>
    </row>
    <row r="94" spans="1:2">
      <c r="A94" s="43">
        <v>230000</v>
      </c>
      <c r="B94" s="44">
        <v>1</v>
      </c>
    </row>
    <row r="95" spans="1:2">
      <c r="A95" s="43" t="s">
        <v>125</v>
      </c>
      <c r="B95" s="44">
        <v>43</v>
      </c>
    </row>
    <row r="96" spans="1:2">
      <c r="A96" s="55"/>
    </row>
    <row r="97" spans="1:1">
      <c r="A97" s="56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6"/>
    </row>
    <row r="112" spans="1:1">
      <c r="A112" s="55"/>
    </row>
    <row r="113" spans="1:1">
      <c r="A113" s="56"/>
    </row>
    <row r="114" spans="1:1">
      <c r="A114" s="55"/>
    </row>
    <row r="115" spans="1:1">
      <c r="A115" s="55"/>
    </row>
    <row r="116" spans="1:1">
      <c r="A116" s="56"/>
    </row>
    <row r="117" spans="1:1">
      <c r="A117" s="55"/>
    </row>
    <row r="118" spans="1:1">
      <c r="A118" s="55"/>
    </row>
    <row r="119" spans="1:1">
      <c r="A119" s="55"/>
    </row>
    <row r="120" spans="1:1">
      <c r="A120" s="56"/>
    </row>
    <row r="121" spans="1:1">
      <c r="A121" s="55"/>
    </row>
  </sheetData>
  <autoFilter ref="A1:I44" xr:uid="{C407E70F-079E-4AFE-A909-3EA570D83E70}">
    <sortState xmlns:xlrd2="http://schemas.microsoft.com/office/spreadsheetml/2017/richdata2" ref="A2:I44">
      <sortCondition ref="I1"/>
    </sortState>
  </autoFilter>
  <mergeCells count="1">
    <mergeCell ref="A47:J48"/>
  </mergeCell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FE1D-B7C6-46E9-A701-54E8FCF53D61}">
  <dimension ref="A1:M16"/>
  <sheetViews>
    <sheetView workbookViewId="0">
      <selection activeCell="G10" sqref="G10"/>
    </sheetView>
  </sheetViews>
  <sheetFormatPr defaultRowHeight="15"/>
  <cols>
    <col min="1" max="1" width="12.85546875" bestFit="1" customWidth="1"/>
    <col min="2" max="2" width="12.7109375" customWidth="1"/>
    <col min="9" max="9" width="10.7109375" bestFit="1" customWidth="1"/>
    <col min="10" max="10" width="9.7109375" bestFit="1" customWidth="1"/>
  </cols>
  <sheetData>
    <row r="1" spans="1:13" ht="7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7" t="s">
        <v>8</v>
      </c>
      <c r="J1" s="37" t="s">
        <v>9</v>
      </c>
      <c r="K1" s="36" t="s">
        <v>10</v>
      </c>
      <c r="L1" s="38" t="s">
        <v>120</v>
      </c>
      <c r="M1" s="38" t="s">
        <v>121</v>
      </c>
    </row>
    <row r="2" spans="1:13">
      <c r="A2" s="30" t="s">
        <v>65</v>
      </c>
      <c r="B2" s="30" t="s">
        <v>17</v>
      </c>
      <c r="C2" s="31">
        <v>50000</v>
      </c>
      <c r="D2" s="30" t="s">
        <v>13</v>
      </c>
      <c r="E2" s="30" t="s">
        <v>64</v>
      </c>
      <c r="F2" s="30">
        <v>12</v>
      </c>
      <c r="G2" s="30" t="s">
        <v>22</v>
      </c>
      <c r="H2" s="32">
        <v>888856143</v>
      </c>
      <c r="I2" s="33">
        <v>29946</v>
      </c>
      <c r="J2" s="33">
        <v>42824</v>
      </c>
      <c r="K2" s="34">
        <v>43833</v>
      </c>
      <c r="L2" s="30">
        <v>13887</v>
      </c>
      <c r="M2" s="40">
        <v>38.046575342465751</v>
      </c>
    </row>
    <row r="4" spans="1:13">
      <c r="A4" s="41" t="s">
        <v>140</v>
      </c>
    </row>
    <row r="5" spans="1:13" ht="33" customHeight="1">
      <c r="A5" s="61" t="s">
        <v>141</v>
      </c>
      <c r="B5" s="62"/>
      <c r="C5" s="62"/>
      <c r="D5" s="62"/>
      <c r="E5" s="62"/>
      <c r="F5" s="62"/>
      <c r="G5" s="62"/>
      <c r="H5" s="62"/>
      <c r="I5" s="62"/>
      <c r="J5" s="62"/>
    </row>
    <row r="6" spans="1:13">
      <c r="A6" s="63" t="s">
        <v>166</v>
      </c>
      <c r="B6" s="64"/>
      <c r="C6" s="64"/>
      <c r="D6" s="64"/>
      <c r="E6" s="64"/>
      <c r="F6" s="64"/>
      <c r="G6" s="64"/>
      <c r="H6" s="64"/>
      <c r="I6" s="64"/>
      <c r="J6" s="64"/>
    </row>
    <row r="7" spans="1:13">
      <c r="A7" s="64"/>
      <c r="B7" s="64"/>
      <c r="C7" s="64"/>
      <c r="D7" s="64"/>
      <c r="E7" s="64"/>
      <c r="F7" s="64"/>
      <c r="G7" s="64"/>
      <c r="H7" s="64"/>
      <c r="I7" s="64"/>
      <c r="J7" s="64"/>
    </row>
    <row r="8" spans="1:13">
      <c r="A8" s="64"/>
      <c r="B8" s="64"/>
      <c r="C8" s="64"/>
      <c r="D8" s="64"/>
      <c r="E8" s="64"/>
      <c r="F8" s="64"/>
      <c r="G8" s="64"/>
      <c r="H8" s="64"/>
      <c r="I8" s="64"/>
      <c r="J8" s="64"/>
    </row>
    <row r="9" spans="1:13">
      <c r="A9" s="64"/>
      <c r="B9" s="64"/>
      <c r="C9" s="64"/>
      <c r="D9" s="64"/>
      <c r="E9" s="64"/>
      <c r="F9" s="64"/>
      <c r="G9" s="64"/>
      <c r="H9" s="64"/>
      <c r="I9" s="64"/>
      <c r="J9" s="64"/>
    </row>
    <row r="10" spans="1:13">
      <c r="B10" s="30" t="s">
        <v>135</v>
      </c>
      <c r="C10" s="30">
        <f>D16+(1.5*C12)</f>
        <v>35.683561643835617</v>
      </c>
    </row>
    <row r="11" spans="1:13">
      <c r="B11" s="30" t="s">
        <v>134</v>
      </c>
      <c r="C11" s="30">
        <f>B16-(1.5*C12)</f>
        <v>17.458904109589042</v>
      </c>
    </row>
    <row r="12" spans="1:13">
      <c r="B12" s="30" t="s">
        <v>133</v>
      </c>
      <c r="C12" s="30">
        <f>D16-B16</f>
        <v>4.5561643835616437</v>
      </c>
    </row>
    <row r="15" spans="1:13">
      <c r="B15" s="30" t="s">
        <v>129</v>
      </c>
      <c r="C15" s="30" t="s">
        <v>149</v>
      </c>
      <c r="D15" s="30" t="s">
        <v>131</v>
      </c>
    </row>
    <row r="16" spans="1:13">
      <c r="B16" s="30">
        <f>_xlfn.QUARTILE.INC('Required data'!M2:M46,1)</f>
        <v>24.293150684931508</v>
      </c>
      <c r="C16" s="30">
        <f>_xlfn.QUARTILE.INC('Required data'!M2:M46,2)</f>
        <v>25.901369863013699</v>
      </c>
      <c r="D16" s="30">
        <f>_xlfn.QUARTILE.INC('Required data'!M2:M46,3)</f>
        <v>28.849315068493151</v>
      </c>
    </row>
  </sheetData>
  <mergeCells count="2">
    <mergeCell ref="A5:J5"/>
    <mergeCell ref="A6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7C42-5B11-4023-939A-89257C7C7EC2}">
  <dimension ref="A1:K43"/>
  <sheetViews>
    <sheetView topLeftCell="A4" workbookViewId="0">
      <selection activeCell="G14" sqref="G14"/>
    </sheetView>
  </sheetViews>
  <sheetFormatPr defaultRowHeight="15"/>
  <cols>
    <col min="3" max="3" width="13.140625" bestFit="1" customWidth="1"/>
    <col min="4" max="4" width="15.85546875" bestFit="1" customWidth="1"/>
  </cols>
  <sheetData>
    <row r="1" spans="1:11">
      <c r="A1" s="37" t="s">
        <v>142</v>
      </c>
      <c r="C1" s="41" t="s">
        <v>143</v>
      </c>
    </row>
    <row r="2" spans="1:11">
      <c r="A2" s="30">
        <v>1</v>
      </c>
      <c r="C2" s="62" t="s">
        <v>144</v>
      </c>
      <c r="D2" s="62"/>
      <c r="E2" s="62"/>
      <c r="F2" s="62"/>
      <c r="G2" s="62"/>
      <c r="H2" s="62"/>
      <c r="I2" s="62"/>
      <c r="J2" s="62"/>
      <c r="K2" s="62"/>
    </row>
    <row r="3" spans="1:11">
      <c r="A3" s="30">
        <v>1</v>
      </c>
      <c r="C3" s="62"/>
      <c r="D3" s="62"/>
      <c r="E3" s="62"/>
      <c r="F3" s="62"/>
      <c r="G3" s="62"/>
      <c r="H3" s="62"/>
      <c r="I3" s="62"/>
      <c r="J3" s="62"/>
      <c r="K3" s="62"/>
    </row>
    <row r="4" spans="1:11">
      <c r="A4" s="30">
        <v>1</v>
      </c>
      <c r="C4" t="s">
        <v>145</v>
      </c>
      <c r="D4">
        <f xml:space="preserve"> MODE(A2:A43)</f>
        <v>1</v>
      </c>
      <c r="F4" s="63" t="s">
        <v>164</v>
      </c>
      <c r="G4" s="64"/>
      <c r="H4" s="64"/>
      <c r="I4" s="64"/>
      <c r="J4" s="64"/>
      <c r="K4" s="64"/>
    </row>
    <row r="5" spans="1:11">
      <c r="A5" s="30">
        <v>1</v>
      </c>
      <c r="F5" s="64"/>
      <c r="G5" s="64"/>
      <c r="H5" s="64"/>
      <c r="I5" s="64"/>
      <c r="J5" s="64"/>
      <c r="K5" s="64"/>
    </row>
    <row r="6" spans="1:11">
      <c r="A6" s="30">
        <v>1</v>
      </c>
      <c r="C6" s="42" t="s">
        <v>124</v>
      </c>
      <c r="D6" t="s">
        <v>146</v>
      </c>
      <c r="F6" s="63" t="s">
        <v>167</v>
      </c>
      <c r="G6" s="64"/>
      <c r="H6" s="64"/>
      <c r="I6" s="64"/>
      <c r="J6" s="64"/>
      <c r="K6" s="64"/>
    </row>
    <row r="7" spans="1:11">
      <c r="A7" s="30">
        <v>1</v>
      </c>
      <c r="C7" s="53">
        <v>1</v>
      </c>
      <c r="D7" s="54">
        <v>6</v>
      </c>
      <c r="F7" s="64"/>
      <c r="G7" s="64"/>
      <c r="H7" s="64"/>
      <c r="I7" s="64"/>
      <c r="J7" s="64"/>
      <c r="K7" s="64"/>
    </row>
    <row r="8" spans="1:11">
      <c r="A8" s="30">
        <v>2</v>
      </c>
      <c r="C8" s="3">
        <v>2</v>
      </c>
      <c r="D8" s="44">
        <v>3</v>
      </c>
    </row>
    <row r="9" spans="1:11">
      <c r="A9" s="30">
        <v>2</v>
      </c>
      <c r="C9" s="3">
        <v>3</v>
      </c>
      <c r="D9" s="44">
        <v>2</v>
      </c>
    </row>
    <row r="10" spans="1:11">
      <c r="A10" s="30">
        <v>2</v>
      </c>
      <c r="C10" s="3">
        <v>4</v>
      </c>
      <c r="D10" s="44">
        <v>3</v>
      </c>
    </row>
    <row r="11" spans="1:11">
      <c r="A11" s="30">
        <v>3</v>
      </c>
      <c r="C11" s="3">
        <v>5</v>
      </c>
      <c r="D11" s="44">
        <v>2</v>
      </c>
    </row>
    <row r="12" spans="1:11">
      <c r="A12" s="30">
        <v>3</v>
      </c>
      <c r="C12" s="3">
        <v>6</v>
      </c>
      <c r="D12" s="44">
        <v>2</v>
      </c>
    </row>
    <row r="13" spans="1:11">
      <c r="A13" s="30">
        <v>4</v>
      </c>
      <c r="C13" s="3">
        <v>7</v>
      </c>
      <c r="D13" s="44">
        <v>5</v>
      </c>
    </row>
    <row r="14" spans="1:11">
      <c r="A14" s="30">
        <v>4</v>
      </c>
      <c r="C14" s="3">
        <v>8</v>
      </c>
      <c r="D14" s="44">
        <v>4</v>
      </c>
    </row>
    <row r="15" spans="1:11">
      <c r="A15" s="30">
        <v>4</v>
      </c>
      <c r="C15" s="3">
        <v>9</v>
      </c>
      <c r="D15" s="44">
        <v>4</v>
      </c>
    </row>
    <row r="16" spans="1:11">
      <c r="A16" s="30">
        <v>5</v>
      </c>
      <c r="C16" s="3">
        <v>10</v>
      </c>
      <c r="D16" s="44">
        <v>4</v>
      </c>
    </row>
    <row r="17" spans="1:6">
      <c r="A17" s="30">
        <v>5</v>
      </c>
      <c r="C17" s="3">
        <v>11</v>
      </c>
      <c r="D17" s="44">
        <v>3</v>
      </c>
    </row>
    <row r="18" spans="1:6">
      <c r="A18" s="30">
        <v>6</v>
      </c>
      <c r="C18" s="3">
        <v>12</v>
      </c>
      <c r="D18" s="44">
        <v>4</v>
      </c>
    </row>
    <row r="19" spans="1:6">
      <c r="A19" s="30">
        <v>6</v>
      </c>
      <c r="C19" s="3" t="s">
        <v>125</v>
      </c>
      <c r="D19" s="44">
        <v>42</v>
      </c>
    </row>
    <row r="20" spans="1:6">
      <c r="A20" s="30">
        <v>7</v>
      </c>
    </row>
    <row r="21" spans="1:6">
      <c r="A21" s="30">
        <v>7</v>
      </c>
    </row>
    <row r="22" spans="1:6">
      <c r="A22" s="30">
        <v>7</v>
      </c>
      <c r="C22" s="60" t="s">
        <v>165</v>
      </c>
      <c r="D22" s="60"/>
      <c r="E22" s="30">
        <f>MODE('Required data'!N2:N46)</f>
        <v>1</v>
      </c>
      <c r="F22" s="30">
        <v>12</v>
      </c>
    </row>
    <row r="23" spans="1:6">
      <c r="A23" s="30">
        <v>7</v>
      </c>
      <c r="C23" s="42" t="s">
        <v>124</v>
      </c>
      <c r="D23" t="s">
        <v>146</v>
      </c>
    </row>
    <row r="24" spans="1:6">
      <c r="A24" s="30">
        <v>7</v>
      </c>
      <c r="C24" s="53">
        <v>1</v>
      </c>
      <c r="D24" s="54">
        <v>6</v>
      </c>
    </row>
    <row r="25" spans="1:6">
      <c r="A25" s="30">
        <v>8</v>
      </c>
      <c r="C25" s="3">
        <v>2</v>
      </c>
      <c r="D25" s="44">
        <v>3</v>
      </c>
    </row>
    <row r="26" spans="1:6">
      <c r="A26" s="30">
        <v>8</v>
      </c>
      <c r="C26" s="3">
        <v>3</v>
      </c>
      <c r="D26" s="44">
        <v>3</v>
      </c>
    </row>
    <row r="27" spans="1:6">
      <c r="A27" s="30">
        <v>8</v>
      </c>
      <c r="C27" s="3">
        <v>4</v>
      </c>
      <c r="D27" s="44">
        <v>3</v>
      </c>
    </row>
    <row r="28" spans="1:6">
      <c r="A28" s="30">
        <v>8</v>
      </c>
      <c r="C28" s="3">
        <v>5</v>
      </c>
      <c r="D28" s="44">
        <v>2</v>
      </c>
    </row>
    <row r="29" spans="1:6">
      <c r="A29" s="30">
        <v>9</v>
      </c>
      <c r="C29" s="3">
        <v>6</v>
      </c>
      <c r="D29" s="44">
        <v>2</v>
      </c>
    </row>
    <row r="30" spans="1:6">
      <c r="A30" s="30">
        <v>9</v>
      </c>
      <c r="C30" s="3">
        <v>7</v>
      </c>
      <c r="D30" s="44">
        <v>5</v>
      </c>
    </row>
    <row r="31" spans="1:6">
      <c r="A31" s="30">
        <v>9</v>
      </c>
      <c r="C31" s="3">
        <v>8</v>
      </c>
      <c r="D31" s="44">
        <v>4</v>
      </c>
    </row>
    <row r="32" spans="1:6">
      <c r="A32" s="30">
        <v>9</v>
      </c>
      <c r="C32" s="3">
        <v>9</v>
      </c>
      <c r="D32" s="44">
        <v>4</v>
      </c>
    </row>
    <row r="33" spans="1:4">
      <c r="A33" s="30">
        <v>10</v>
      </c>
      <c r="C33" s="3">
        <v>10</v>
      </c>
      <c r="D33" s="44">
        <v>4</v>
      </c>
    </row>
    <row r="34" spans="1:4">
      <c r="A34" s="30">
        <v>10</v>
      </c>
      <c r="C34" s="3">
        <v>11</v>
      </c>
      <c r="D34" s="44">
        <v>3</v>
      </c>
    </row>
    <row r="35" spans="1:4">
      <c r="A35" s="30">
        <v>10</v>
      </c>
      <c r="C35" s="53">
        <v>12</v>
      </c>
      <c r="D35" s="54">
        <v>6</v>
      </c>
    </row>
    <row r="36" spans="1:4">
      <c r="A36" s="30">
        <v>10</v>
      </c>
      <c r="C36" s="3" t="s">
        <v>125</v>
      </c>
      <c r="D36" s="44">
        <v>45</v>
      </c>
    </row>
    <row r="37" spans="1:4">
      <c r="A37" s="30">
        <v>11</v>
      </c>
    </row>
    <row r="38" spans="1:4">
      <c r="A38" s="30">
        <v>11</v>
      </c>
    </row>
    <row r="39" spans="1:4">
      <c r="A39" s="30">
        <v>11</v>
      </c>
    </row>
    <row r="40" spans="1:4">
      <c r="A40" s="30">
        <v>12</v>
      </c>
    </row>
    <row r="41" spans="1:4">
      <c r="A41" s="30">
        <v>12</v>
      </c>
    </row>
    <row r="42" spans="1:4">
      <c r="A42" s="30">
        <v>12</v>
      </c>
    </row>
    <row r="43" spans="1:4">
      <c r="A43" s="30">
        <v>12</v>
      </c>
    </row>
  </sheetData>
  <sortState xmlns:xlrd2="http://schemas.microsoft.com/office/spreadsheetml/2017/richdata2" ref="A2:A43">
    <sortCondition ref="A1:A43"/>
  </sortState>
  <mergeCells count="4">
    <mergeCell ref="C2:K3"/>
    <mergeCell ref="F4:K5"/>
    <mergeCell ref="C22:D22"/>
    <mergeCell ref="F6:K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D3778-85A7-4D10-A71A-ABC657604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Required data</vt:lpstr>
      <vt:lpstr>Task 5</vt:lpstr>
      <vt:lpstr>Task 6</vt:lpstr>
      <vt:lpstr>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kritika negi</cp:lastModifiedBy>
  <cp:revision/>
  <dcterms:created xsi:type="dcterms:W3CDTF">2021-05-24T07:11:16Z</dcterms:created>
  <dcterms:modified xsi:type="dcterms:W3CDTF">2022-01-13T07:26:54Z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