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Lab" sheetId="1" r:id="rId1"/>
    <sheet name="Basico" sheetId="2" r:id="rId2"/>
    <sheet name="Compuesto" sheetId="3" r:id="rId3"/>
  </sheets>
  <calcPr calcId="145621" iterateDelta="1E-4"/>
</workbook>
</file>

<file path=xl/calcChain.xml><?xml version="1.0" encoding="utf-8"?>
<calcChain xmlns="http://schemas.openxmlformats.org/spreadsheetml/2006/main">
  <c r="D43" i="3" l="1"/>
  <c r="D34" i="3"/>
  <c r="D24" i="3"/>
  <c r="D25" i="3" s="1"/>
  <c r="D15" i="3"/>
  <c r="D54" i="2"/>
  <c r="D44" i="2"/>
  <c r="F32" i="2"/>
  <c r="D34" i="2" s="1"/>
  <c r="D35" i="2" s="1"/>
  <c r="D24" i="2"/>
  <c r="D25" i="2" s="1"/>
  <c r="D15" i="2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H1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N6" i="1" s="1"/>
  <c r="N7" i="1"/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N8" i="1" s="1"/>
  <c r="J13" i="1"/>
  <c r="L13" i="1" l="1"/>
  <c r="N13" i="1"/>
  <c r="H14" i="1" s="1"/>
  <c r="J14" i="1" l="1"/>
  <c r="L14" i="1" l="1"/>
  <c r="N14" i="1"/>
  <c r="H15" i="1" s="1"/>
  <c r="J15" i="1" l="1"/>
  <c r="L15" i="1" l="1"/>
  <c r="N15" i="1"/>
  <c r="H16" i="1" s="1"/>
  <c r="J16" i="1" l="1"/>
  <c r="L16" i="1" l="1"/>
  <c r="N16" i="1"/>
  <c r="H17" i="1" s="1"/>
  <c r="J17" i="1" l="1"/>
  <c r="L17" i="1" l="1"/>
  <c r="N17" i="1"/>
  <c r="H18" i="1" s="1"/>
  <c r="J18" i="1" l="1"/>
  <c r="L18" i="1" s="1"/>
  <c r="N18" i="1" l="1"/>
  <c r="H19" i="1" s="1"/>
  <c r="J19" i="1" l="1"/>
  <c r="L19" i="1" s="1"/>
  <c r="N19" i="1" l="1"/>
  <c r="H20" i="1" s="1"/>
  <c r="J20" i="1" l="1"/>
  <c r="L20" i="1" s="1"/>
  <c r="N20" i="1" l="1"/>
  <c r="H21" i="1" s="1"/>
  <c r="J21" i="1" l="1"/>
  <c r="L21" i="1" s="1"/>
  <c r="N21" i="1" l="1"/>
  <c r="H22" i="1" s="1"/>
  <c r="J22" i="1" l="1"/>
  <c r="L22" i="1" s="1"/>
  <c r="N22" i="1" l="1"/>
  <c r="H23" i="1" s="1"/>
  <c r="J23" i="1" l="1"/>
  <c r="L23" i="1" s="1"/>
  <c r="N23" i="1" l="1"/>
  <c r="H24" i="1" s="1"/>
  <c r="J24" i="1" l="1"/>
  <c r="L24" i="1" s="1"/>
  <c r="N24" i="1" l="1"/>
  <c r="H25" i="1" s="1"/>
  <c r="J25" i="1" l="1"/>
  <c r="L25" i="1" s="1"/>
  <c r="N25" i="1" l="1"/>
  <c r="H26" i="1" s="1"/>
  <c r="J26" i="1" l="1"/>
  <c r="L26" i="1" s="1"/>
  <c r="N26" i="1" l="1"/>
  <c r="H27" i="1" s="1"/>
  <c r="J27" i="1" l="1"/>
  <c r="L27" i="1" s="1"/>
  <c r="N27" i="1" l="1"/>
  <c r="H28" i="1" s="1"/>
  <c r="J28" i="1" l="1"/>
  <c r="L28" i="1" s="1"/>
  <c r="N28" i="1" l="1"/>
  <c r="H29" i="1" s="1"/>
  <c r="J29" i="1" l="1"/>
  <c r="L29" i="1" s="1"/>
  <c r="N29" i="1" l="1"/>
  <c r="H30" i="1" s="1"/>
  <c r="J30" i="1" l="1"/>
  <c r="L30" i="1" s="1"/>
  <c r="N30" i="1" l="1"/>
  <c r="H31" i="1" s="1"/>
  <c r="J31" i="1" l="1"/>
  <c r="L31" i="1" s="1"/>
  <c r="N31" i="1" l="1"/>
  <c r="H32" i="1" s="1"/>
  <c r="J32" i="1" l="1"/>
  <c r="L32" i="1" s="1"/>
  <c r="N32" i="1" l="1"/>
  <c r="H33" i="1" s="1"/>
  <c r="J33" i="1" l="1"/>
  <c r="L33" i="1" s="1"/>
  <c r="N33" i="1" l="1"/>
  <c r="H34" i="1" s="1"/>
  <c r="J34" i="1" l="1"/>
  <c r="L34" i="1" s="1"/>
  <c r="N34" i="1" l="1"/>
  <c r="H35" i="1" s="1"/>
  <c r="J35" i="1" l="1"/>
  <c r="L35" i="1" s="1"/>
  <c r="N35" i="1" l="1"/>
  <c r="H36" i="1" s="1"/>
  <c r="J36" i="1" l="1"/>
  <c r="L36" i="1" s="1"/>
  <c r="N36" i="1" l="1"/>
  <c r="H37" i="1" s="1"/>
  <c r="J37" i="1" l="1"/>
  <c r="L37" i="1" s="1"/>
  <c r="N37" i="1" l="1"/>
  <c r="H38" i="1" s="1"/>
  <c r="J38" i="1" l="1"/>
  <c r="L38" i="1" s="1"/>
  <c r="N38" i="1" l="1"/>
  <c r="H39" i="1" s="1"/>
  <c r="J39" i="1" l="1"/>
  <c r="L39" i="1" s="1"/>
  <c r="N39" i="1" l="1"/>
  <c r="H40" i="1" s="1"/>
  <c r="J40" i="1" l="1"/>
  <c r="L40" i="1" s="1"/>
  <c r="N40" i="1" l="1"/>
  <c r="H41" i="1" s="1"/>
  <c r="J41" i="1" l="1"/>
  <c r="L41" i="1" s="1"/>
  <c r="N41" i="1" l="1"/>
  <c r="H42" i="1" s="1"/>
  <c r="J42" i="1" l="1"/>
  <c r="L42" i="1" s="1"/>
  <c r="N42" i="1" l="1"/>
  <c r="H43" i="1" s="1"/>
  <c r="J43" i="1" l="1"/>
  <c r="L43" i="1" s="1"/>
  <c r="N43" i="1" l="1"/>
  <c r="H44" i="1" s="1"/>
  <c r="J44" i="1" l="1"/>
  <c r="L44" i="1" s="1"/>
  <c r="N44" i="1" l="1"/>
  <c r="H45" i="1" s="1"/>
  <c r="J45" i="1" l="1"/>
  <c r="L45" i="1" s="1"/>
  <c r="N45" i="1" l="1"/>
  <c r="H46" i="1" s="1"/>
  <c r="J46" i="1" l="1"/>
  <c r="L46" i="1" s="1"/>
  <c r="N46" i="1" l="1"/>
  <c r="H47" i="1" s="1"/>
  <c r="J47" i="1" l="1"/>
  <c r="L47" i="1" s="1"/>
  <c r="N47" i="1" l="1"/>
  <c r="H48" i="1" s="1"/>
  <c r="J48" i="1" l="1"/>
  <c r="L48" i="1" s="1"/>
  <c r="N48" i="1" l="1"/>
  <c r="H49" i="1" s="1"/>
  <c r="J49" i="1" l="1"/>
  <c r="L49" i="1" s="1"/>
  <c r="N49" i="1" l="1"/>
  <c r="H50" i="1" s="1"/>
  <c r="J50" i="1" l="1"/>
  <c r="L50" i="1" s="1"/>
  <c r="N50" i="1" l="1"/>
  <c r="H51" i="1" s="1"/>
  <c r="J51" i="1" l="1"/>
  <c r="L51" i="1" s="1"/>
  <c r="N51" i="1" l="1"/>
  <c r="H52" i="1" s="1"/>
  <c r="J52" i="1" l="1"/>
  <c r="L52" i="1" s="1"/>
  <c r="N52" i="1" l="1"/>
  <c r="H53" i="1" s="1"/>
  <c r="J53" i="1" l="1"/>
  <c r="L53" i="1" s="1"/>
  <c r="N53" i="1" l="1"/>
  <c r="H54" i="1" s="1"/>
  <c r="J54" i="1" l="1"/>
  <c r="L54" i="1" s="1"/>
  <c r="N54" i="1" l="1"/>
  <c r="H55" i="1" s="1"/>
  <c r="J55" i="1" l="1"/>
  <c r="L55" i="1" s="1"/>
  <c r="N55" i="1" l="1"/>
  <c r="H56" i="1" s="1"/>
  <c r="J56" i="1" l="1"/>
  <c r="L56" i="1" s="1"/>
  <c r="N56" i="1" l="1"/>
  <c r="H57" i="1" s="1"/>
  <c r="J57" i="1" l="1"/>
  <c r="L57" i="1" s="1"/>
  <c r="N57" i="1" l="1"/>
  <c r="H58" i="1" s="1"/>
  <c r="J58" i="1" l="1"/>
  <c r="L58" i="1" s="1"/>
  <c r="N58" i="1" l="1"/>
  <c r="H59" i="1" s="1"/>
  <c r="J59" i="1" l="1"/>
  <c r="L59" i="1" s="1"/>
  <c r="N59" i="1" l="1"/>
  <c r="H60" i="1" s="1"/>
  <c r="J60" i="1" l="1"/>
  <c r="L60" i="1" s="1"/>
  <c r="N60" i="1" l="1"/>
  <c r="H61" i="1" s="1"/>
  <c r="J61" i="1" l="1"/>
  <c r="L61" i="1" s="1"/>
  <c r="N61" i="1" l="1"/>
  <c r="H62" i="1" s="1"/>
  <c r="J62" i="1" l="1"/>
  <c r="L62" i="1" s="1"/>
  <c r="N62" i="1" l="1"/>
  <c r="H63" i="1" s="1"/>
  <c r="J63" i="1" l="1"/>
  <c r="L63" i="1" l="1"/>
  <c r="H8" i="1" s="1"/>
  <c r="N9" i="1" s="1"/>
  <c r="H6" i="1"/>
  <c r="H9" i="1" s="1"/>
  <c r="J10" i="1" s="1"/>
  <c r="N63" i="1"/>
</calcChain>
</file>

<file path=xl/sharedStrings.xml><?xml version="1.0" encoding="utf-8"?>
<sst xmlns="http://schemas.openxmlformats.org/spreadsheetml/2006/main" count="110" uniqueCount="49">
  <si>
    <t>¿Cuál es el capital necesario para vivir durante 50 años?</t>
  </si>
  <si>
    <t>Capital inicial</t>
  </si>
  <si>
    <t>Gasto anual inicial</t>
  </si>
  <si>
    <t>Tipo de interés simple</t>
  </si>
  <si>
    <t>Incremento del gasto anual</t>
  </si>
  <si>
    <t>Intereses generados en 50 años</t>
  </si>
  <si>
    <t>Gasto el último año</t>
  </si>
  <si>
    <t>Tasa de impuestos sobre intereses</t>
  </si>
  <si>
    <t>Incremento porcentual en 50 años</t>
  </si>
  <si>
    <t>Impuestos en 50 años</t>
  </si>
  <si>
    <t>Gasto en 50 años</t>
  </si>
  <si>
    <t>Total capital inicial + intereses</t>
  </si>
  <si>
    <t>Total gastos + impuestos</t>
  </si>
  <si>
    <t>Capital restante a los 50 años:</t>
  </si>
  <si>
    <t>Año</t>
  </si>
  <si>
    <t>Gasto anual</t>
  </si>
  <si>
    <t>Gasto acumulado</t>
  </si>
  <si>
    <t>Capital al comienzo del periodo</t>
  </si>
  <si>
    <t>Interés generado</t>
  </si>
  <si>
    <t>Impuestos sobre intereses</t>
  </si>
  <si>
    <t>Capital restante</t>
  </si>
  <si>
    <t>CAPITALLIZACION SIMPLE
CN=C0(1+in)</t>
  </si>
  <si>
    <t>1.</t>
  </si>
  <si>
    <t>¿Cuánto deberé invertir hoy si quiero disponer dentro de 2 años de 1.500 euros para comprarme un coche si me aseguran un 6% de interés anual?</t>
  </si>
  <si>
    <t>C0</t>
  </si>
  <si>
    <t>Cn</t>
  </si>
  <si>
    <t>i</t>
  </si>
  <si>
    <t>n</t>
  </si>
  <si>
    <t>x?</t>
  </si>
  <si>
    <t>x=</t>
  </si>
  <si>
    <t>€</t>
  </si>
  <si>
    <t>2.</t>
  </si>
  <si>
    <t>¿Qué intereses producirán 300€ invertidos 4 años al 7% simple anual?</t>
  </si>
  <si>
    <t>intereses=</t>
  </si>
  <si>
    <t>€</t>
  </si>
  <si>
    <t>3.</t>
  </si>
  <si>
    <t>¿Qué interés producirán 6.000€ invertidos 8 meses al 1% simple mensual?</t>
  </si>
  <si>
    <t>4.</t>
  </si>
  <si>
    <t>Determinar el tanto de interés anual a que deben invertirse 1.000€ para que en 5 años se obtenga un montante de 1.500€</t>
  </si>
  <si>
    <t>% de interes anual</t>
  </si>
  <si>
    <t>5.</t>
  </si>
  <si>
    <t>Un capital de 2.000€ colocado a interés simple al 4% anual asciende a 2.640€. Determinar el tiempo que estuvo impuesto</t>
  </si>
  <si>
    <t>años</t>
  </si>
  <si>
    <r>
      <t>CAPITALIZACION COMPUESTA
CN=C0(1+i)</t>
    </r>
    <r>
      <rPr>
        <b/>
        <vertAlign val="superscript"/>
        <sz val="20"/>
        <color rgb="FF000000"/>
        <rFont val="Calibri"/>
        <family val="2"/>
        <charset val="1"/>
      </rPr>
      <t>n</t>
    </r>
  </si>
  <si>
    <t>¿Cuánto deberé invertir hoy si quiero disponer dentro de 2 años de 1.500 euros para comprarme un coche si me aseguran un 6% de interés anual compuesto para ese plazo?</t>
  </si>
  <si>
    <t>¿Qué intereses producirán 300€ invertidos a 4 años al 7% compuesto anual?</t>
  </si>
  <si>
    <t>Determinar el tanto de interés anual a que deben invertirse 1.000€ para que en 12 años se obtenga un montante de 1.601,03 euros</t>
  </si>
  <si>
    <t>Un capital de 2.000€ colocado a interés compuesto al 4% asciende a 3.202€. Determinar el tiempo que estuvo impuesto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</si>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</sst>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&quot; €&quot;_-;\-* #,##0.00&quot; €&quot;_-;_-* \-??&quot; €&quot;_-;_-@_-"/>
    <numFmt numFmtId="165" formatCode="#,##0&quot; €&quot;"/>
    <numFmt numFmtId="166" formatCode="_-* #,##0.00\ [$€-42D]_-;\-* #,##0.00\ [$€-42D]_-;_-* \-??\ [$€-42D]_-;_-@_-"/>
  </numFmts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3"/>
      <color rgb="FF000000"/>
      <name val="Times New Roman"/>
      <family val="1"/>
      <charset val="1"/>
    </font>
    <font>
      <sz val="13"/>
      <name val="Times New Roman"/>
      <family val="1"/>
    </font>
    <font>
      <b/>
      <vertAlign val="superscript"/>
      <sz val="2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9CDE5"/>
        <bgColor rgb="FFCCCCCC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CCCCCC"/>
      </patternFill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CCCCCC"/>
        <bgColor rgb="FFBFBFBF"/>
      </patternFill>
    </fill>
    <fill>
      <patternFill patternType="solid">
        <fgColor rgb="FF00FF00"/>
        <bgColor rgb="FF33CCCC"/>
      </patternFill>
    </fill>
  </fills>
  <borders count="2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rgb="FF800080"/>
      </bottom>
      <diagonal/>
    </border>
    <border>
      <left/>
      <right/>
      <top style="thick">
        <color rgb="FF800080"/>
      </top>
      <bottom style="thick">
        <color rgb="FF800080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4" fillId="3" borderId="10" xfId="0" applyNumberFormat="1" applyFont="1" applyFill="1" applyBorder="1" applyAlignment="1" applyProtection="1">
      <alignment horizontal="center"/>
    </xf>
    <xf numFmtId="164" fontId="3" fillId="2" borderId="1" xfId="0" applyNumberFormat="1" applyFont="1" applyFill="1" applyBorder="1" applyAlignment="1">
      <alignment horizontal="right"/>
    </xf>
    <xf numFmtId="165" fontId="0" fillId="0" borderId="9" xfId="0" applyNumberFormat="1" applyBorder="1" applyAlignment="1">
      <alignment horizontal="center"/>
    </xf>
    <xf numFmtId="165" fontId="0" fillId="0" borderId="9" xfId="0" applyNumberFormat="1" applyFont="1" applyBorder="1" applyAlignment="1" applyProtection="1">
      <alignment horizontal="center"/>
    </xf>
    <xf numFmtId="164" fontId="0" fillId="0" borderId="8" xfId="0" applyNumberFormat="1" applyFont="1" applyBorder="1" applyAlignment="1">
      <alignment horizontal="right"/>
    </xf>
    <xf numFmtId="165" fontId="0" fillId="0" borderId="7" xfId="0" applyNumberFormat="1" applyBorder="1" applyAlignment="1">
      <alignment horizontal="center"/>
    </xf>
    <xf numFmtId="165" fontId="0" fillId="0" borderId="7" xfId="0" applyNumberFormat="1" applyFont="1" applyBorder="1" applyAlignment="1" applyProtection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7" xfId="0" applyNumberFormat="1" applyFont="1" applyBorder="1" applyAlignment="1" applyProtection="1">
      <alignment horizontal="center"/>
    </xf>
    <xf numFmtId="164" fontId="0" fillId="0" borderId="6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center"/>
    </xf>
    <xf numFmtId="165" fontId="2" fillId="0" borderId="4" xfId="0" applyNumberFormat="1" applyFont="1" applyBorder="1" applyAlignment="1" applyProtection="1">
      <alignment horizontal="center"/>
    </xf>
    <xf numFmtId="164" fontId="0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7" borderId="1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9" borderId="0" xfId="0" applyFont="1" applyFill="1" applyAlignment="1">
      <alignment horizontal="right"/>
    </xf>
    <xf numFmtId="2" fontId="0" fillId="9" borderId="0" xfId="0" applyNumberFormat="1" applyFill="1" applyAlignment="1">
      <alignment horizontal="center"/>
    </xf>
    <xf numFmtId="0" fontId="0" fillId="9" borderId="0" xfId="0" applyFont="1" applyFill="1"/>
    <xf numFmtId="0" fontId="0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0" fillId="0" borderId="21" xfId="0" applyNumberFormat="1" applyBorder="1"/>
    <xf numFmtId="0" fontId="0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Font="1"/>
    <xf numFmtId="164" fontId="3" fillId="2" borderId="11" xfId="0" applyNumberFormat="1" applyFont="1" applyFill="1" applyBorder="1" applyAlignment="1">
      <alignment horizontal="right"/>
    </xf>
    <xf numFmtId="165" fontId="4" fillId="4" borderId="10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65" fontId="3" fillId="5" borderId="13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166" fontId="0" fillId="0" borderId="0" xfId="0" applyNumberFormat="1" applyFont="1" applyBorder="1" applyAlignment="1" applyProtection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5" fillId="8" borderId="20" xfId="0" applyFont="1" applyFill="1" applyBorder="1" applyAlignment="1">
      <alignment horizontal="center"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top" wrapText="1"/>
    </xf>
  </cellXfs>
  <cellStyles count="1">
    <cellStyle name="Normala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CCCCC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ko gai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3"/>
  <sheetViews>
    <sheetView tabSelected="1" zoomScaleNormal="100" workbookViewId="0">
      <selection activeCell="B11" sqref="B11"/>
    </sheetView>
  </sheetViews>
  <sheetFormatPr defaultRowHeight="15" x14ac:dyDescent="0.25"/>
  <cols>
    <col min="1" max="1025" width="8.7109375"/>
  </cols>
  <sheetData>
    <row r="2" spans="2:16" ht="15" customHeight="1" x14ac:dyDescent="0.25"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6" ht="15.75" customHeight="1" x14ac:dyDescent="0.25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16" ht="15.75" customHeight="1" x14ac:dyDescent="0.25">
      <c r="B4" s="15"/>
      <c r="C4" s="13" t="s">
        <v>1</v>
      </c>
      <c r="D4" s="13"/>
      <c r="E4" s="13"/>
      <c r="F4" s="13"/>
      <c r="G4" s="13"/>
      <c r="H4" s="12">
        <v>1000000</v>
      </c>
      <c r="I4" s="12"/>
      <c r="J4" s="13" t="s">
        <v>2</v>
      </c>
      <c r="K4" s="13"/>
      <c r="L4" s="13"/>
      <c r="M4" s="13"/>
      <c r="N4" s="11">
        <v>19555</v>
      </c>
      <c r="O4" s="11"/>
    </row>
    <row r="5" spans="2:16" ht="15" customHeight="1" x14ac:dyDescent="0.25">
      <c r="B5" s="15"/>
      <c r="C5" s="10" t="s">
        <v>3</v>
      </c>
      <c r="D5" s="10"/>
      <c r="E5" s="10"/>
      <c r="F5" s="10"/>
      <c r="G5" s="10"/>
      <c r="H5" s="9">
        <v>3.5499999999999997E-2</v>
      </c>
      <c r="I5" s="9"/>
      <c r="J5" s="10" t="s">
        <v>4</v>
      </c>
      <c r="K5" s="10"/>
      <c r="L5" s="10"/>
      <c r="M5" s="10"/>
      <c r="N5" s="8">
        <v>2.7099999999999999E-2</v>
      </c>
      <c r="O5" s="8"/>
    </row>
    <row r="6" spans="2:16" ht="15" customHeight="1" x14ac:dyDescent="0.25">
      <c r="B6" s="15"/>
      <c r="C6" s="10" t="s">
        <v>5</v>
      </c>
      <c r="D6" s="10"/>
      <c r="E6" s="10"/>
      <c r="F6" s="10"/>
      <c r="G6" s="10"/>
      <c r="H6" s="7">
        <f>SUM(J13:J63)</f>
        <v>1661833.1849732832</v>
      </c>
      <c r="I6" s="7"/>
      <c r="J6" s="10" t="s">
        <v>6</v>
      </c>
      <c r="K6" s="10"/>
      <c r="L6" s="10"/>
      <c r="M6" s="10"/>
      <c r="N6" s="6">
        <f>D63</f>
        <v>74455.070854865655</v>
      </c>
      <c r="O6" s="6"/>
    </row>
    <row r="7" spans="2:16" ht="15" customHeight="1" x14ac:dyDescent="0.25">
      <c r="B7" s="15"/>
      <c r="C7" s="10" t="s">
        <v>7</v>
      </c>
      <c r="D7" s="10"/>
      <c r="E7" s="10"/>
      <c r="F7" s="10"/>
      <c r="G7" s="10"/>
      <c r="H7" s="9">
        <v>0.21</v>
      </c>
      <c r="I7" s="9"/>
      <c r="J7" s="10" t="s">
        <v>8</v>
      </c>
      <c r="K7" s="10"/>
      <c r="L7" s="10"/>
      <c r="M7" s="10"/>
      <c r="N7" s="8">
        <f>N5*50</f>
        <v>1.355</v>
      </c>
      <c r="O7" s="8"/>
    </row>
    <row r="8" spans="2:16" ht="15.75" customHeight="1" x14ac:dyDescent="0.25">
      <c r="B8" s="15"/>
      <c r="C8" s="5" t="s">
        <v>9</v>
      </c>
      <c r="D8" s="5"/>
      <c r="E8" s="5"/>
      <c r="F8" s="5"/>
      <c r="G8" s="5"/>
      <c r="H8" s="4">
        <f>SUM(L13:L63)</f>
        <v>348984.96884438983</v>
      </c>
      <c r="I8" s="4"/>
      <c r="J8" s="5" t="s">
        <v>10</v>
      </c>
      <c r="K8" s="5"/>
      <c r="L8" s="5"/>
      <c r="M8" s="5"/>
      <c r="N8" s="3">
        <f>F63</f>
        <v>2100287.9437281364</v>
      </c>
      <c r="O8" s="3"/>
    </row>
    <row r="9" spans="2:16" ht="15.75" customHeight="1" x14ac:dyDescent="0.25">
      <c r="B9" s="15"/>
      <c r="C9" s="2" t="s">
        <v>11</v>
      </c>
      <c r="D9" s="2"/>
      <c r="E9" s="2"/>
      <c r="F9" s="2"/>
      <c r="G9" s="2"/>
      <c r="H9" s="1">
        <f>H4+H6</f>
        <v>2661833.1849732832</v>
      </c>
      <c r="I9" s="1"/>
      <c r="J9" s="34" t="s">
        <v>12</v>
      </c>
      <c r="K9" s="34"/>
      <c r="L9" s="34"/>
      <c r="M9" s="34"/>
      <c r="N9" s="35">
        <f>N8+H8</f>
        <v>2449272.9125725264</v>
      </c>
      <c r="O9" s="35"/>
      <c r="P9" s="16"/>
    </row>
    <row r="10" spans="2:16" ht="16.5" customHeight="1" x14ac:dyDescent="0.25">
      <c r="B10" s="15"/>
      <c r="C10" s="36" t="s">
        <v>13</v>
      </c>
      <c r="D10" s="36"/>
      <c r="E10" s="36"/>
      <c r="F10" s="36"/>
      <c r="G10" s="36"/>
      <c r="H10" s="36"/>
      <c r="I10" s="36"/>
      <c r="J10" s="37">
        <f>H9-N9</f>
        <v>212560.27240075683</v>
      </c>
      <c r="K10" s="37"/>
      <c r="L10" s="37"/>
      <c r="M10" s="37"/>
      <c r="N10" s="37"/>
      <c r="O10" s="37"/>
      <c r="P10" s="16"/>
    </row>
    <row r="11" spans="2:16" ht="15.75" customHeight="1" x14ac:dyDescent="0.25">
      <c r="B11" s="15"/>
      <c r="C11" s="38" t="s">
        <v>14</v>
      </c>
      <c r="D11" s="39" t="s">
        <v>15</v>
      </c>
      <c r="E11" s="39"/>
      <c r="F11" s="40" t="s">
        <v>16</v>
      </c>
      <c r="G11" s="40"/>
      <c r="H11" s="41" t="s">
        <v>17</v>
      </c>
      <c r="I11" s="41"/>
      <c r="J11" s="41" t="s">
        <v>18</v>
      </c>
      <c r="K11" s="41"/>
      <c r="L11" s="41" t="s">
        <v>19</v>
      </c>
      <c r="M11" s="41"/>
      <c r="N11" s="42" t="s">
        <v>20</v>
      </c>
      <c r="O11" s="42"/>
    </row>
    <row r="12" spans="2:16" ht="15.75" customHeight="1" x14ac:dyDescent="0.25">
      <c r="B12" s="15"/>
      <c r="C12" s="38"/>
      <c r="D12" s="39"/>
      <c r="E12" s="39"/>
      <c r="F12" s="40"/>
      <c r="G12" s="40"/>
      <c r="H12" s="41"/>
      <c r="I12" s="41"/>
      <c r="J12" s="41"/>
      <c r="K12" s="41"/>
      <c r="L12" s="41"/>
      <c r="M12" s="41"/>
      <c r="N12" s="42"/>
      <c r="O12" s="42"/>
    </row>
    <row r="13" spans="2:16" ht="15" customHeight="1" x14ac:dyDescent="0.25">
      <c r="B13" s="15"/>
      <c r="C13" s="17">
        <v>2010</v>
      </c>
      <c r="D13" s="43">
        <f>N4</f>
        <v>19555</v>
      </c>
      <c r="E13" s="43"/>
      <c r="F13" s="44">
        <f>D13</f>
        <v>19555</v>
      </c>
      <c r="G13" s="44"/>
      <c r="H13" s="44">
        <f>H4</f>
        <v>1000000</v>
      </c>
      <c r="I13" s="44"/>
      <c r="J13" s="44">
        <f t="shared" ref="J13:J44" si="0">H13*$H$5</f>
        <v>35500</v>
      </c>
      <c r="K13" s="44"/>
      <c r="L13" s="44">
        <f t="shared" ref="L13:L44" si="1">J13*$H$7</f>
        <v>7455</v>
      </c>
      <c r="M13" s="44"/>
      <c r="N13" s="45">
        <f t="shared" ref="N13:N44" si="2">H13+J13-L13-D13</f>
        <v>1008490</v>
      </c>
      <c r="O13" s="45"/>
    </row>
    <row r="14" spans="2:16" ht="15" customHeight="1" x14ac:dyDescent="0.25">
      <c r="B14" s="15"/>
      <c r="C14" s="18">
        <f t="shared" ref="C14:C45" si="3">C13+1</f>
        <v>2011</v>
      </c>
      <c r="D14" s="46">
        <f t="shared" ref="D14:D45" si="4">D13+D13*$N$5</f>
        <v>20084.940500000001</v>
      </c>
      <c r="E14" s="46"/>
      <c r="F14" s="44">
        <f t="shared" ref="F14:F45" si="5">F13+D14</f>
        <v>39639.940499999997</v>
      </c>
      <c r="G14" s="44"/>
      <c r="H14" s="44">
        <f t="shared" ref="H14:H45" si="6">N13</f>
        <v>1008490</v>
      </c>
      <c r="I14" s="44"/>
      <c r="J14" s="44">
        <f t="shared" si="0"/>
        <v>35801.394999999997</v>
      </c>
      <c r="K14" s="44"/>
      <c r="L14" s="44">
        <f t="shared" si="1"/>
        <v>7518.2929499999991</v>
      </c>
      <c r="M14" s="44"/>
      <c r="N14" s="45">
        <f t="shared" si="2"/>
        <v>1016688.16155</v>
      </c>
      <c r="O14" s="45"/>
    </row>
    <row r="15" spans="2:16" ht="15" customHeight="1" x14ac:dyDescent="0.25">
      <c r="B15" s="15"/>
      <c r="C15" s="18">
        <f t="shared" si="3"/>
        <v>2012</v>
      </c>
      <c r="D15" s="46">
        <f t="shared" si="4"/>
        <v>20629.242387549999</v>
      </c>
      <c r="E15" s="46"/>
      <c r="F15" s="44">
        <f t="shared" si="5"/>
        <v>60269.182887549992</v>
      </c>
      <c r="G15" s="44"/>
      <c r="H15" s="44">
        <f t="shared" si="6"/>
        <v>1016688.16155</v>
      </c>
      <c r="I15" s="44"/>
      <c r="J15" s="44">
        <f t="shared" si="0"/>
        <v>36092.429735024998</v>
      </c>
      <c r="K15" s="44"/>
      <c r="L15" s="44">
        <f t="shared" si="1"/>
        <v>7579.4102443552492</v>
      </c>
      <c r="M15" s="44"/>
      <c r="N15" s="45">
        <f t="shared" si="2"/>
        <v>1024571.9386531198</v>
      </c>
      <c r="O15" s="45"/>
    </row>
    <row r="16" spans="2:16" ht="15" customHeight="1" x14ac:dyDescent="0.25">
      <c r="B16" s="15"/>
      <c r="C16" s="18">
        <f t="shared" si="3"/>
        <v>2013</v>
      </c>
      <c r="D16" s="46">
        <f t="shared" si="4"/>
        <v>21188.294856252603</v>
      </c>
      <c r="E16" s="46"/>
      <c r="F16" s="44">
        <f t="shared" si="5"/>
        <v>81457.477743802592</v>
      </c>
      <c r="G16" s="44"/>
      <c r="H16" s="44">
        <f t="shared" si="6"/>
        <v>1024571.9386531198</v>
      </c>
      <c r="I16" s="44"/>
      <c r="J16" s="44">
        <f t="shared" si="0"/>
        <v>36372.30382218575</v>
      </c>
      <c r="K16" s="44"/>
      <c r="L16" s="44">
        <f t="shared" si="1"/>
        <v>7638.1838026590067</v>
      </c>
      <c r="M16" s="44"/>
      <c r="N16" s="45">
        <f t="shared" si="2"/>
        <v>1032117.7638163941</v>
      </c>
      <c r="O16" s="45"/>
    </row>
    <row r="17" spans="2:15" ht="15" customHeight="1" x14ac:dyDescent="0.25">
      <c r="B17" s="15"/>
      <c r="C17" s="18">
        <f t="shared" si="3"/>
        <v>2014</v>
      </c>
      <c r="D17" s="46">
        <f t="shared" si="4"/>
        <v>21762.497646857049</v>
      </c>
      <c r="E17" s="46"/>
      <c r="F17" s="44">
        <f t="shared" si="5"/>
        <v>103219.97539065965</v>
      </c>
      <c r="G17" s="44"/>
      <c r="H17" s="44">
        <f t="shared" si="6"/>
        <v>1032117.7638163941</v>
      </c>
      <c r="I17" s="44"/>
      <c r="J17" s="44">
        <f t="shared" si="0"/>
        <v>36640.180615481986</v>
      </c>
      <c r="K17" s="44"/>
      <c r="L17" s="44">
        <f t="shared" si="1"/>
        <v>7694.4379292512167</v>
      </c>
      <c r="M17" s="44"/>
      <c r="N17" s="45">
        <f t="shared" si="2"/>
        <v>1039301.0088557678</v>
      </c>
      <c r="O17" s="45"/>
    </row>
    <row r="18" spans="2:15" ht="15" customHeight="1" x14ac:dyDescent="0.25">
      <c r="B18" s="15"/>
      <c r="C18" s="18">
        <f t="shared" si="3"/>
        <v>2015</v>
      </c>
      <c r="D18" s="46">
        <f t="shared" si="4"/>
        <v>22352.261333086877</v>
      </c>
      <c r="E18" s="46"/>
      <c r="F18" s="44">
        <f t="shared" si="5"/>
        <v>125572.23672374652</v>
      </c>
      <c r="G18" s="44"/>
      <c r="H18" s="44">
        <f t="shared" si="6"/>
        <v>1039301.0088557678</v>
      </c>
      <c r="I18" s="44"/>
      <c r="J18" s="44">
        <f t="shared" si="0"/>
        <v>36895.185814379751</v>
      </c>
      <c r="K18" s="44"/>
      <c r="L18" s="44">
        <f t="shared" si="1"/>
        <v>7747.9890210197473</v>
      </c>
      <c r="M18" s="44"/>
      <c r="N18" s="45">
        <f t="shared" si="2"/>
        <v>1046095.9443160408</v>
      </c>
      <c r="O18" s="45"/>
    </row>
    <row r="19" spans="2:15" ht="15" customHeight="1" x14ac:dyDescent="0.25">
      <c r="B19" s="15"/>
      <c r="C19" s="18">
        <f t="shared" si="3"/>
        <v>2016</v>
      </c>
      <c r="D19" s="46">
        <f t="shared" si="4"/>
        <v>22958.00761521353</v>
      </c>
      <c r="E19" s="46"/>
      <c r="F19" s="44">
        <f t="shared" si="5"/>
        <v>148530.24433896004</v>
      </c>
      <c r="G19" s="44"/>
      <c r="H19" s="44">
        <f t="shared" si="6"/>
        <v>1046095.9443160408</v>
      </c>
      <c r="I19" s="44"/>
      <c r="J19" s="44">
        <f t="shared" si="0"/>
        <v>37136.406023219446</v>
      </c>
      <c r="K19" s="44"/>
      <c r="L19" s="44">
        <f t="shared" si="1"/>
        <v>7798.6452648760833</v>
      </c>
      <c r="M19" s="44"/>
      <c r="N19" s="45">
        <f t="shared" si="2"/>
        <v>1052475.6974591706</v>
      </c>
      <c r="O19" s="45"/>
    </row>
    <row r="20" spans="2:15" ht="15" customHeight="1" x14ac:dyDescent="0.25">
      <c r="B20" s="15"/>
      <c r="C20" s="18">
        <f t="shared" si="3"/>
        <v>2017</v>
      </c>
      <c r="D20" s="46">
        <f t="shared" si="4"/>
        <v>23580.169621585817</v>
      </c>
      <c r="E20" s="46"/>
      <c r="F20" s="44">
        <f t="shared" si="5"/>
        <v>172110.41396054585</v>
      </c>
      <c r="G20" s="44"/>
      <c r="H20" s="44">
        <f t="shared" si="6"/>
        <v>1052475.6974591706</v>
      </c>
      <c r="I20" s="44"/>
      <c r="J20" s="44">
        <f t="shared" si="0"/>
        <v>37362.887259800555</v>
      </c>
      <c r="K20" s="44"/>
      <c r="L20" s="44">
        <f t="shared" si="1"/>
        <v>7846.2063245581157</v>
      </c>
      <c r="M20" s="44"/>
      <c r="N20" s="45">
        <f t="shared" si="2"/>
        <v>1058412.2087728272</v>
      </c>
      <c r="O20" s="45"/>
    </row>
    <row r="21" spans="2:15" ht="15" customHeight="1" x14ac:dyDescent="0.25">
      <c r="B21" s="15"/>
      <c r="C21" s="18">
        <f t="shared" si="3"/>
        <v>2018</v>
      </c>
      <c r="D21" s="46">
        <f t="shared" si="4"/>
        <v>24219.192218330794</v>
      </c>
      <c r="E21" s="46"/>
      <c r="F21" s="44">
        <f t="shared" si="5"/>
        <v>196329.60617887665</v>
      </c>
      <c r="G21" s="44"/>
      <c r="H21" s="44">
        <f t="shared" si="6"/>
        <v>1058412.2087728272</v>
      </c>
      <c r="I21" s="44"/>
      <c r="J21" s="44">
        <f t="shared" si="0"/>
        <v>37573.633411435359</v>
      </c>
      <c r="K21" s="44"/>
      <c r="L21" s="44">
        <f t="shared" si="1"/>
        <v>7890.4630164014252</v>
      </c>
      <c r="M21" s="44"/>
      <c r="N21" s="45">
        <f t="shared" si="2"/>
        <v>1063876.1869495304</v>
      </c>
      <c r="O21" s="45"/>
    </row>
    <row r="22" spans="2:15" ht="15" customHeight="1" x14ac:dyDescent="0.25">
      <c r="B22" s="15"/>
      <c r="C22" s="18">
        <f t="shared" si="3"/>
        <v>2019</v>
      </c>
      <c r="D22" s="46">
        <f t="shared" si="4"/>
        <v>24875.53232744756</v>
      </c>
      <c r="E22" s="46"/>
      <c r="F22" s="44">
        <f t="shared" si="5"/>
        <v>221205.13850632421</v>
      </c>
      <c r="G22" s="44"/>
      <c r="H22" s="44">
        <f t="shared" si="6"/>
        <v>1063876.1869495304</v>
      </c>
      <c r="I22" s="44"/>
      <c r="J22" s="44">
        <f t="shared" si="0"/>
        <v>37767.604636708325</v>
      </c>
      <c r="K22" s="44"/>
      <c r="L22" s="44">
        <f t="shared" si="1"/>
        <v>7931.1969737087484</v>
      </c>
      <c r="M22" s="44"/>
      <c r="N22" s="45">
        <f t="shared" si="2"/>
        <v>1068837.0622850824</v>
      </c>
      <c r="O22" s="45"/>
    </row>
    <row r="23" spans="2:15" ht="15" customHeight="1" x14ac:dyDescent="0.25">
      <c r="B23" s="15"/>
      <c r="C23" s="18">
        <f t="shared" si="3"/>
        <v>2020</v>
      </c>
      <c r="D23" s="46">
        <f t="shared" si="4"/>
        <v>25549.659253521389</v>
      </c>
      <c r="E23" s="46"/>
      <c r="F23" s="44">
        <f t="shared" si="5"/>
        <v>246754.79775984559</v>
      </c>
      <c r="G23" s="44"/>
      <c r="H23" s="44">
        <f t="shared" si="6"/>
        <v>1068837.0622850824</v>
      </c>
      <c r="I23" s="44"/>
      <c r="J23" s="44">
        <f t="shared" si="0"/>
        <v>37943.715711120421</v>
      </c>
      <c r="K23" s="44"/>
      <c r="L23" s="44">
        <f t="shared" si="1"/>
        <v>7968.1802993352885</v>
      </c>
      <c r="M23" s="44"/>
      <c r="N23" s="45">
        <f t="shared" si="2"/>
        <v>1073262.9384433462</v>
      </c>
      <c r="O23" s="45"/>
    </row>
    <row r="24" spans="2:15" ht="15" customHeight="1" x14ac:dyDescent="0.25">
      <c r="B24" s="15"/>
      <c r="C24" s="18">
        <f t="shared" si="3"/>
        <v>2021</v>
      </c>
      <c r="D24" s="46">
        <f t="shared" si="4"/>
        <v>26242.05501929182</v>
      </c>
      <c r="E24" s="46"/>
      <c r="F24" s="44">
        <f t="shared" si="5"/>
        <v>272996.85277913744</v>
      </c>
      <c r="G24" s="44"/>
      <c r="H24" s="44">
        <f t="shared" si="6"/>
        <v>1073262.9384433462</v>
      </c>
      <c r="I24" s="44"/>
      <c r="J24" s="44">
        <f t="shared" si="0"/>
        <v>38100.834314738786</v>
      </c>
      <c r="K24" s="44"/>
      <c r="L24" s="44">
        <f t="shared" si="1"/>
        <v>8001.1752060951449</v>
      </c>
      <c r="M24" s="44"/>
      <c r="N24" s="45">
        <f t="shared" si="2"/>
        <v>1077120.542532698</v>
      </c>
      <c r="O24" s="45"/>
    </row>
    <row r="25" spans="2:15" ht="15" customHeight="1" x14ac:dyDescent="0.25">
      <c r="B25" s="15"/>
      <c r="C25" s="18">
        <f t="shared" si="3"/>
        <v>2022</v>
      </c>
      <c r="D25" s="46">
        <f t="shared" si="4"/>
        <v>26953.214710314627</v>
      </c>
      <c r="E25" s="46"/>
      <c r="F25" s="44">
        <f t="shared" si="5"/>
        <v>299950.06748945208</v>
      </c>
      <c r="G25" s="44"/>
      <c r="H25" s="44">
        <f t="shared" si="6"/>
        <v>1077120.542532698</v>
      </c>
      <c r="I25" s="44"/>
      <c r="J25" s="44">
        <f t="shared" si="0"/>
        <v>38237.779259910778</v>
      </c>
      <c r="K25" s="44"/>
      <c r="L25" s="44">
        <f t="shared" si="1"/>
        <v>8029.9336445812633</v>
      </c>
      <c r="M25" s="44"/>
      <c r="N25" s="45">
        <f t="shared" si="2"/>
        <v>1080375.1734377129</v>
      </c>
      <c r="O25" s="45"/>
    </row>
    <row r="26" spans="2:15" ht="15" customHeight="1" x14ac:dyDescent="0.25">
      <c r="B26" s="15"/>
      <c r="C26" s="18">
        <f t="shared" si="3"/>
        <v>2023</v>
      </c>
      <c r="D26" s="46">
        <f t="shared" si="4"/>
        <v>27683.646828964153</v>
      </c>
      <c r="E26" s="46"/>
      <c r="F26" s="44">
        <f t="shared" si="5"/>
        <v>327633.71431841626</v>
      </c>
      <c r="G26" s="44"/>
      <c r="H26" s="44">
        <f t="shared" si="6"/>
        <v>1080375.1734377129</v>
      </c>
      <c r="I26" s="44"/>
      <c r="J26" s="44">
        <f t="shared" si="0"/>
        <v>38353.318657038806</v>
      </c>
      <c r="K26" s="44"/>
      <c r="L26" s="44">
        <f t="shared" si="1"/>
        <v>8054.196917978149</v>
      </c>
      <c r="M26" s="44"/>
      <c r="N26" s="45">
        <f t="shared" si="2"/>
        <v>1082990.6483478094</v>
      </c>
      <c r="O26" s="45"/>
    </row>
    <row r="27" spans="2:15" ht="15" customHeight="1" x14ac:dyDescent="0.25">
      <c r="B27" s="15"/>
      <c r="C27" s="18">
        <f t="shared" si="3"/>
        <v>2024</v>
      </c>
      <c r="D27" s="46">
        <f t="shared" si="4"/>
        <v>28433.873658029082</v>
      </c>
      <c r="E27" s="46"/>
      <c r="F27" s="44">
        <f t="shared" si="5"/>
        <v>356067.58797644533</v>
      </c>
      <c r="G27" s="44"/>
      <c r="H27" s="44">
        <f t="shared" si="6"/>
        <v>1082990.6483478094</v>
      </c>
      <c r="I27" s="44"/>
      <c r="J27" s="44">
        <f t="shared" si="0"/>
        <v>38446.168016347234</v>
      </c>
      <c r="K27" s="44"/>
      <c r="L27" s="44">
        <f t="shared" si="1"/>
        <v>8073.6952834329186</v>
      </c>
      <c r="M27" s="44"/>
      <c r="N27" s="45">
        <f t="shared" si="2"/>
        <v>1084929.2474226947</v>
      </c>
      <c r="O27" s="45"/>
    </row>
    <row r="28" spans="2:15" ht="15" customHeight="1" x14ac:dyDescent="0.25">
      <c r="B28" s="15"/>
      <c r="C28" s="18">
        <f t="shared" si="3"/>
        <v>2025</v>
      </c>
      <c r="D28" s="46">
        <f t="shared" si="4"/>
        <v>29204.431634161672</v>
      </c>
      <c r="E28" s="46"/>
      <c r="F28" s="44">
        <f t="shared" si="5"/>
        <v>385272.01961060701</v>
      </c>
      <c r="G28" s="44"/>
      <c r="H28" s="44">
        <f t="shared" si="6"/>
        <v>1084929.2474226947</v>
      </c>
      <c r="I28" s="44"/>
      <c r="J28" s="44">
        <f t="shared" si="0"/>
        <v>38514.988283505656</v>
      </c>
      <c r="K28" s="44"/>
      <c r="L28" s="44">
        <f t="shared" si="1"/>
        <v>8088.1475395361877</v>
      </c>
      <c r="M28" s="44"/>
      <c r="N28" s="45">
        <f t="shared" si="2"/>
        <v>1086151.6565325025</v>
      </c>
      <c r="O28" s="45"/>
    </row>
    <row r="29" spans="2:15" ht="15" customHeight="1" x14ac:dyDescent="0.25">
      <c r="B29" s="15"/>
      <c r="C29" s="18">
        <f t="shared" si="3"/>
        <v>2026</v>
      </c>
      <c r="D29" s="46">
        <f t="shared" si="4"/>
        <v>29995.871731447452</v>
      </c>
      <c r="E29" s="46"/>
      <c r="F29" s="44">
        <f t="shared" si="5"/>
        <v>415267.89134205447</v>
      </c>
      <c r="G29" s="44"/>
      <c r="H29" s="44">
        <f t="shared" si="6"/>
        <v>1086151.6565325025</v>
      </c>
      <c r="I29" s="44"/>
      <c r="J29" s="44">
        <f t="shared" si="0"/>
        <v>38558.383806903832</v>
      </c>
      <c r="K29" s="44"/>
      <c r="L29" s="44">
        <f t="shared" si="1"/>
        <v>8097.2605994498044</v>
      </c>
      <c r="M29" s="44"/>
      <c r="N29" s="45">
        <f t="shared" si="2"/>
        <v>1086616.9080085091</v>
      </c>
      <c r="O29" s="45"/>
    </row>
    <row r="30" spans="2:15" ht="15" customHeight="1" x14ac:dyDescent="0.25">
      <c r="B30" s="15"/>
      <c r="C30" s="18">
        <f t="shared" si="3"/>
        <v>2027</v>
      </c>
      <c r="D30" s="46">
        <f t="shared" si="4"/>
        <v>30808.759855369677</v>
      </c>
      <c r="E30" s="46"/>
      <c r="F30" s="44">
        <f t="shared" si="5"/>
        <v>446076.65119742416</v>
      </c>
      <c r="G30" s="44"/>
      <c r="H30" s="44">
        <f t="shared" si="6"/>
        <v>1086616.9080085091</v>
      </c>
      <c r="I30" s="44"/>
      <c r="J30" s="44">
        <f t="shared" si="0"/>
        <v>38574.900234302069</v>
      </c>
      <c r="K30" s="44"/>
      <c r="L30" s="44">
        <f t="shared" si="1"/>
        <v>8100.7290492034344</v>
      </c>
      <c r="M30" s="44"/>
      <c r="N30" s="45">
        <f t="shared" si="2"/>
        <v>1086282.3193382381</v>
      </c>
      <c r="O30" s="45"/>
    </row>
    <row r="31" spans="2:15" ht="15" customHeight="1" x14ac:dyDescent="0.25">
      <c r="B31" s="15"/>
      <c r="C31" s="18">
        <f t="shared" si="3"/>
        <v>2028</v>
      </c>
      <c r="D31" s="46">
        <f t="shared" si="4"/>
        <v>31643.677247450196</v>
      </c>
      <c r="E31" s="46"/>
      <c r="F31" s="44">
        <f t="shared" si="5"/>
        <v>477720.32844487438</v>
      </c>
      <c r="G31" s="44"/>
      <c r="H31" s="44">
        <f t="shared" si="6"/>
        <v>1086282.3193382381</v>
      </c>
      <c r="I31" s="44"/>
      <c r="J31" s="44">
        <f t="shared" si="0"/>
        <v>38563.022336507449</v>
      </c>
      <c r="K31" s="44"/>
      <c r="L31" s="44">
        <f t="shared" si="1"/>
        <v>8098.2346906665643</v>
      </c>
      <c r="M31" s="44"/>
      <c r="N31" s="45">
        <f t="shared" si="2"/>
        <v>1085103.4297366287</v>
      </c>
      <c r="O31" s="45"/>
    </row>
    <row r="32" spans="2:15" ht="15" customHeight="1" x14ac:dyDescent="0.25">
      <c r="B32" s="15"/>
      <c r="C32" s="18">
        <f t="shared" si="3"/>
        <v>2029</v>
      </c>
      <c r="D32" s="46">
        <f t="shared" si="4"/>
        <v>32501.220900856097</v>
      </c>
      <c r="E32" s="46"/>
      <c r="F32" s="44">
        <f t="shared" si="5"/>
        <v>510221.54934573045</v>
      </c>
      <c r="G32" s="44"/>
      <c r="H32" s="44">
        <f t="shared" si="6"/>
        <v>1085103.4297366287</v>
      </c>
      <c r="I32" s="44"/>
      <c r="J32" s="44">
        <f t="shared" si="0"/>
        <v>38521.171755650314</v>
      </c>
      <c r="K32" s="44"/>
      <c r="L32" s="44">
        <f t="shared" si="1"/>
        <v>8089.4460686865659</v>
      </c>
      <c r="M32" s="44"/>
      <c r="N32" s="45">
        <f t="shared" si="2"/>
        <v>1083033.9345227361</v>
      </c>
      <c r="O32" s="45"/>
    </row>
    <row r="33" spans="2:15" ht="15" customHeight="1" x14ac:dyDescent="0.25">
      <c r="B33" s="15"/>
      <c r="C33" s="18">
        <f t="shared" si="3"/>
        <v>2030</v>
      </c>
      <c r="D33" s="46">
        <f t="shared" si="4"/>
        <v>33382.003987269294</v>
      </c>
      <c r="E33" s="46"/>
      <c r="F33" s="44">
        <f t="shared" si="5"/>
        <v>543603.5533329997</v>
      </c>
      <c r="G33" s="44"/>
      <c r="H33" s="44">
        <f t="shared" si="6"/>
        <v>1083033.9345227361</v>
      </c>
      <c r="I33" s="44"/>
      <c r="J33" s="44">
        <f t="shared" si="0"/>
        <v>38447.704675557128</v>
      </c>
      <c r="K33" s="44"/>
      <c r="L33" s="44">
        <f t="shared" si="1"/>
        <v>8074.0179818669967</v>
      </c>
      <c r="M33" s="44"/>
      <c r="N33" s="45">
        <f t="shared" si="2"/>
        <v>1080025.6172291569</v>
      </c>
      <c r="O33" s="45"/>
    </row>
    <row r="34" spans="2:15" ht="15" customHeight="1" x14ac:dyDescent="0.25">
      <c r="B34" s="15"/>
      <c r="C34" s="18">
        <f t="shared" si="3"/>
        <v>2031</v>
      </c>
      <c r="D34" s="46">
        <f t="shared" si="4"/>
        <v>34286.65629532429</v>
      </c>
      <c r="E34" s="46"/>
      <c r="F34" s="44">
        <f t="shared" si="5"/>
        <v>577890.20962832402</v>
      </c>
      <c r="G34" s="44"/>
      <c r="H34" s="44">
        <f t="shared" si="6"/>
        <v>1080025.6172291569</v>
      </c>
      <c r="I34" s="44"/>
      <c r="J34" s="44">
        <f t="shared" si="0"/>
        <v>38340.909411635068</v>
      </c>
      <c r="K34" s="44"/>
      <c r="L34" s="44">
        <f t="shared" si="1"/>
        <v>8051.5909764433636</v>
      </c>
      <c r="M34" s="44"/>
      <c r="N34" s="45">
        <f t="shared" si="2"/>
        <v>1076028.2793690243</v>
      </c>
      <c r="O34" s="45"/>
    </row>
    <row r="35" spans="2:15" ht="15" customHeight="1" x14ac:dyDescent="0.25">
      <c r="B35" s="15"/>
      <c r="C35" s="18">
        <f t="shared" si="3"/>
        <v>2032</v>
      </c>
      <c r="D35" s="46">
        <f t="shared" si="4"/>
        <v>35215.824680927581</v>
      </c>
      <c r="E35" s="46"/>
      <c r="F35" s="44">
        <f t="shared" si="5"/>
        <v>613106.03430925158</v>
      </c>
      <c r="G35" s="44"/>
      <c r="H35" s="44">
        <f t="shared" si="6"/>
        <v>1076028.2793690243</v>
      </c>
      <c r="I35" s="44"/>
      <c r="J35" s="44">
        <f t="shared" si="0"/>
        <v>38199.003917600363</v>
      </c>
      <c r="K35" s="44"/>
      <c r="L35" s="44">
        <f t="shared" si="1"/>
        <v>8021.7908226960762</v>
      </c>
      <c r="M35" s="44"/>
      <c r="N35" s="45">
        <f t="shared" si="2"/>
        <v>1070989.6677830007</v>
      </c>
      <c r="O35" s="45"/>
    </row>
    <row r="36" spans="2:15" ht="15" customHeight="1" x14ac:dyDescent="0.25">
      <c r="B36" s="15"/>
      <c r="C36" s="18">
        <f t="shared" si="3"/>
        <v>2033</v>
      </c>
      <c r="D36" s="46">
        <f t="shared" si="4"/>
        <v>36170.173529780717</v>
      </c>
      <c r="E36" s="46"/>
      <c r="F36" s="44">
        <f t="shared" si="5"/>
        <v>649276.20783903229</v>
      </c>
      <c r="G36" s="44"/>
      <c r="H36" s="44">
        <f t="shared" si="6"/>
        <v>1070989.6677830007</v>
      </c>
      <c r="I36" s="44"/>
      <c r="J36" s="44">
        <f t="shared" si="0"/>
        <v>38020.133206296523</v>
      </c>
      <c r="K36" s="44"/>
      <c r="L36" s="44">
        <f t="shared" si="1"/>
        <v>7984.2279733222695</v>
      </c>
      <c r="M36" s="44"/>
      <c r="N36" s="45">
        <f t="shared" si="2"/>
        <v>1064855.3994861941</v>
      </c>
      <c r="O36" s="45"/>
    </row>
    <row r="37" spans="2:15" ht="15" customHeight="1" x14ac:dyDescent="0.25">
      <c r="B37" s="15"/>
      <c r="C37" s="18">
        <f t="shared" si="3"/>
        <v>2034</v>
      </c>
      <c r="D37" s="46">
        <f t="shared" si="4"/>
        <v>37150.385232437773</v>
      </c>
      <c r="E37" s="46"/>
      <c r="F37" s="44">
        <f t="shared" si="5"/>
        <v>686426.59307147004</v>
      </c>
      <c r="G37" s="44"/>
      <c r="H37" s="44">
        <f t="shared" si="6"/>
        <v>1064855.3994861941</v>
      </c>
      <c r="I37" s="44"/>
      <c r="J37" s="44">
        <f t="shared" si="0"/>
        <v>37802.366681759886</v>
      </c>
      <c r="K37" s="44"/>
      <c r="L37" s="44">
        <f t="shared" si="1"/>
        <v>7938.4970031695757</v>
      </c>
      <c r="M37" s="44"/>
      <c r="N37" s="45">
        <f t="shared" si="2"/>
        <v>1057568.8839323467</v>
      </c>
      <c r="O37" s="45"/>
    </row>
    <row r="38" spans="2:15" ht="15" customHeight="1" x14ac:dyDescent="0.25">
      <c r="B38" s="15"/>
      <c r="C38" s="18">
        <f t="shared" si="3"/>
        <v>2035</v>
      </c>
      <c r="D38" s="46">
        <f t="shared" si="4"/>
        <v>38157.160672236838</v>
      </c>
      <c r="E38" s="46"/>
      <c r="F38" s="44">
        <f t="shared" si="5"/>
        <v>724583.75374370685</v>
      </c>
      <c r="G38" s="44"/>
      <c r="H38" s="44">
        <f t="shared" si="6"/>
        <v>1057568.8839323467</v>
      </c>
      <c r="I38" s="44"/>
      <c r="J38" s="44">
        <f t="shared" si="0"/>
        <v>37543.695379598306</v>
      </c>
      <c r="K38" s="44"/>
      <c r="L38" s="44">
        <f t="shared" si="1"/>
        <v>7884.1760297156443</v>
      </c>
      <c r="M38" s="44"/>
      <c r="N38" s="45">
        <f t="shared" si="2"/>
        <v>1049071.2426099924</v>
      </c>
      <c r="O38" s="45"/>
    </row>
    <row r="39" spans="2:15" ht="15" customHeight="1" x14ac:dyDescent="0.25">
      <c r="B39" s="15"/>
      <c r="C39" s="18">
        <f t="shared" si="3"/>
        <v>2036</v>
      </c>
      <c r="D39" s="46">
        <f t="shared" si="4"/>
        <v>39191.219726454459</v>
      </c>
      <c r="E39" s="46"/>
      <c r="F39" s="44">
        <f t="shared" si="5"/>
        <v>763774.97347016132</v>
      </c>
      <c r="G39" s="44"/>
      <c r="H39" s="44">
        <f t="shared" si="6"/>
        <v>1049071.2426099924</v>
      </c>
      <c r="I39" s="44"/>
      <c r="J39" s="44">
        <f t="shared" si="0"/>
        <v>37242.029112654724</v>
      </c>
      <c r="K39" s="44"/>
      <c r="L39" s="44">
        <f t="shared" si="1"/>
        <v>7820.826113657492</v>
      </c>
      <c r="M39" s="44"/>
      <c r="N39" s="45">
        <f t="shared" si="2"/>
        <v>1039301.2258825351</v>
      </c>
      <c r="O39" s="45"/>
    </row>
    <row r="40" spans="2:15" ht="15" customHeight="1" x14ac:dyDescent="0.25">
      <c r="B40" s="15"/>
      <c r="C40" s="18">
        <f t="shared" si="3"/>
        <v>2037</v>
      </c>
      <c r="D40" s="46">
        <f t="shared" si="4"/>
        <v>40253.301781041373</v>
      </c>
      <c r="E40" s="46"/>
      <c r="F40" s="44">
        <f t="shared" si="5"/>
        <v>804028.27525120275</v>
      </c>
      <c r="G40" s="44"/>
      <c r="H40" s="44">
        <f t="shared" si="6"/>
        <v>1039301.2258825351</v>
      </c>
      <c r="I40" s="44"/>
      <c r="J40" s="44">
        <f t="shared" si="0"/>
        <v>36895.19351882999</v>
      </c>
      <c r="K40" s="44"/>
      <c r="L40" s="44">
        <f t="shared" si="1"/>
        <v>7747.9906389542975</v>
      </c>
      <c r="M40" s="44"/>
      <c r="N40" s="45">
        <f t="shared" si="2"/>
        <v>1028195.1269813695</v>
      </c>
      <c r="O40" s="45"/>
    </row>
    <row r="41" spans="2:15" ht="15" customHeight="1" x14ac:dyDescent="0.25">
      <c r="B41" s="15"/>
      <c r="C41" s="18">
        <f t="shared" si="3"/>
        <v>2038</v>
      </c>
      <c r="D41" s="46">
        <f t="shared" si="4"/>
        <v>41344.166259307596</v>
      </c>
      <c r="E41" s="46"/>
      <c r="F41" s="44">
        <f t="shared" si="5"/>
        <v>845372.4415105104</v>
      </c>
      <c r="G41" s="44"/>
      <c r="H41" s="44">
        <f t="shared" si="6"/>
        <v>1028195.1269813695</v>
      </c>
      <c r="I41" s="44"/>
      <c r="J41" s="44">
        <f t="shared" si="0"/>
        <v>36500.927007838611</v>
      </c>
      <c r="K41" s="44"/>
      <c r="L41" s="44">
        <f t="shared" si="1"/>
        <v>7665.194671646108</v>
      </c>
      <c r="M41" s="44"/>
      <c r="N41" s="45">
        <f t="shared" si="2"/>
        <v>1015686.6930582544</v>
      </c>
      <c r="O41" s="45"/>
    </row>
    <row r="42" spans="2:15" ht="15" customHeight="1" x14ac:dyDescent="0.25">
      <c r="B42" s="15"/>
      <c r="C42" s="18">
        <f t="shared" si="3"/>
        <v>2039</v>
      </c>
      <c r="D42" s="46">
        <f t="shared" si="4"/>
        <v>42464.593164934835</v>
      </c>
      <c r="E42" s="46"/>
      <c r="F42" s="44">
        <f t="shared" si="5"/>
        <v>887837.03467544517</v>
      </c>
      <c r="G42" s="44"/>
      <c r="H42" s="44">
        <f t="shared" si="6"/>
        <v>1015686.6930582544</v>
      </c>
      <c r="I42" s="44"/>
      <c r="J42" s="44">
        <f t="shared" si="0"/>
        <v>36056.877603568028</v>
      </c>
      <c r="K42" s="44"/>
      <c r="L42" s="44">
        <f t="shared" si="1"/>
        <v>7571.9442967492851</v>
      </c>
      <c r="M42" s="44"/>
      <c r="N42" s="45">
        <f t="shared" si="2"/>
        <v>1001707.0332001385</v>
      </c>
      <c r="O42" s="45"/>
    </row>
    <row r="43" spans="2:15" ht="15" customHeight="1" x14ac:dyDescent="0.25">
      <c r="B43" s="15"/>
      <c r="C43" s="18">
        <f t="shared" si="3"/>
        <v>2040</v>
      </c>
      <c r="D43" s="46">
        <f t="shared" si="4"/>
        <v>43615.383639704567</v>
      </c>
      <c r="E43" s="46"/>
      <c r="F43" s="44">
        <f t="shared" si="5"/>
        <v>931452.41831514973</v>
      </c>
      <c r="G43" s="44"/>
      <c r="H43" s="44">
        <f t="shared" si="6"/>
        <v>1001707.0332001385</v>
      </c>
      <c r="I43" s="44"/>
      <c r="J43" s="44">
        <f t="shared" si="0"/>
        <v>35560.599678604915</v>
      </c>
      <c r="K43" s="44"/>
      <c r="L43" s="44">
        <f t="shared" si="1"/>
        <v>7467.7259325070318</v>
      </c>
      <c r="M43" s="44"/>
      <c r="N43" s="45">
        <f t="shared" si="2"/>
        <v>986184.52330653172</v>
      </c>
      <c r="O43" s="45"/>
    </row>
    <row r="44" spans="2:15" ht="15" customHeight="1" x14ac:dyDescent="0.25">
      <c r="B44" s="15"/>
      <c r="C44" s="18">
        <f t="shared" si="3"/>
        <v>2041</v>
      </c>
      <c r="D44" s="46">
        <f t="shared" si="4"/>
        <v>44797.360536340559</v>
      </c>
      <c r="E44" s="46"/>
      <c r="F44" s="44">
        <f t="shared" si="5"/>
        <v>976249.77885149023</v>
      </c>
      <c r="G44" s="44"/>
      <c r="H44" s="44">
        <f t="shared" si="6"/>
        <v>986184.52330653172</v>
      </c>
      <c r="I44" s="44"/>
      <c r="J44" s="44">
        <f t="shared" si="0"/>
        <v>35009.550577381873</v>
      </c>
      <c r="K44" s="44"/>
      <c r="L44" s="44">
        <f t="shared" si="1"/>
        <v>7352.0056212501931</v>
      </c>
      <c r="M44" s="44"/>
      <c r="N44" s="45">
        <f t="shared" si="2"/>
        <v>969044.70772632293</v>
      </c>
      <c r="O44" s="45"/>
    </row>
    <row r="45" spans="2:15" ht="15" customHeight="1" x14ac:dyDescent="0.25">
      <c r="B45" s="15"/>
      <c r="C45" s="18">
        <f t="shared" si="3"/>
        <v>2042</v>
      </c>
      <c r="D45" s="46">
        <f t="shared" si="4"/>
        <v>46011.369006875386</v>
      </c>
      <c r="E45" s="46"/>
      <c r="F45" s="44">
        <f t="shared" si="5"/>
        <v>1022261.1478583657</v>
      </c>
      <c r="G45" s="44"/>
      <c r="H45" s="44">
        <f t="shared" si="6"/>
        <v>969044.70772632293</v>
      </c>
      <c r="I45" s="44"/>
      <c r="J45" s="44">
        <f t="shared" ref="J45:J63" si="7">H45*$H$5</f>
        <v>34401.087124284459</v>
      </c>
      <c r="K45" s="44"/>
      <c r="L45" s="44">
        <f t="shared" ref="L45:L63" si="8">J45*$H$7</f>
        <v>7224.2282960997363</v>
      </c>
      <c r="M45" s="44"/>
      <c r="N45" s="45">
        <f t="shared" ref="N45:N63" si="9">H45+J45-L45-D45</f>
        <v>950210.19754763227</v>
      </c>
      <c r="O45" s="45"/>
    </row>
    <row r="46" spans="2:15" ht="15" customHeight="1" x14ac:dyDescent="0.25">
      <c r="B46" s="15"/>
      <c r="C46" s="18">
        <f t="shared" ref="C46:C63" si="10">C45+1</f>
        <v>2043</v>
      </c>
      <c r="D46" s="46">
        <f t="shared" ref="D46:D63" si="11">D45+D45*$N$5</f>
        <v>47258.277106961708</v>
      </c>
      <c r="E46" s="46"/>
      <c r="F46" s="44">
        <f t="shared" ref="F46:F63" si="12">F45+D46</f>
        <v>1069519.4249653274</v>
      </c>
      <c r="G46" s="44"/>
      <c r="H46" s="44">
        <f t="shared" ref="H46:H63" si="13">N45</f>
        <v>950210.19754763227</v>
      </c>
      <c r="I46" s="44"/>
      <c r="J46" s="44">
        <f t="shared" si="7"/>
        <v>33732.462012940945</v>
      </c>
      <c r="K46" s="44"/>
      <c r="L46" s="44">
        <f t="shared" si="8"/>
        <v>7083.8170227175979</v>
      </c>
      <c r="M46" s="44"/>
      <c r="N46" s="45">
        <f t="shared" si="9"/>
        <v>929600.56543089391</v>
      </c>
      <c r="O46" s="45"/>
    </row>
    <row r="47" spans="2:15" ht="15" customHeight="1" x14ac:dyDescent="0.25">
      <c r="B47" s="15"/>
      <c r="C47" s="18">
        <f t="shared" si="10"/>
        <v>2044</v>
      </c>
      <c r="D47" s="46">
        <f t="shared" si="11"/>
        <v>48538.97641656037</v>
      </c>
      <c r="E47" s="46"/>
      <c r="F47" s="44">
        <f t="shared" si="12"/>
        <v>1118058.4013818877</v>
      </c>
      <c r="G47" s="44"/>
      <c r="H47" s="44">
        <f t="shared" si="13"/>
        <v>929600.56543089391</v>
      </c>
      <c r="I47" s="44"/>
      <c r="J47" s="44">
        <f t="shared" si="7"/>
        <v>33000.820072796734</v>
      </c>
      <c r="K47" s="44"/>
      <c r="L47" s="44">
        <f t="shared" si="8"/>
        <v>6930.1722152873135</v>
      </c>
      <c r="M47" s="44"/>
      <c r="N47" s="45">
        <f t="shared" si="9"/>
        <v>907132.23687184299</v>
      </c>
      <c r="O47" s="45"/>
    </row>
    <row r="48" spans="2:15" ht="15" customHeight="1" x14ac:dyDescent="0.25">
      <c r="B48" s="15"/>
      <c r="C48" s="18">
        <f t="shared" si="10"/>
        <v>2045</v>
      </c>
      <c r="D48" s="46">
        <f t="shared" si="11"/>
        <v>49854.382677449154</v>
      </c>
      <c r="E48" s="46"/>
      <c r="F48" s="44">
        <f t="shared" si="12"/>
        <v>1167912.7840593369</v>
      </c>
      <c r="G48" s="44"/>
      <c r="H48" s="44">
        <f t="shared" si="13"/>
        <v>907132.23687184299</v>
      </c>
      <c r="I48" s="44"/>
      <c r="J48" s="44">
        <f t="shared" si="7"/>
        <v>32203.194408950425</v>
      </c>
      <c r="K48" s="44"/>
      <c r="L48" s="44">
        <f t="shared" si="8"/>
        <v>6762.6708258795888</v>
      </c>
      <c r="M48" s="44"/>
      <c r="N48" s="45">
        <f t="shared" si="9"/>
        <v>882718.37777746469</v>
      </c>
      <c r="O48" s="45"/>
    </row>
    <row r="49" spans="2:15" ht="15" customHeight="1" x14ac:dyDescent="0.25">
      <c r="B49" s="15"/>
      <c r="C49" s="18">
        <f t="shared" si="10"/>
        <v>2046</v>
      </c>
      <c r="D49" s="46">
        <f t="shared" si="11"/>
        <v>51205.436448008026</v>
      </c>
      <c r="E49" s="46"/>
      <c r="F49" s="44">
        <f t="shared" si="12"/>
        <v>1219118.2205073449</v>
      </c>
      <c r="G49" s="44"/>
      <c r="H49" s="44">
        <f t="shared" si="13"/>
        <v>882718.37777746469</v>
      </c>
      <c r="I49" s="44"/>
      <c r="J49" s="44">
        <f t="shared" si="7"/>
        <v>31336.502411099995</v>
      </c>
      <c r="K49" s="44"/>
      <c r="L49" s="44">
        <f t="shared" si="8"/>
        <v>6580.6655063309991</v>
      </c>
      <c r="M49" s="44"/>
      <c r="N49" s="45">
        <f t="shared" si="9"/>
        <v>856268.77823422558</v>
      </c>
      <c r="O49" s="45"/>
    </row>
    <row r="50" spans="2:15" ht="15" customHeight="1" x14ac:dyDescent="0.25">
      <c r="B50" s="15"/>
      <c r="C50" s="18">
        <f t="shared" si="10"/>
        <v>2047</v>
      </c>
      <c r="D50" s="46">
        <f t="shared" si="11"/>
        <v>52593.103775749041</v>
      </c>
      <c r="E50" s="46"/>
      <c r="F50" s="44">
        <f t="shared" si="12"/>
        <v>1271711.3242830939</v>
      </c>
      <c r="G50" s="44"/>
      <c r="H50" s="44">
        <f t="shared" si="13"/>
        <v>856268.77823422558</v>
      </c>
      <c r="I50" s="44"/>
      <c r="J50" s="44">
        <f t="shared" si="7"/>
        <v>30397.541627315004</v>
      </c>
      <c r="K50" s="44"/>
      <c r="L50" s="44">
        <f t="shared" si="8"/>
        <v>6383.4837417361505</v>
      </c>
      <c r="M50" s="44"/>
      <c r="N50" s="45">
        <f t="shared" si="9"/>
        <v>827689.73234405532</v>
      </c>
      <c r="O50" s="45"/>
    </row>
    <row r="51" spans="2:15" ht="15" customHeight="1" x14ac:dyDescent="0.25">
      <c r="B51" s="15"/>
      <c r="C51" s="18">
        <f t="shared" si="10"/>
        <v>2048</v>
      </c>
      <c r="D51" s="46">
        <f t="shared" si="11"/>
        <v>54018.376888071842</v>
      </c>
      <c r="E51" s="46"/>
      <c r="F51" s="44">
        <f t="shared" si="12"/>
        <v>1325729.7011711658</v>
      </c>
      <c r="G51" s="44"/>
      <c r="H51" s="44">
        <f t="shared" si="13"/>
        <v>827689.73234405532</v>
      </c>
      <c r="I51" s="44"/>
      <c r="J51" s="44">
        <f t="shared" si="7"/>
        <v>29382.985498213962</v>
      </c>
      <c r="K51" s="44"/>
      <c r="L51" s="44">
        <f t="shared" si="8"/>
        <v>6170.4269546249316</v>
      </c>
      <c r="M51" s="44"/>
      <c r="N51" s="45">
        <f t="shared" si="9"/>
        <v>796883.9139995724</v>
      </c>
      <c r="O51" s="45"/>
    </row>
    <row r="52" spans="2:15" ht="15" customHeight="1" x14ac:dyDescent="0.25">
      <c r="B52" s="15"/>
      <c r="C52" s="18">
        <f t="shared" si="10"/>
        <v>2049</v>
      </c>
      <c r="D52" s="46">
        <f t="shared" si="11"/>
        <v>55482.274901738587</v>
      </c>
      <c r="E52" s="46"/>
      <c r="F52" s="44">
        <f t="shared" si="12"/>
        <v>1381211.9760729044</v>
      </c>
      <c r="G52" s="44"/>
      <c r="H52" s="44">
        <f t="shared" si="13"/>
        <v>796883.9139995724</v>
      </c>
      <c r="I52" s="44"/>
      <c r="J52" s="44">
        <f t="shared" si="7"/>
        <v>28289.378946984816</v>
      </c>
      <c r="K52" s="44"/>
      <c r="L52" s="44">
        <f t="shared" si="8"/>
        <v>5940.7695788668116</v>
      </c>
      <c r="M52" s="44"/>
      <c r="N52" s="45">
        <f t="shared" si="9"/>
        <v>763750.24846595176</v>
      </c>
      <c r="O52" s="45"/>
    </row>
    <row r="53" spans="2:15" ht="15" customHeight="1" x14ac:dyDescent="0.25">
      <c r="B53" s="15"/>
      <c r="C53" s="18">
        <f t="shared" si="10"/>
        <v>2050</v>
      </c>
      <c r="D53" s="46">
        <f t="shared" si="11"/>
        <v>56985.844551575705</v>
      </c>
      <c r="E53" s="46"/>
      <c r="F53" s="44">
        <f t="shared" si="12"/>
        <v>1438197.82062448</v>
      </c>
      <c r="G53" s="44"/>
      <c r="H53" s="44">
        <f t="shared" si="13"/>
        <v>763750.24846595176</v>
      </c>
      <c r="I53" s="44"/>
      <c r="J53" s="44">
        <f t="shared" si="7"/>
        <v>27113.133820541287</v>
      </c>
      <c r="K53" s="44"/>
      <c r="L53" s="44">
        <f t="shared" si="8"/>
        <v>5693.75810231367</v>
      </c>
      <c r="M53" s="44"/>
      <c r="N53" s="45">
        <f t="shared" si="9"/>
        <v>728183.77963260375</v>
      </c>
      <c r="O53" s="45"/>
    </row>
    <row r="54" spans="2:15" ht="15" customHeight="1" x14ac:dyDescent="0.25">
      <c r="B54" s="15"/>
      <c r="C54" s="18">
        <f t="shared" si="10"/>
        <v>2051</v>
      </c>
      <c r="D54" s="46">
        <f t="shared" si="11"/>
        <v>58530.160938923407</v>
      </c>
      <c r="E54" s="46"/>
      <c r="F54" s="44">
        <f t="shared" si="12"/>
        <v>1496727.9815634035</v>
      </c>
      <c r="G54" s="44"/>
      <c r="H54" s="44">
        <f t="shared" si="13"/>
        <v>728183.77963260375</v>
      </c>
      <c r="I54" s="44"/>
      <c r="J54" s="44">
        <f t="shared" si="7"/>
        <v>25850.524176957431</v>
      </c>
      <c r="K54" s="44"/>
      <c r="L54" s="44">
        <f t="shared" si="8"/>
        <v>5428.61007716106</v>
      </c>
      <c r="M54" s="44"/>
      <c r="N54" s="45">
        <f t="shared" si="9"/>
        <v>690075.53279347671</v>
      </c>
      <c r="O54" s="45"/>
    </row>
    <row r="55" spans="2:15" ht="15" customHeight="1" x14ac:dyDescent="0.25">
      <c r="B55" s="15"/>
      <c r="C55" s="18">
        <f t="shared" si="10"/>
        <v>2052</v>
      </c>
      <c r="D55" s="46">
        <f t="shared" si="11"/>
        <v>60116.32830036823</v>
      </c>
      <c r="E55" s="46"/>
      <c r="F55" s="44">
        <f t="shared" si="12"/>
        <v>1556844.3098637718</v>
      </c>
      <c r="G55" s="44"/>
      <c r="H55" s="44">
        <f t="shared" si="13"/>
        <v>690075.53279347671</v>
      </c>
      <c r="I55" s="44"/>
      <c r="J55" s="44">
        <f t="shared" si="7"/>
        <v>24497.681414168423</v>
      </c>
      <c r="K55" s="44"/>
      <c r="L55" s="44">
        <f t="shared" si="8"/>
        <v>5144.5130969753682</v>
      </c>
      <c r="M55" s="44"/>
      <c r="N55" s="45">
        <f t="shared" si="9"/>
        <v>649312.37281030149</v>
      </c>
      <c r="O55" s="45"/>
    </row>
    <row r="56" spans="2:15" ht="15" customHeight="1" x14ac:dyDescent="0.25">
      <c r="B56" s="15"/>
      <c r="C56" s="18">
        <f t="shared" si="10"/>
        <v>2053</v>
      </c>
      <c r="D56" s="46">
        <f t="shared" si="11"/>
        <v>61745.480797308206</v>
      </c>
      <c r="E56" s="46"/>
      <c r="F56" s="44">
        <f t="shared" si="12"/>
        <v>1618589.79066108</v>
      </c>
      <c r="G56" s="44"/>
      <c r="H56" s="44">
        <f t="shared" si="13"/>
        <v>649312.37281030149</v>
      </c>
      <c r="I56" s="44"/>
      <c r="J56" s="44">
        <f t="shared" si="7"/>
        <v>23050.589234765699</v>
      </c>
      <c r="K56" s="44"/>
      <c r="L56" s="44">
        <f t="shared" si="8"/>
        <v>4840.6237393007968</v>
      </c>
      <c r="M56" s="44"/>
      <c r="N56" s="45">
        <f t="shared" si="9"/>
        <v>605776.8575084582</v>
      </c>
      <c r="O56" s="45"/>
    </row>
    <row r="57" spans="2:15" ht="15" customHeight="1" x14ac:dyDescent="0.25">
      <c r="B57" s="15"/>
      <c r="C57" s="18">
        <f t="shared" si="10"/>
        <v>2054</v>
      </c>
      <c r="D57" s="46">
        <f t="shared" si="11"/>
        <v>63418.783326915262</v>
      </c>
      <c r="E57" s="46"/>
      <c r="F57" s="44">
        <f t="shared" si="12"/>
        <v>1682008.5739879953</v>
      </c>
      <c r="G57" s="44"/>
      <c r="H57" s="44">
        <f t="shared" si="13"/>
        <v>605776.8575084582</v>
      </c>
      <c r="I57" s="44"/>
      <c r="J57" s="44">
        <f t="shared" si="7"/>
        <v>21505.078441550264</v>
      </c>
      <c r="K57" s="44"/>
      <c r="L57" s="44">
        <f t="shared" si="8"/>
        <v>4516.0664727255553</v>
      </c>
      <c r="M57" s="44"/>
      <c r="N57" s="45">
        <f t="shared" si="9"/>
        <v>559347.08615036763</v>
      </c>
      <c r="O57" s="45"/>
    </row>
    <row r="58" spans="2:15" ht="15" customHeight="1" x14ac:dyDescent="0.25">
      <c r="B58" s="15"/>
      <c r="C58" s="18">
        <f t="shared" si="10"/>
        <v>2055</v>
      </c>
      <c r="D58" s="46">
        <f t="shared" si="11"/>
        <v>65137.432355074663</v>
      </c>
      <c r="E58" s="46"/>
      <c r="F58" s="44">
        <f t="shared" si="12"/>
        <v>1747146.00634307</v>
      </c>
      <c r="G58" s="44"/>
      <c r="H58" s="44">
        <f t="shared" si="13"/>
        <v>559347.08615036763</v>
      </c>
      <c r="I58" s="44"/>
      <c r="J58" s="44">
        <f t="shared" si="7"/>
        <v>19856.821558338048</v>
      </c>
      <c r="K58" s="44"/>
      <c r="L58" s="44">
        <f t="shared" si="8"/>
        <v>4169.9325272509896</v>
      </c>
      <c r="M58" s="44"/>
      <c r="N58" s="45">
        <f t="shared" si="9"/>
        <v>509896.54282638</v>
      </c>
      <c r="O58" s="45"/>
    </row>
    <row r="59" spans="2:15" ht="15" customHeight="1" x14ac:dyDescent="0.25">
      <c r="B59" s="15"/>
      <c r="C59" s="18">
        <f t="shared" si="10"/>
        <v>2056</v>
      </c>
      <c r="D59" s="46">
        <f t="shared" si="11"/>
        <v>66902.656771897193</v>
      </c>
      <c r="E59" s="46"/>
      <c r="F59" s="44">
        <f t="shared" si="12"/>
        <v>1814048.6631149671</v>
      </c>
      <c r="G59" s="44"/>
      <c r="H59" s="44">
        <f t="shared" si="13"/>
        <v>509896.54282638</v>
      </c>
      <c r="I59" s="44"/>
      <c r="J59" s="44">
        <f t="shared" si="7"/>
        <v>18101.327270336489</v>
      </c>
      <c r="K59" s="44"/>
      <c r="L59" s="44">
        <f t="shared" si="8"/>
        <v>3801.2787267706626</v>
      </c>
      <c r="M59" s="44"/>
      <c r="N59" s="45">
        <f t="shared" si="9"/>
        <v>457293.93459804857</v>
      </c>
      <c r="O59" s="45"/>
    </row>
    <row r="60" spans="2:15" ht="15" customHeight="1" x14ac:dyDescent="0.25">
      <c r="B60" s="15"/>
      <c r="C60" s="18">
        <f t="shared" si="10"/>
        <v>2057</v>
      </c>
      <c r="D60" s="46">
        <f t="shared" si="11"/>
        <v>68715.718770415609</v>
      </c>
      <c r="E60" s="46"/>
      <c r="F60" s="44">
        <f t="shared" si="12"/>
        <v>1882764.3818853826</v>
      </c>
      <c r="G60" s="44"/>
      <c r="H60" s="44">
        <f t="shared" si="13"/>
        <v>457293.93459804857</v>
      </c>
      <c r="I60" s="44"/>
      <c r="J60" s="44">
        <f t="shared" si="7"/>
        <v>16233.934678230722</v>
      </c>
      <c r="K60" s="44"/>
      <c r="L60" s="44">
        <f t="shared" si="8"/>
        <v>3409.1262824284513</v>
      </c>
      <c r="M60" s="44"/>
      <c r="N60" s="45">
        <f t="shared" si="9"/>
        <v>401403.0242234352</v>
      </c>
      <c r="O60" s="45"/>
    </row>
    <row r="61" spans="2:15" ht="15" customHeight="1" x14ac:dyDescent="0.25">
      <c r="B61" s="15"/>
      <c r="C61" s="18">
        <f t="shared" si="10"/>
        <v>2058</v>
      </c>
      <c r="D61" s="46">
        <f t="shared" si="11"/>
        <v>70577.914749093878</v>
      </c>
      <c r="E61" s="46"/>
      <c r="F61" s="44">
        <f t="shared" si="12"/>
        <v>1953342.2966344764</v>
      </c>
      <c r="G61" s="44"/>
      <c r="H61" s="44">
        <f t="shared" si="13"/>
        <v>401403.0242234352</v>
      </c>
      <c r="I61" s="44"/>
      <c r="J61" s="44">
        <f t="shared" si="7"/>
        <v>14249.807359931949</v>
      </c>
      <c r="K61" s="44"/>
      <c r="L61" s="44">
        <f t="shared" si="8"/>
        <v>2992.4595455857093</v>
      </c>
      <c r="M61" s="44"/>
      <c r="N61" s="45">
        <f t="shared" si="9"/>
        <v>342082.45728868752</v>
      </c>
      <c r="O61" s="45"/>
    </row>
    <row r="62" spans="2:15" ht="15" customHeight="1" x14ac:dyDescent="0.25">
      <c r="B62" s="15"/>
      <c r="C62" s="18">
        <f t="shared" si="10"/>
        <v>2059</v>
      </c>
      <c r="D62" s="46">
        <f t="shared" si="11"/>
        <v>72490.576238794325</v>
      </c>
      <c r="E62" s="46"/>
      <c r="F62" s="44">
        <f t="shared" si="12"/>
        <v>2025832.8728732707</v>
      </c>
      <c r="G62" s="44"/>
      <c r="H62" s="44">
        <f t="shared" si="13"/>
        <v>342082.45728868752</v>
      </c>
      <c r="I62" s="44"/>
      <c r="J62" s="44">
        <f t="shared" si="7"/>
        <v>12143.927233748405</v>
      </c>
      <c r="K62" s="44"/>
      <c r="L62" s="44">
        <f t="shared" si="8"/>
        <v>2550.2247190871649</v>
      </c>
      <c r="M62" s="44"/>
      <c r="N62" s="45">
        <f t="shared" si="9"/>
        <v>279185.58356455446</v>
      </c>
      <c r="O62" s="45"/>
    </row>
    <row r="63" spans="2:15" ht="15.75" customHeight="1" x14ac:dyDescent="0.25">
      <c r="B63" s="15"/>
      <c r="C63" s="19">
        <f t="shared" si="10"/>
        <v>2060</v>
      </c>
      <c r="D63" s="47">
        <f t="shared" si="11"/>
        <v>74455.070854865655</v>
      </c>
      <c r="E63" s="47"/>
      <c r="F63" s="48">
        <f t="shared" si="12"/>
        <v>2100287.9437281364</v>
      </c>
      <c r="G63" s="48"/>
      <c r="H63" s="48">
        <f t="shared" si="13"/>
        <v>279185.58356455446</v>
      </c>
      <c r="I63" s="48"/>
      <c r="J63" s="48">
        <f t="shared" si="7"/>
        <v>9911.0882165416824</v>
      </c>
      <c r="K63" s="48"/>
      <c r="L63" s="48">
        <f t="shared" si="8"/>
        <v>2081.3285254737534</v>
      </c>
      <c r="M63" s="48"/>
      <c r="N63" s="49">
        <f t="shared" si="9"/>
        <v>212560.27240075672</v>
      </c>
      <c r="O63" s="49"/>
    </row>
  </sheetData>
  <mergeCells count="340">
    <mergeCell ref="D63:E63"/>
    <mergeCell ref="F63:G63"/>
    <mergeCell ref="H63:I63"/>
    <mergeCell ref="J63:K63"/>
    <mergeCell ref="L63:M63"/>
    <mergeCell ref="N63:O63"/>
    <mergeCell ref="D61:E61"/>
    <mergeCell ref="F61:G61"/>
    <mergeCell ref="H61:I61"/>
    <mergeCell ref="J61:K61"/>
    <mergeCell ref="L61:M61"/>
    <mergeCell ref="N61:O61"/>
    <mergeCell ref="D62:E62"/>
    <mergeCell ref="F62:G62"/>
    <mergeCell ref="H62:I62"/>
    <mergeCell ref="J62:K62"/>
    <mergeCell ref="L62:M62"/>
    <mergeCell ref="N62:O62"/>
    <mergeCell ref="D59:E59"/>
    <mergeCell ref="F59:G59"/>
    <mergeCell ref="H59:I59"/>
    <mergeCell ref="J59:K59"/>
    <mergeCell ref="L59:M59"/>
    <mergeCell ref="N59:O59"/>
    <mergeCell ref="D60:E60"/>
    <mergeCell ref="F60:G60"/>
    <mergeCell ref="H60:I60"/>
    <mergeCell ref="J60:K60"/>
    <mergeCell ref="L60:M60"/>
    <mergeCell ref="N60:O60"/>
    <mergeCell ref="D57:E57"/>
    <mergeCell ref="F57:G57"/>
    <mergeCell ref="H57:I57"/>
    <mergeCell ref="J57:K57"/>
    <mergeCell ref="L57:M57"/>
    <mergeCell ref="N57:O57"/>
    <mergeCell ref="D58:E58"/>
    <mergeCell ref="F58:G58"/>
    <mergeCell ref="H58:I58"/>
    <mergeCell ref="J58:K58"/>
    <mergeCell ref="L58:M58"/>
    <mergeCell ref="N58:O58"/>
    <mergeCell ref="D55:E55"/>
    <mergeCell ref="F55:G55"/>
    <mergeCell ref="H55:I55"/>
    <mergeCell ref="J55:K55"/>
    <mergeCell ref="L55:M55"/>
    <mergeCell ref="N55:O55"/>
    <mergeCell ref="D56:E56"/>
    <mergeCell ref="F56:G56"/>
    <mergeCell ref="H56:I56"/>
    <mergeCell ref="J56:K56"/>
    <mergeCell ref="L56:M56"/>
    <mergeCell ref="N56:O56"/>
    <mergeCell ref="D53:E53"/>
    <mergeCell ref="F53:G53"/>
    <mergeCell ref="H53:I53"/>
    <mergeCell ref="J53:K53"/>
    <mergeCell ref="L53:M53"/>
    <mergeCell ref="N53:O53"/>
    <mergeCell ref="D54:E54"/>
    <mergeCell ref="F54:G54"/>
    <mergeCell ref="H54:I54"/>
    <mergeCell ref="J54:K54"/>
    <mergeCell ref="L54:M54"/>
    <mergeCell ref="N54:O54"/>
    <mergeCell ref="D51:E51"/>
    <mergeCell ref="F51:G51"/>
    <mergeCell ref="H51:I51"/>
    <mergeCell ref="J51:K51"/>
    <mergeCell ref="L51:M51"/>
    <mergeCell ref="N51:O51"/>
    <mergeCell ref="D52:E52"/>
    <mergeCell ref="F52:G52"/>
    <mergeCell ref="H52:I52"/>
    <mergeCell ref="J52:K52"/>
    <mergeCell ref="L52:M52"/>
    <mergeCell ref="N52:O52"/>
    <mergeCell ref="D49:E49"/>
    <mergeCell ref="F49:G49"/>
    <mergeCell ref="H49:I49"/>
    <mergeCell ref="J49:K49"/>
    <mergeCell ref="L49:M49"/>
    <mergeCell ref="N49:O49"/>
    <mergeCell ref="D50:E50"/>
    <mergeCell ref="F50:G50"/>
    <mergeCell ref="H50:I50"/>
    <mergeCell ref="J50:K50"/>
    <mergeCell ref="L50:M50"/>
    <mergeCell ref="N50:O50"/>
    <mergeCell ref="D47:E47"/>
    <mergeCell ref="F47:G47"/>
    <mergeCell ref="H47:I47"/>
    <mergeCell ref="J47:K47"/>
    <mergeCell ref="L47:M47"/>
    <mergeCell ref="N47:O47"/>
    <mergeCell ref="D48:E48"/>
    <mergeCell ref="F48:G48"/>
    <mergeCell ref="H48:I48"/>
    <mergeCell ref="J48:K48"/>
    <mergeCell ref="L48:M48"/>
    <mergeCell ref="N48:O48"/>
    <mergeCell ref="D45:E45"/>
    <mergeCell ref="F45:G45"/>
    <mergeCell ref="H45:I45"/>
    <mergeCell ref="J45:K45"/>
    <mergeCell ref="L45:M45"/>
    <mergeCell ref="N45:O45"/>
    <mergeCell ref="D46:E46"/>
    <mergeCell ref="F46:G46"/>
    <mergeCell ref="H46:I46"/>
    <mergeCell ref="J46:K46"/>
    <mergeCell ref="L46:M46"/>
    <mergeCell ref="N46:O46"/>
    <mergeCell ref="D43:E43"/>
    <mergeCell ref="F43:G43"/>
    <mergeCell ref="H43:I43"/>
    <mergeCell ref="J43:K43"/>
    <mergeCell ref="L43:M43"/>
    <mergeCell ref="N43:O43"/>
    <mergeCell ref="D44:E44"/>
    <mergeCell ref="F44:G44"/>
    <mergeCell ref="H44:I44"/>
    <mergeCell ref="J44:K44"/>
    <mergeCell ref="L44:M44"/>
    <mergeCell ref="N44:O44"/>
    <mergeCell ref="D41:E41"/>
    <mergeCell ref="F41:G41"/>
    <mergeCell ref="H41:I41"/>
    <mergeCell ref="J41:K41"/>
    <mergeCell ref="L41:M41"/>
    <mergeCell ref="N41:O41"/>
    <mergeCell ref="D42:E42"/>
    <mergeCell ref="F42:G42"/>
    <mergeCell ref="H42:I42"/>
    <mergeCell ref="J42:K42"/>
    <mergeCell ref="L42:M42"/>
    <mergeCell ref="N42:O42"/>
    <mergeCell ref="D39:E39"/>
    <mergeCell ref="F39:G39"/>
    <mergeCell ref="H39:I39"/>
    <mergeCell ref="J39:K39"/>
    <mergeCell ref="L39:M39"/>
    <mergeCell ref="N39:O39"/>
    <mergeCell ref="D40:E40"/>
    <mergeCell ref="F40:G40"/>
    <mergeCell ref="H40:I40"/>
    <mergeCell ref="J40:K40"/>
    <mergeCell ref="L40:M40"/>
    <mergeCell ref="N40:O40"/>
    <mergeCell ref="D37:E37"/>
    <mergeCell ref="F37:G37"/>
    <mergeCell ref="H37:I37"/>
    <mergeCell ref="J37:K37"/>
    <mergeCell ref="L37:M37"/>
    <mergeCell ref="N37:O37"/>
    <mergeCell ref="D38:E38"/>
    <mergeCell ref="F38:G38"/>
    <mergeCell ref="H38:I38"/>
    <mergeCell ref="J38:K38"/>
    <mergeCell ref="L38:M38"/>
    <mergeCell ref="N38:O38"/>
    <mergeCell ref="D35:E35"/>
    <mergeCell ref="F35:G35"/>
    <mergeCell ref="H35:I35"/>
    <mergeCell ref="J35:K35"/>
    <mergeCell ref="L35:M35"/>
    <mergeCell ref="N35:O35"/>
    <mergeCell ref="D36:E36"/>
    <mergeCell ref="F36:G36"/>
    <mergeCell ref="H36:I36"/>
    <mergeCell ref="J36:K36"/>
    <mergeCell ref="L36:M36"/>
    <mergeCell ref="N36:O36"/>
    <mergeCell ref="D33:E33"/>
    <mergeCell ref="F33:G33"/>
    <mergeCell ref="H33:I33"/>
    <mergeCell ref="J33:K33"/>
    <mergeCell ref="L33:M33"/>
    <mergeCell ref="N33:O33"/>
    <mergeCell ref="D34:E34"/>
    <mergeCell ref="F34:G34"/>
    <mergeCell ref="H34:I34"/>
    <mergeCell ref="J34:K34"/>
    <mergeCell ref="L34:M34"/>
    <mergeCell ref="N34:O34"/>
    <mergeCell ref="D31:E31"/>
    <mergeCell ref="F31:G31"/>
    <mergeCell ref="H31:I31"/>
    <mergeCell ref="J31:K31"/>
    <mergeCell ref="L31:M31"/>
    <mergeCell ref="N31:O31"/>
    <mergeCell ref="D32:E32"/>
    <mergeCell ref="F32:G32"/>
    <mergeCell ref="H32:I32"/>
    <mergeCell ref="J32:K32"/>
    <mergeCell ref="L32:M32"/>
    <mergeCell ref="N32:O32"/>
    <mergeCell ref="D29:E29"/>
    <mergeCell ref="F29:G29"/>
    <mergeCell ref="H29:I29"/>
    <mergeCell ref="J29:K29"/>
    <mergeCell ref="L29:M29"/>
    <mergeCell ref="N29:O29"/>
    <mergeCell ref="D30:E30"/>
    <mergeCell ref="F30:G30"/>
    <mergeCell ref="H30:I30"/>
    <mergeCell ref="J30:K30"/>
    <mergeCell ref="L30:M30"/>
    <mergeCell ref="N30:O30"/>
    <mergeCell ref="D27:E27"/>
    <mergeCell ref="F27:G27"/>
    <mergeCell ref="H27:I27"/>
    <mergeCell ref="J27:K27"/>
    <mergeCell ref="L27:M27"/>
    <mergeCell ref="N27:O27"/>
    <mergeCell ref="D28:E28"/>
    <mergeCell ref="F28:G28"/>
    <mergeCell ref="H28:I28"/>
    <mergeCell ref="J28:K28"/>
    <mergeCell ref="L28:M28"/>
    <mergeCell ref="N28:O28"/>
    <mergeCell ref="D25:E25"/>
    <mergeCell ref="F25:G25"/>
    <mergeCell ref="H25:I25"/>
    <mergeCell ref="J25:K25"/>
    <mergeCell ref="L25:M25"/>
    <mergeCell ref="N25:O25"/>
    <mergeCell ref="D26:E26"/>
    <mergeCell ref="F26:G26"/>
    <mergeCell ref="H26:I26"/>
    <mergeCell ref="J26:K26"/>
    <mergeCell ref="L26:M26"/>
    <mergeCell ref="N26:O26"/>
    <mergeCell ref="D23:E23"/>
    <mergeCell ref="F23:G23"/>
    <mergeCell ref="H23:I23"/>
    <mergeCell ref="J23:K23"/>
    <mergeCell ref="L23:M23"/>
    <mergeCell ref="N23:O23"/>
    <mergeCell ref="D24:E24"/>
    <mergeCell ref="F24:G24"/>
    <mergeCell ref="H24:I24"/>
    <mergeCell ref="J24:K24"/>
    <mergeCell ref="L24:M24"/>
    <mergeCell ref="N24:O24"/>
    <mergeCell ref="D21:E21"/>
    <mergeCell ref="F21:G21"/>
    <mergeCell ref="H21:I21"/>
    <mergeCell ref="J21:K21"/>
    <mergeCell ref="L21:M21"/>
    <mergeCell ref="N21:O21"/>
    <mergeCell ref="D22:E22"/>
    <mergeCell ref="F22:G22"/>
    <mergeCell ref="H22:I22"/>
    <mergeCell ref="J22:K22"/>
    <mergeCell ref="L22:M22"/>
    <mergeCell ref="N22:O22"/>
    <mergeCell ref="D19:E19"/>
    <mergeCell ref="F19:G19"/>
    <mergeCell ref="H19:I19"/>
    <mergeCell ref="J19:K19"/>
    <mergeCell ref="L19:M19"/>
    <mergeCell ref="N19:O19"/>
    <mergeCell ref="D20:E20"/>
    <mergeCell ref="F20:G20"/>
    <mergeCell ref="H20:I20"/>
    <mergeCell ref="J20:K20"/>
    <mergeCell ref="L20:M20"/>
    <mergeCell ref="N20:O20"/>
    <mergeCell ref="D17:E17"/>
    <mergeCell ref="F17:G17"/>
    <mergeCell ref="H17:I17"/>
    <mergeCell ref="J17:K17"/>
    <mergeCell ref="L17:M17"/>
    <mergeCell ref="N17:O17"/>
    <mergeCell ref="D18:E18"/>
    <mergeCell ref="F18:G18"/>
    <mergeCell ref="H18:I18"/>
    <mergeCell ref="J18:K18"/>
    <mergeCell ref="L18:M18"/>
    <mergeCell ref="N18:O18"/>
    <mergeCell ref="D15:E15"/>
    <mergeCell ref="F15:G15"/>
    <mergeCell ref="H15:I15"/>
    <mergeCell ref="J15:K15"/>
    <mergeCell ref="L15:M15"/>
    <mergeCell ref="N15:O15"/>
    <mergeCell ref="D16:E16"/>
    <mergeCell ref="F16:G16"/>
    <mergeCell ref="H16:I16"/>
    <mergeCell ref="J16:K16"/>
    <mergeCell ref="L16:M16"/>
    <mergeCell ref="N16:O16"/>
    <mergeCell ref="D13:E13"/>
    <mergeCell ref="F13:G13"/>
    <mergeCell ref="H13:I13"/>
    <mergeCell ref="J13:K13"/>
    <mergeCell ref="L13:M13"/>
    <mergeCell ref="N13:O13"/>
    <mergeCell ref="D14:E14"/>
    <mergeCell ref="F14:G14"/>
    <mergeCell ref="H14:I14"/>
    <mergeCell ref="J14:K14"/>
    <mergeCell ref="L14:M14"/>
    <mergeCell ref="N14:O14"/>
    <mergeCell ref="C9:G9"/>
    <mergeCell ref="H9:I9"/>
    <mergeCell ref="J9:M9"/>
    <mergeCell ref="N9:O9"/>
    <mergeCell ref="C10:I10"/>
    <mergeCell ref="J10:O10"/>
    <mergeCell ref="C11:C12"/>
    <mergeCell ref="D11:E12"/>
    <mergeCell ref="F11:G12"/>
    <mergeCell ref="H11:I12"/>
    <mergeCell ref="J11:K12"/>
    <mergeCell ref="L11:M12"/>
    <mergeCell ref="N11:O12"/>
    <mergeCell ref="C6:G6"/>
    <mergeCell ref="H6:I6"/>
    <mergeCell ref="J6:M6"/>
    <mergeCell ref="N6:O6"/>
    <mergeCell ref="C7:G7"/>
    <mergeCell ref="H7:I7"/>
    <mergeCell ref="J7:M7"/>
    <mergeCell ref="N7:O7"/>
    <mergeCell ref="C8:G8"/>
    <mergeCell ref="H8:I8"/>
    <mergeCell ref="J8:M8"/>
    <mergeCell ref="N8:O8"/>
    <mergeCell ref="C2:O3"/>
    <mergeCell ref="C4:G4"/>
    <mergeCell ref="H4:I4"/>
    <mergeCell ref="J4:M4"/>
    <mergeCell ref="N4:O4"/>
    <mergeCell ref="C5:G5"/>
    <mergeCell ref="H5:I5"/>
    <mergeCell ref="J5:M5"/>
    <mergeCell ref="N5:O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4"/>
  <sheetViews>
    <sheetView zoomScaleNormal="100" workbookViewId="0">
      <selection activeCell="G22" sqref="G22"/>
    </sheetView>
  </sheetViews>
  <sheetFormatPr defaultRowHeight="15" x14ac:dyDescent="0.25"/>
  <cols>
    <col min="1" max="1" width="8.7109375"/>
    <col min="2" max="2" width="4.85546875"/>
    <col min="3" max="3" width="9.7109375"/>
    <col min="4" max="4" width="10.28515625"/>
    <col min="5" max="1025" width="8.7109375"/>
  </cols>
  <sheetData>
    <row r="2" spans="2:13" ht="15" customHeight="1" x14ac:dyDescent="0.25">
      <c r="C2" s="50" t="s">
        <v>21</v>
      </c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2:13" ht="15" customHeight="1" x14ac:dyDescent="0.25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ht="15" customHeight="1" x14ac:dyDescent="0.25"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2:13" ht="15" customHeight="1" x14ac:dyDescent="0.25"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</row>
    <row r="8" spans="2:13" ht="15" customHeight="1" x14ac:dyDescent="0.25">
      <c r="B8" t="s">
        <v>22</v>
      </c>
      <c r="C8" s="51" t="s">
        <v>23</v>
      </c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2:13" ht="15" customHeight="1" x14ac:dyDescent="0.25"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2" spans="2:13" ht="15" customHeight="1" x14ac:dyDescent="0.25">
      <c r="C12" s="20" t="s">
        <v>24</v>
      </c>
      <c r="D12" s="20" t="s">
        <v>25</v>
      </c>
      <c r="E12" s="20" t="s">
        <v>26</v>
      </c>
      <c r="F12" s="20" t="s">
        <v>27</v>
      </c>
    </row>
    <row r="13" spans="2:13" ht="15" customHeight="1" x14ac:dyDescent="0.25">
      <c r="C13" s="21" t="s">
        <v>28</v>
      </c>
      <c r="D13" s="22">
        <v>1500</v>
      </c>
      <c r="E13" s="22">
        <v>6</v>
      </c>
      <c r="F13" s="22">
        <v>2</v>
      </c>
    </row>
    <row r="15" spans="2:13" ht="15" customHeight="1" x14ac:dyDescent="0.25">
      <c r="C15" s="23" t="s">
        <v>29</v>
      </c>
      <c r="D15" s="24">
        <f>D13/(1+(E13/100)*F13)</f>
        <v>1339.2857142857142</v>
      </c>
      <c r="E15" s="25" t="s">
        <v>30</v>
      </c>
    </row>
    <row r="17" spans="2:13" ht="15" customHeight="1" x14ac:dyDescent="0.25">
      <c r="B17" t="s">
        <v>31</v>
      </c>
      <c r="C17" s="52" t="s">
        <v>32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2:13" ht="15" customHeight="1" x14ac:dyDescent="0.25"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</row>
    <row r="21" spans="2:13" ht="15" customHeight="1" x14ac:dyDescent="0.25">
      <c r="C21" s="20" t="s">
        <v>24</v>
      </c>
      <c r="D21" s="20" t="s">
        <v>25</v>
      </c>
      <c r="E21" s="20" t="s">
        <v>26</v>
      </c>
      <c r="F21" s="20" t="s">
        <v>27</v>
      </c>
    </row>
    <row r="22" spans="2:13" ht="15" customHeight="1" x14ac:dyDescent="0.25">
      <c r="C22" s="21">
        <v>300</v>
      </c>
      <c r="D22" s="22" t="s">
        <v>28</v>
      </c>
      <c r="E22" s="22">
        <v>7</v>
      </c>
      <c r="F22" s="22">
        <v>4</v>
      </c>
    </row>
    <row r="24" spans="2:13" ht="15" customHeight="1" x14ac:dyDescent="0.25">
      <c r="C24" s="26" t="s">
        <v>29</v>
      </c>
      <c r="D24" s="27">
        <f>C22*(1+(E22/100)*F22)</f>
        <v>384</v>
      </c>
      <c r="E24" t="s">
        <v>30</v>
      </c>
    </row>
    <row r="25" spans="2:13" ht="15" customHeight="1" x14ac:dyDescent="0.25">
      <c r="C25" s="23" t="s">
        <v>33</v>
      </c>
      <c r="D25" s="28">
        <f>D24-C22</f>
        <v>84</v>
      </c>
      <c r="E25" s="25" t="s">
        <v>34</v>
      </c>
    </row>
    <row r="27" spans="2:13" ht="15" customHeight="1" x14ac:dyDescent="0.25">
      <c r="B27" t="s">
        <v>35</v>
      </c>
      <c r="C27" s="52" t="s">
        <v>36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</row>
    <row r="28" spans="2:13" ht="15" customHeight="1" x14ac:dyDescent="0.25"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</row>
    <row r="31" spans="2:13" ht="15" customHeight="1" x14ac:dyDescent="0.25">
      <c r="C31" s="20" t="s">
        <v>24</v>
      </c>
      <c r="D31" s="20" t="s">
        <v>25</v>
      </c>
      <c r="E31" s="20" t="s">
        <v>26</v>
      </c>
      <c r="F31" s="20" t="s">
        <v>27</v>
      </c>
    </row>
    <row r="32" spans="2:13" ht="15" customHeight="1" x14ac:dyDescent="0.25">
      <c r="C32" s="21">
        <v>6000</v>
      </c>
      <c r="D32" s="22" t="s">
        <v>28</v>
      </c>
      <c r="E32" s="22">
        <v>1</v>
      </c>
      <c r="F32" s="22">
        <f>8</f>
        <v>8</v>
      </c>
    </row>
    <row r="34" spans="2:13" ht="15" customHeight="1" x14ac:dyDescent="0.25">
      <c r="C34" s="26" t="s">
        <v>29</v>
      </c>
      <c r="D34" s="27">
        <f>C32*(1+(E32/100)*F32)</f>
        <v>6480</v>
      </c>
      <c r="E34" t="s">
        <v>30</v>
      </c>
    </row>
    <row r="35" spans="2:13" ht="15" customHeight="1" x14ac:dyDescent="0.25">
      <c r="C35" s="23" t="s">
        <v>33</v>
      </c>
      <c r="D35" s="28">
        <f>D34-C32</f>
        <v>480</v>
      </c>
      <c r="E35" s="25" t="s">
        <v>34</v>
      </c>
    </row>
    <row r="37" spans="2:13" ht="15" customHeight="1" x14ac:dyDescent="0.25">
      <c r="B37" t="s">
        <v>37</v>
      </c>
      <c r="C37" s="51" t="s">
        <v>38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</row>
    <row r="38" spans="2:13" ht="15" customHeight="1" x14ac:dyDescent="0.25"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</row>
    <row r="41" spans="2:13" ht="15" customHeight="1" x14ac:dyDescent="0.25">
      <c r="C41" s="20" t="s">
        <v>24</v>
      </c>
      <c r="D41" s="20" t="s">
        <v>25</v>
      </c>
      <c r="E41" s="20" t="s">
        <v>26</v>
      </c>
      <c r="F41" s="20" t="s">
        <v>27</v>
      </c>
    </row>
    <row r="42" spans="2:13" ht="15" customHeight="1" x14ac:dyDescent="0.25">
      <c r="C42" s="21">
        <v>1000</v>
      </c>
      <c r="D42" s="22">
        <v>1500</v>
      </c>
      <c r="E42" s="22" t="s">
        <v>28</v>
      </c>
      <c r="F42" s="22">
        <v>5</v>
      </c>
    </row>
    <row r="44" spans="2:13" ht="15" customHeight="1" x14ac:dyDescent="0.25">
      <c r="C44" s="23" t="s">
        <v>29</v>
      </c>
      <c r="D44" s="24">
        <f>(((D42/C42)-1)/5)*100</f>
        <v>10</v>
      </c>
      <c r="E44" s="25" t="s">
        <v>39</v>
      </c>
      <c r="F44" s="25"/>
    </row>
    <row r="47" spans="2:13" ht="15" customHeight="1" x14ac:dyDescent="0.25">
      <c r="B47" t="s">
        <v>40</v>
      </c>
      <c r="C47" s="51" t="s">
        <v>41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</row>
    <row r="48" spans="2:13" ht="15" customHeight="1" x14ac:dyDescent="0.25"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</row>
    <row r="51" spans="3:6" ht="15" customHeight="1" x14ac:dyDescent="0.25">
      <c r="C51" s="20" t="s">
        <v>24</v>
      </c>
      <c r="D51" s="20" t="s">
        <v>25</v>
      </c>
      <c r="E51" s="20" t="s">
        <v>26</v>
      </c>
      <c r="F51" s="20" t="s">
        <v>27</v>
      </c>
    </row>
    <row r="52" spans="3:6" ht="15" customHeight="1" x14ac:dyDescent="0.25">
      <c r="C52" s="21">
        <v>2000</v>
      </c>
      <c r="D52" s="22">
        <v>2640</v>
      </c>
      <c r="E52" s="22">
        <v>4</v>
      </c>
      <c r="F52" s="22" t="s">
        <v>28</v>
      </c>
    </row>
    <row r="54" spans="3:6" ht="15" customHeight="1" x14ac:dyDescent="0.25">
      <c r="C54" s="23" t="s">
        <v>29</v>
      </c>
      <c r="D54" s="29">
        <f>((D52/C52)-1)/(E52/100)</f>
        <v>8.0000000000000018</v>
      </c>
      <c r="E54" s="25" t="s">
        <v>42</v>
      </c>
    </row>
  </sheetData>
  <mergeCells count="6">
    <mergeCell ref="C47:M48"/>
    <mergeCell ref="C2:M5"/>
    <mergeCell ref="C8:M9"/>
    <mergeCell ref="C17:M18"/>
    <mergeCell ref="C27:M28"/>
    <mergeCell ref="C37:M3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zoomScaleNormal="100" workbookViewId="0">
      <selection activeCell="I22" sqref="I22"/>
    </sheetView>
  </sheetViews>
  <sheetFormatPr defaultRowHeight="15" x14ac:dyDescent="0.25"/>
  <cols>
    <col min="1" max="1" width="8.7109375"/>
    <col min="2" max="2" width="5.5703125"/>
    <col min="3" max="3" width="9.5703125"/>
    <col min="4" max="1025" width="8.7109375"/>
  </cols>
  <sheetData>
    <row r="2" spans="2:13" ht="15" customHeight="1" x14ac:dyDescent="0.25">
      <c r="C2" s="50" t="s">
        <v>43</v>
      </c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2:13" ht="15" customHeight="1" x14ac:dyDescent="0.25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ht="15" customHeight="1" x14ac:dyDescent="0.25"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2:13" ht="15" customHeight="1" x14ac:dyDescent="0.25"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</row>
    <row r="8" spans="2:13" ht="15" customHeight="1" x14ac:dyDescent="0.25">
      <c r="B8" t="s">
        <v>22</v>
      </c>
      <c r="C8" s="51" t="s">
        <v>44</v>
      </c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2:13" ht="15" customHeight="1" x14ac:dyDescent="0.25"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2" spans="2:13" ht="15" customHeight="1" x14ac:dyDescent="0.25">
      <c r="C12" s="20" t="s">
        <v>24</v>
      </c>
      <c r="D12" s="20" t="s">
        <v>25</v>
      </c>
      <c r="E12" s="20" t="s">
        <v>26</v>
      </c>
      <c r="F12" s="20" t="s">
        <v>27</v>
      </c>
    </row>
    <row r="13" spans="2:13" ht="15" customHeight="1" x14ac:dyDescent="0.25">
      <c r="C13" s="21" t="s">
        <v>28</v>
      </c>
      <c r="D13" s="30">
        <v>1500</v>
      </c>
      <c r="E13" s="22">
        <v>6</v>
      </c>
      <c r="F13" s="22">
        <v>2</v>
      </c>
    </row>
    <row r="15" spans="2:13" ht="15" customHeight="1" x14ac:dyDescent="0.25">
      <c r="C15" s="23" t="s">
        <v>29</v>
      </c>
      <c r="D15" s="24">
        <f>D13/POWER(1+(E13/100),F13)</f>
        <v>1334.9946600213598</v>
      </c>
      <c r="E15" s="25" t="s">
        <v>30</v>
      </c>
    </row>
    <row r="17" spans="2:13" ht="15" customHeight="1" x14ac:dyDescent="0.25">
      <c r="B17" t="s">
        <v>31</v>
      </c>
      <c r="C17" s="52" t="s">
        <v>45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2:13" ht="15" customHeight="1" x14ac:dyDescent="0.25"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</row>
    <row r="21" spans="2:13" ht="15" customHeight="1" x14ac:dyDescent="0.25">
      <c r="C21" s="20" t="s">
        <v>24</v>
      </c>
      <c r="D21" s="20" t="s">
        <v>25</v>
      </c>
      <c r="E21" s="20" t="s">
        <v>26</v>
      </c>
      <c r="F21" s="20" t="s">
        <v>27</v>
      </c>
    </row>
    <row r="22" spans="2:13" ht="15" customHeight="1" x14ac:dyDescent="0.25">
      <c r="C22" s="21">
        <v>300</v>
      </c>
      <c r="D22" s="22" t="s">
        <v>28</v>
      </c>
      <c r="E22" s="22">
        <v>7</v>
      </c>
      <c r="F22" s="22">
        <v>4</v>
      </c>
    </row>
    <row r="24" spans="2:13" ht="15" customHeight="1" x14ac:dyDescent="0.25">
      <c r="C24" s="31" t="s">
        <v>29</v>
      </c>
      <c r="D24" s="32">
        <f>C22*POWER(1+E22/100,F22)</f>
        <v>393.23880300000002</v>
      </c>
      <c r="E24" s="33" t="s">
        <v>30</v>
      </c>
    </row>
    <row r="25" spans="2:13" ht="15" customHeight="1" x14ac:dyDescent="0.25">
      <c r="C25" s="25" t="s">
        <v>33</v>
      </c>
      <c r="D25" s="24">
        <f>D24-C22</f>
        <v>93.238803000000019</v>
      </c>
      <c r="E25" s="25" t="s">
        <v>34</v>
      </c>
    </row>
    <row r="27" spans="2:13" ht="15" customHeight="1" x14ac:dyDescent="0.25">
      <c r="B27" t="s">
        <v>35</v>
      </c>
      <c r="C27" s="52" t="s">
        <v>46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</row>
    <row r="28" spans="2:13" ht="15" customHeight="1" x14ac:dyDescent="0.25"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</row>
    <row r="31" spans="2:13" ht="15" customHeight="1" x14ac:dyDescent="0.25">
      <c r="C31" s="20" t="s">
        <v>24</v>
      </c>
      <c r="D31" s="20" t="s">
        <v>25</v>
      </c>
      <c r="E31" s="20" t="s">
        <v>26</v>
      </c>
      <c r="F31" s="20" t="s">
        <v>27</v>
      </c>
    </row>
    <row r="32" spans="2:13" ht="15" customHeight="1" x14ac:dyDescent="0.25">
      <c r="C32" s="21">
        <v>1000</v>
      </c>
      <c r="D32" s="22">
        <v>1601.03</v>
      </c>
      <c r="E32" s="22" t="s">
        <v>28</v>
      </c>
      <c r="F32" s="22">
        <v>12</v>
      </c>
    </row>
    <row r="34" spans="2:13" ht="15" customHeight="1" x14ac:dyDescent="0.25">
      <c r="C34" s="23" t="s">
        <v>29</v>
      </c>
      <c r="D34" s="24">
        <f>(POWER(D32/C32,1/F32)-1)*100</f>
        <v>3.9999879904985214</v>
      </c>
      <c r="E34" s="25" t="s">
        <v>39</v>
      </c>
      <c r="F34" s="25"/>
    </row>
    <row r="36" spans="2:13" ht="15" customHeight="1" x14ac:dyDescent="0.25">
      <c r="B36" t="s">
        <v>37</v>
      </c>
      <c r="C36" s="52" t="s">
        <v>47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</row>
    <row r="37" spans="2:13" ht="15" customHeight="1" x14ac:dyDescent="0.25"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</row>
    <row r="40" spans="2:13" ht="15" customHeight="1" x14ac:dyDescent="0.25">
      <c r="C40" s="20" t="s">
        <v>24</v>
      </c>
      <c r="D40" s="20" t="s">
        <v>25</v>
      </c>
      <c r="E40" s="20" t="s">
        <v>26</v>
      </c>
      <c r="F40" s="20" t="s">
        <v>27</v>
      </c>
    </row>
    <row r="41" spans="2:13" ht="15" customHeight="1" x14ac:dyDescent="0.25">
      <c r="C41" s="21">
        <v>2000</v>
      </c>
      <c r="D41" s="22">
        <v>3202</v>
      </c>
      <c r="E41" s="22">
        <v>4</v>
      </c>
      <c r="F41" s="22" t="s">
        <v>28</v>
      </c>
    </row>
    <row r="43" spans="2:13" ht="15" customHeight="1" x14ac:dyDescent="0.25">
      <c r="C43" s="23" t="s">
        <v>29</v>
      </c>
      <c r="D43" s="24">
        <f>LN(D41/C41)/LN(1+E41/100)</f>
        <v>11.99948690823852</v>
      </c>
      <c r="E43" s="25" t="s">
        <v>48</v>
      </c>
      <c r="F43" s="33"/>
    </row>
  </sheetData>
  <mergeCells count="5">
    <mergeCell ref="C2:M5"/>
    <mergeCell ref="C8:M9"/>
    <mergeCell ref="C17:M18"/>
    <mergeCell ref="C27:M28"/>
    <mergeCell ref="C36:M3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Lan-orriak</vt:lpstr>
      </vt:variant>
      <vt:variant>
        <vt:i4>3</vt:i4>
      </vt:variant>
    </vt:vector>
  </HeadingPairs>
  <TitlesOfParts>
    <vt:vector size="3" baseType="lpstr">
      <vt:lpstr>Lab</vt:lpstr>
      <vt:lpstr>Basico</vt:lpstr>
      <vt:lpstr>Compuesto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Matellanes</dc:creator>
  <cp:lastModifiedBy>Iván Matellanes</cp:lastModifiedBy>
  <cp:revision>0</cp:revision>
  <dcterms:created xsi:type="dcterms:W3CDTF">2012-11-11T10:51:34Z</dcterms:created>
  <dcterms:modified xsi:type="dcterms:W3CDTF">2012-11-14T15:45:37Z</dcterms:modified>
</cp:coreProperties>
</file>