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lman\Desktop\analytics edge\Unit 8\"/>
    </mc:Choice>
  </mc:AlternateContent>
  <bookViews>
    <workbookView xWindow="0" yWindow="0" windowWidth="20490" windowHeight="9195" tabRatio="500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Sheet1!$A$67:$A$70</definedName>
    <definedName name="solver_lhs2" localSheetId="0" hidden="1">Sheet1!$A$71:$A$77</definedName>
    <definedName name="solver_lhs3" localSheetId="0" hidden="1">Sheet1!$A$78:$A$79</definedName>
    <definedName name="solver_lhs4" localSheetId="0" hidden="1">Sheet1!$B$53:$E$59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Sheet1!$B$63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el4" localSheetId="0" hidden="1">3</definedName>
    <definedName name="solver_rhs1" localSheetId="0" hidden="1">Sheet1!$C$67:$C$70</definedName>
    <definedName name="solver_rhs2" localSheetId="0" hidden="1">Sheet1!$C$71:$C$77</definedName>
    <definedName name="solver_rhs3" localSheetId="0" hidden="1">Sheet1!$C$78:$C$79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5" i="1" l="1"/>
  <c r="I65" i="1"/>
  <c r="B63" i="1"/>
  <c r="I58" i="1"/>
  <c r="D61" i="1"/>
  <c r="I53" i="1"/>
  <c r="H31" i="1"/>
  <c r="G31" i="1"/>
  <c r="J32" i="1"/>
  <c r="I32" i="1"/>
  <c r="H32" i="1"/>
  <c r="G32" i="1"/>
  <c r="J31" i="1"/>
  <c r="I31" i="1"/>
  <c r="A69" i="1"/>
  <c r="C71" i="1"/>
  <c r="A71" i="1"/>
  <c r="A78" i="1"/>
  <c r="A77" i="1"/>
  <c r="A76" i="1"/>
  <c r="A75" i="1"/>
  <c r="A74" i="1"/>
  <c r="A73" i="1"/>
  <c r="A68" i="1"/>
  <c r="A67" i="1"/>
  <c r="A79" i="1"/>
  <c r="C77" i="1"/>
  <c r="C76" i="1"/>
  <c r="C75" i="1"/>
  <c r="C74" i="1"/>
  <c r="C73" i="1"/>
  <c r="C72" i="1"/>
  <c r="A72" i="1"/>
  <c r="C70" i="1"/>
  <c r="A70" i="1"/>
  <c r="C69" i="1"/>
  <c r="C68" i="1"/>
  <c r="C67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J58" i="1"/>
  <c r="K58" i="1"/>
  <c r="J59" i="1"/>
  <c r="I59" i="1"/>
  <c r="K59" i="1"/>
  <c r="G35" i="1"/>
  <c r="P6" i="1"/>
</calcChain>
</file>

<file path=xl/sharedStrings.xml><?xml version="1.0" encoding="utf-8"?>
<sst xmlns="http://schemas.openxmlformats.org/spreadsheetml/2006/main" count="118" uniqueCount="50">
  <si>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</si>
  <si>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</si>
  <si>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</si>
  <si>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</si>
  <si>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</si>
  <si>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</si>
  <si>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</si>
  <si>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</si>
  <si>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</si>
  <si>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</si>
  <si>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</si>
  <si>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</si>
  <si>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</si>
  <si>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</si>
  <si>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</si>
  <si>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</si>
  <si>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</si>
  <si>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</si>
  <si>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</si>
  <si>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</si>
  <si>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</si>
  <si>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</si>
  <si>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=</t>
  </si>
  <si>
    <t>Production</t>
  </si>
  <si>
    <t>net</t>
  </si>
  <si>
    <t>Constraints</t>
  </si>
  <si>
    <t>&gt;=</t>
  </si>
  <si>
    <t>&lt;=</t>
  </si>
  <si>
    <t>Objective</t>
  </si>
  <si>
    <t>Total</t>
  </si>
  <si>
    <t>Cost ($/month)</t>
  </si>
  <si>
    <t>Transport</t>
  </si>
  <si>
    <t>Minimize cost = CostOfProduction + CostOfTransport</t>
  </si>
  <si>
    <t>b53:e59</t>
  </si>
  <si>
    <t>Kg Extra fine</t>
  </si>
  <si>
    <t>Kg Fine</t>
  </si>
  <si>
    <t>Kg Medium</t>
  </si>
  <si>
    <t>Kg Coarse</t>
  </si>
  <si>
    <t>Capacity Ambrosi</t>
  </si>
  <si>
    <t>Capacity Bresciani</t>
  </si>
  <si>
    <t>Capacity Castri</t>
  </si>
  <si>
    <t>Capacity De Blasi</t>
  </si>
  <si>
    <t>Capacity Estensi</t>
  </si>
  <si>
    <t>Capacity Filatoi Riuniti</t>
  </si>
  <si>
    <t>Capacity Giuliani</t>
  </si>
  <si>
    <t>Ambrosi NO EXTRAFINE</t>
  </si>
  <si>
    <t>De Blasi NO EXTRAFINE</t>
  </si>
  <si>
    <t>F.R. - Before:</t>
  </si>
  <si>
    <t>After adding 5%:</t>
  </si>
  <si>
    <t>After substracting 5%: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</si>
</sst>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B2B2B2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rgb="FF00CC33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00FFFF"/>
      </patternFill>
    </fill>
    <fill>
      <patternFill patternType="solid">
        <fgColor rgb="FF00B0F0"/>
        <bgColor rgb="FF00FFFF"/>
      </patternFill>
    </fill>
    <fill>
      <patternFill patternType="solid">
        <fgColor theme="0"/>
        <bgColor rgb="FF00FFFF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/>
    <xf numFmtId="0" fontId="0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0" xfId="0" applyFill="1"/>
    <xf numFmtId="0" fontId="3" fillId="0" borderId="0" xfId="0" applyFont="1" applyFill="1"/>
    <xf numFmtId="0" fontId="0" fillId="4" borderId="0" xfId="0" applyFill="1"/>
    <xf numFmtId="0" fontId="5" fillId="4" borderId="0" xfId="0" applyFont="1" applyFill="1"/>
    <xf numFmtId="164" fontId="0" fillId="4" borderId="0" xfId="0" applyNumberFormat="1" applyFill="1"/>
    <xf numFmtId="0" fontId="6" fillId="4" borderId="0" xfId="0" applyFont="1" applyFill="1"/>
    <xf numFmtId="1" fontId="0" fillId="4" borderId="0" xfId="0" applyNumberFormat="1" applyFill="1"/>
    <xf numFmtId="0" fontId="0" fillId="5" borderId="0" xfId="0" applyFill="1"/>
    <xf numFmtId="164" fontId="0" fillId="6" borderId="0" xfId="0" applyNumberFormat="1" applyFill="1" applyBorder="1"/>
    <xf numFmtId="164" fontId="0" fillId="6" borderId="19" xfId="0" applyNumberFormat="1" applyFill="1" applyBorder="1"/>
    <xf numFmtId="164" fontId="0" fillId="6" borderId="21" xfId="0" applyNumberFormat="1" applyFill="1" applyBorder="1"/>
    <xf numFmtId="164" fontId="0" fillId="6" borderId="22" xfId="0" applyNumberFormat="1" applyFill="1" applyBorder="1"/>
    <xf numFmtId="0" fontId="3" fillId="7" borderId="0" xfId="0" applyFont="1" applyFill="1"/>
    <xf numFmtId="164" fontId="4" fillId="8" borderId="0" xfId="0" applyNumberFormat="1" applyFon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2" fontId="0" fillId="0" borderId="1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topLeftCell="A52" workbookViewId="0">
      <selection activeCell="K65" sqref="K65"/>
    </sheetView>
  </sheetViews>
  <sheetFormatPr defaultColWidth="11" defaultRowHeight="15.75" x14ac:dyDescent="0.25"/>
  <cols>
    <col min="9" max="9" width="11.375" bestFit="1" customWidth="1"/>
  </cols>
  <sheetData>
    <row r="1" spans="1:16" x14ac:dyDescent="0.25">
      <c r="A1" s="13" t="s">
        <v>0</v>
      </c>
      <c r="B1" s="1"/>
      <c r="C1" s="1"/>
      <c r="D1" s="1"/>
      <c r="E1" s="1"/>
    </row>
    <row r="2" spans="1:16" x14ac:dyDescent="0.25">
      <c r="A2" s="1"/>
      <c r="B2" s="1"/>
      <c r="C2" s="1"/>
      <c r="D2" s="1"/>
      <c r="E2" s="1"/>
    </row>
    <row r="3" spans="1:16" ht="16.5" thickBot="1" x14ac:dyDescent="0.3">
      <c r="A3" s="13" t="s">
        <v>1</v>
      </c>
      <c r="B3" s="1"/>
      <c r="C3" s="1"/>
      <c r="D3" s="1"/>
      <c r="E3" s="1"/>
    </row>
    <row r="4" spans="1:16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16" x14ac:dyDescent="0.25">
      <c r="A5" s="5" t="s">
        <v>7</v>
      </c>
      <c r="B5" s="6"/>
      <c r="C5" s="22">
        <v>0.4</v>
      </c>
      <c r="D5" s="22">
        <v>0.375</v>
      </c>
      <c r="E5" s="23">
        <v>0.25</v>
      </c>
      <c r="P5" t="s">
        <v>24</v>
      </c>
    </row>
    <row r="6" spans="1:16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  <c r="P6">
        <f xml:space="preserve"> SUM(K5:N11)</f>
        <v>0</v>
      </c>
    </row>
    <row r="7" spans="1:16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16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16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16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16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16" x14ac:dyDescent="0.25">
      <c r="A12" s="1"/>
      <c r="B12" s="1"/>
      <c r="C12" s="1"/>
      <c r="D12" s="1"/>
      <c r="E12" s="1"/>
    </row>
    <row r="13" spans="1:16" ht="16.5" thickBot="1" x14ac:dyDescent="0.3">
      <c r="A13" s="13" t="s">
        <v>14</v>
      </c>
      <c r="B13" s="1"/>
      <c r="C13" s="1"/>
      <c r="D13" s="1"/>
      <c r="E13" s="1"/>
    </row>
    <row r="14" spans="1:16" ht="16.5" thickBot="1" x14ac:dyDescent="0.3">
      <c r="A14" s="2" t="s">
        <v>2</v>
      </c>
      <c r="B14" s="4" t="s">
        <v>15</v>
      </c>
      <c r="C14" s="1"/>
      <c r="D14" s="1"/>
      <c r="E14" s="1"/>
    </row>
    <row r="15" spans="1:16" x14ac:dyDescent="0.25">
      <c r="A15" s="5" t="s">
        <v>7</v>
      </c>
      <c r="B15" s="8">
        <v>2500</v>
      </c>
      <c r="C15" s="1"/>
      <c r="D15" s="1"/>
      <c r="E15" s="1"/>
    </row>
    <row r="16" spans="1:16" x14ac:dyDescent="0.25">
      <c r="A16" s="5" t="s">
        <v>8</v>
      </c>
      <c r="B16" s="8">
        <v>3000</v>
      </c>
      <c r="C16" s="1"/>
      <c r="D16" s="1"/>
      <c r="E16" s="1"/>
    </row>
    <row r="17" spans="1:10" x14ac:dyDescent="0.25">
      <c r="A17" s="5" t="s">
        <v>9</v>
      </c>
      <c r="B17" s="8">
        <v>2500</v>
      </c>
      <c r="C17" s="1"/>
      <c r="D17" s="1"/>
      <c r="E17" s="1"/>
    </row>
    <row r="18" spans="1:10" x14ac:dyDescent="0.25">
      <c r="A18" s="5" t="s">
        <v>10</v>
      </c>
      <c r="B18" s="8">
        <v>2600</v>
      </c>
      <c r="C18" s="1"/>
      <c r="D18" s="1"/>
      <c r="E18" s="1"/>
    </row>
    <row r="19" spans="1:10" x14ac:dyDescent="0.25">
      <c r="A19" s="5" t="s">
        <v>11</v>
      </c>
      <c r="B19" s="8">
        <v>2500</v>
      </c>
      <c r="C19" s="1"/>
      <c r="D19" s="1"/>
      <c r="E19" s="1"/>
    </row>
    <row r="20" spans="1:10" x14ac:dyDescent="0.25">
      <c r="A20" s="5" t="s">
        <v>12</v>
      </c>
      <c r="B20" s="8">
        <v>38000</v>
      </c>
      <c r="C20" s="1"/>
      <c r="D20" s="1"/>
      <c r="E20" s="1"/>
    </row>
    <row r="21" spans="1:10" ht="16.5" thickBot="1" x14ac:dyDescent="0.3">
      <c r="A21" s="9" t="s">
        <v>13</v>
      </c>
      <c r="B21" s="10">
        <v>2500</v>
      </c>
      <c r="C21" s="1"/>
      <c r="D21" s="1"/>
      <c r="E21" s="1"/>
    </row>
    <row r="22" spans="1:10" x14ac:dyDescent="0.25">
      <c r="A22" s="1"/>
      <c r="B22" s="1"/>
      <c r="C22" s="1"/>
      <c r="D22" s="1"/>
      <c r="E22" s="1"/>
    </row>
    <row r="23" spans="1:10" ht="16.5" thickBot="1" x14ac:dyDescent="0.3">
      <c r="A23" s="13" t="s">
        <v>16</v>
      </c>
      <c r="B23" s="1"/>
      <c r="C23" s="1"/>
      <c r="D23" s="1"/>
      <c r="E23" s="1"/>
      <c r="H23" s="33"/>
    </row>
    <row r="24" spans="1:10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10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10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10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10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10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10" x14ac:dyDescent="0.2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  <c r="F30" s="53" t="s">
        <v>47</v>
      </c>
      <c r="G30" s="54">
        <v>18.25</v>
      </c>
      <c r="H30" s="54">
        <v>13.9</v>
      </c>
      <c r="I30" s="54">
        <v>11.4</v>
      </c>
      <c r="J30" s="55">
        <v>8.9</v>
      </c>
    </row>
    <row r="31" spans="1:10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  <c r="F31" s="53" t="s">
        <v>48</v>
      </c>
      <c r="G31">
        <f>G30*1.05</f>
        <v>19.162500000000001</v>
      </c>
      <c r="H31">
        <f>H30*1.05</f>
        <v>14.595000000000001</v>
      </c>
      <c r="I31">
        <f>I30*1.05</f>
        <v>11.97</v>
      </c>
      <c r="J31">
        <f>J30*1.05</f>
        <v>9.3450000000000006</v>
      </c>
    </row>
    <row r="32" spans="1:10" x14ac:dyDescent="0.25">
      <c r="A32" s="1"/>
      <c r="B32" s="1"/>
      <c r="C32" s="1"/>
      <c r="D32" s="1"/>
      <c r="E32" s="1"/>
      <c r="F32" s="53" t="s">
        <v>49</v>
      </c>
      <c r="G32">
        <f>G30*0.95</f>
        <v>17.337499999999999</v>
      </c>
      <c r="H32">
        <f>H30*0.95</f>
        <v>13.205</v>
      </c>
      <c r="I32">
        <f>I30*0.95</f>
        <v>10.83</v>
      </c>
      <c r="J32">
        <f>J30*0.95</f>
        <v>8.4550000000000001</v>
      </c>
    </row>
    <row r="33" spans="1:7" ht="16.5" thickBot="1" x14ac:dyDescent="0.3">
      <c r="A33" s="13" t="s">
        <v>17</v>
      </c>
      <c r="B33" s="1"/>
      <c r="C33" s="1"/>
      <c r="D33" s="1"/>
      <c r="E33" s="1"/>
    </row>
    <row r="34" spans="1:7" ht="16.5" thickBot="1" x14ac:dyDescent="0.3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  <c r="G34" t="s">
        <v>28</v>
      </c>
    </row>
    <row r="35" spans="1:7" x14ac:dyDescent="0.25">
      <c r="A35" s="5" t="s">
        <v>7</v>
      </c>
      <c r="B35" s="6"/>
      <c r="C35" s="14">
        <v>0.3</v>
      </c>
      <c r="D35" s="14">
        <v>0.45</v>
      </c>
      <c r="E35" s="15">
        <v>0.45</v>
      </c>
      <c r="G35" t="e">
        <f xml:space="preserve"> SUMPRODUCT(B53:E59,G25:G31)</f>
        <v>#VALUE!</v>
      </c>
    </row>
    <row r="36" spans="1:7" x14ac:dyDescent="0.2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7" x14ac:dyDescent="0.2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7" x14ac:dyDescent="0.2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7" x14ac:dyDescent="0.2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7" x14ac:dyDescent="0.2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7" ht="16.5" thickBot="1" x14ac:dyDescent="0.3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7" x14ac:dyDescent="0.25">
      <c r="A42" s="1"/>
      <c r="B42" s="1"/>
      <c r="C42" s="1"/>
      <c r="D42" s="1"/>
      <c r="E42" s="1"/>
    </row>
    <row r="43" spans="1:7" ht="16.5" thickBot="1" x14ac:dyDescent="0.3">
      <c r="A43" s="13" t="s">
        <v>18</v>
      </c>
      <c r="B43" s="1"/>
      <c r="C43" s="1"/>
      <c r="D43" s="1"/>
      <c r="E43" s="1"/>
    </row>
    <row r="44" spans="1:7" ht="16.5" thickBot="1" x14ac:dyDescent="0.3">
      <c r="A44" s="2" t="s">
        <v>19</v>
      </c>
      <c r="B44" s="4" t="s">
        <v>20</v>
      </c>
      <c r="C44" s="12"/>
      <c r="D44" s="12"/>
      <c r="E44" s="12"/>
    </row>
    <row r="45" spans="1:7" x14ac:dyDescent="0.25">
      <c r="A45" s="5" t="s">
        <v>3</v>
      </c>
      <c r="B45" s="8">
        <v>25000</v>
      </c>
      <c r="C45" s="7"/>
      <c r="D45" s="7"/>
      <c r="E45" s="7"/>
    </row>
    <row r="46" spans="1:7" x14ac:dyDescent="0.25">
      <c r="A46" s="5" t="s">
        <v>4</v>
      </c>
      <c r="B46" s="8">
        <v>26000</v>
      </c>
      <c r="C46" s="1"/>
      <c r="D46" s="1"/>
      <c r="E46" s="1"/>
    </row>
    <row r="47" spans="1:7" x14ac:dyDescent="0.25">
      <c r="A47" s="5" t="s">
        <v>5</v>
      </c>
      <c r="B47" s="8">
        <v>28000</v>
      </c>
      <c r="C47" s="1"/>
      <c r="D47" s="1"/>
      <c r="E47" s="1"/>
    </row>
    <row r="48" spans="1:7" ht="16.5" thickBot="1" x14ac:dyDescent="0.3">
      <c r="A48" s="9" t="s">
        <v>6</v>
      </c>
      <c r="B48" s="10">
        <v>28000</v>
      </c>
      <c r="C48" s="1"/>
      <c r="D48" s="1"/>
      <c r="E48" s="1"/>
    </row>
    <row r="49" spans="1:11" x14ac:dyDescent="0.25">
      <c r="A49" s="1"/>
      <c r="B49" s="1"/>
      <c r="C49" s="1"/>
      <c r="D49" s="1"/>
      <c r="E49" s="1"/>
    </row>
    <row r="50" spans="1:11" x14ac:dyDescent="0.25">
      <c r="A50" s="1"/>
      <c r="B50" s="1"/>
      <c r="C50" s="1"/>
      <c r="D50" s="1"/>
      <c r="E50" s="1"/>
    </row>
    <row r="51" spans="1:11" ht="16.5" thickBot="1" x14ac:dyDescent="0.3">
      <c r="A51" s="13" t="s">
        <v>21</v>
      </c>
      <c r="B51" s="1"/>
      <c r="C51" s="1"/>
      <c r="D51" s="1"/>
      <c r="E51" s="1"/>
      <c r="H51" s="33" t="s">
        <v>30</v>
      </c>
    </row>
    <row r="52" spans="1:11" ht="16.5" thickBot="1" x14ac:dyDescent="0.3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  <c r="H52" s="34" t="s">
        <v>2</v>
      </c>
      <c r="I52" s="35" t="s">
        <v>23</v>
      </c>
      <c r="J52" s="35" t="s">
        <v>31</v>
      </c>
      <c r="K52" s="36" t="s">
        <v>29</v>
      </c>
    </row>
    <row r="53" spans="1:11" x14ac:dyDescent="0.25">
      <c r="A53" s="5" t="s">
        <v>7</v>
      </c>
      <c r="B53" s="27">
        <v>0</v>
      </c>
      <c r="C53" s="27">
        <v>6249.9999994575237</v>
      </c>
      <c r="D53" s="27">
        <v>5.7864079902189362E-7</v>
      </c>
      <c r="E53" s="28">
        <v>0</v>
      </c>
      <c r="H53" s="37" t="s">
        <v>7</v>
      </c>
      <c r="I53" s="47">
        <f>SUMPRODUCT(C53:E53,C25:E25)</f>
        <v>81249.999999110325</v>
      </c>
      <c r="J53" s="47">
        <f>SUMPRODUCT(C53:E53,C35:E35)</f>
        <v>1875.0000000976454</v>
      </c>
      <c r="K53" s="48">
        <f>I53+J53</f>
        <v>83124.999999207968</v>
      </c>
    </row>
    <row r="54" spans="1:11" x14ac:dyDescent="0.25">
      <c r="A54" s="5" t="s">
        <v>8</v>
      </c>
      <c r="B54" s="26">
        <v>4285.7142864285715</v>
      </c>
      <c r="C54" s="26">
        <v>0</v>
      </c>
      <c r="D54" s="26">
        <v>0</v>
      </c>
      <c r="E54" s="29">
        <v>0</v>
      </c>
      <c r="H54" s="37" t="s">
        <v>8</v>
      </c>
      <c r="I54" s="47">
        <f>SUMPRODUCT(B54:E54,B26:E26)</f>
        <v>74571.428583857138</v>
      </c>
      <c r="J54" s="47">
        <f>SUMPRODUCT(B54:E54,B36:E36)</f>
        <v>1714.2857145714288</v>
      </c>
      <c r="K54" s="48">
        <f t="shared" ref="K53:K58" si="0">I54+J54</f>
        <v>76285.71429842856</v>
      </c>
    </row>
    <row r="55" spans="1:11" x14ac:dyDescent="0.25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  <c r="H55" s="37" t="s">
        <v>9</v>
      </c>
      <c r="I55" s="47">
        <f>SUMPRODUCT(B55:E55,B27:E27)</f>
        <v>64444.444444444438</v>
      </c>
      <c r="J55" s="47">
        <f>SUMPRODUCT(B55:E55,B37:E37)</f>
        <v>2962.962962962963</v>
      </c>
      <c r="K55" s="48">
        <f t="shared" si="0"/>
        <v>67407.407407407401</v>
      </c>
    </row>
    <row r="56" spans="1:11" x14ac:dyDescent="0.25">
      <c r="A56" s="5" t="s">
        <v>10</v>
      </c>
      <c r="B56" s="26">
        <v>0</v>
      </c>
      <c r="C56" s="26">
        <v>0</v>
      </c>
      <c r="D56" s="26">
        <v>2040.1254508992997</v>
      </c>
      <c r="E56" s="29">
        <v>0</v>
      </c>
      <c r="H56" s="37" t="s">
        <v>10</v>
      </c>
      <c r="I56" s="47">
        <f>SUMPRODUCT(C56:E56,C28:E28)</f>
        <v>22951.411322617121</v>
      </c>
      <c r="J56" s="47">
        <f>SUMPRODUCT(C56:E56,C38:E38)</f>
        <v>2142.1317234442649</v>
      </c>
      <c r="K56" s="48">
        <f t="shared" si="0"/>
        <v>25093.543046061386</v>
      </c>
    </row>
    <row r="57" spans="1:11" x14ac:dyDescent="0.25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  <c r="H57" s="37" t="s">
        <v>11</v>
      </c>
      <c r="I57" s="47">
        <f>SUMPRODUCT(B57:E57,B29:E29)</f>
        <v>67307.692307692312</v>
      </c>
      <c r="J57" s="47">
        <f>SUMPRODUCT(B57:E57,B39:E39)</f>
        <v>2692.3076923076924</v>
      </c>
      <c r="K57" s="48">
        <f t="shared" si="0"/>
        <v>70000</v>
      </c>
    </row>
    <row r="58" spans="1:11" x14ac:dyDescent="0.25">
      <c r="A58" s="5" t="s">
        <v>12</v>
      </c>
      <c r="B58" s="26">
        <v>13164.428163713879</v>
      </c>
      <c r="C58" s="26">
        <v>19750.000000542477</v>
      </c>
      <c r="D58" s="26">
        <v>18817.017405664916</v>
      </c>
      <c r="E58" s="29">
        <v>28000</v>
      </c>
      <c r="H58" s="37" t="s">
        <v>12</v>
      </c>
      <c r="I58" s="47">
        <f>SUMPRODUCT(B58:E58,G32:J32)</f>
        <v>929565.32179890387</v>
      </c>
      <c r="J58" s="47">
        <f>SUMPRODUCT(B58:E58,B40:E40)</f>
        <v>0</v>
      </c>
      <c r="K58" s="48">
        <f t="shared" si="0"/>
        <v>929565.32179890387</v>
      </c>
    </row>
    <row r="59" spans="1:11" ht="16.5" thickBot="1" x14ac:dyDescent="0.3">
      <c r="A59" s="9" t="s">
        <v>13</v>
      </c>
      <c r="B59" s="30">
        <v>0</v>
      </c>
      <c r="C59" s="30">
        <v>0</v>
      </c>
      <c r="D59" s="30">
        <v>7142.8571428571431</v>
      </c>
      <c r="E59" s="31">
        <v>0</v>
      </c>
      <c r="H59" s="38" t="s">
        <v>13</v>
      </c>
      <c r="I59" s="49">
        <f>SUMPRODUCT(B59:E59,B31:E31)</f>
        <v>76785.71428571429</v>
      </c>
      <c r="J59" s="49">
        <f>SUMPRODUCT(B59:E59,B41:E41)</f>
        <v>5357.1428571428569</v>
      </c>
      <c r="K59" s="50">
        <f>J59+I59</f>
        <v>82142.857142857145</v>
      </c>
    </row>
    <row r="61" spans="1:11" x14ac:dyDescent="0.25">
      <c r="A61" s="32"/>
      <c r="D61">
        <f xml:space="preserve"> D53+D56+D59</f>
        <v>9182.9825943350843</v>
      </c>
    </row>
    <row r="62" spans="1:11" x14ac:dyDescent="0.25">
      <c r="A62" s="33"/>
      <c r="B62" s="52"/>
      <c r="C62" s="39"/>
      <c r="D62" s="39"/>
    </row>
    <row r="63" spans="1:11" x14ac:dyDescent="0.25">
      <c r="A63" s="40" t="s">
        <v>28</v>
      </c>
      <c r="B63" s="51">
        <f>SUM(SUMPRODUCT(C53:E53,C25:E25), SUMPRODUCT(C53:E53,C35:E35), SUMPRODUCT(B54:E54,B26:E26), SUMPRODUCT(B54:E54,B36:E36), SUMPRODUCT(B55:E55,B27:E27), SUMPRODUCT(B55:E55,B37:E37), SUMPRODUCT(C56:E56,C28:E28), SUMPRODUCT(C56:E56,C38:E38), SUMPRODUCT(B57:E57,B29:E29), SUMPRODUCT(B57:E57,B39:E39), SUMPRODUCT(B58:E58,G32:J32), SUMPRODUCT(B58:E58,B40:E40), SUMPRODUCT(B59:E59,B31:E31), SUMPRODUCT(B59:E59,B41:E41))</f>
        <v>1333619.8436928664</v>
      </c>
      <c r="C63" s="40" t="s">
        <v>32</v>
      </c>
      <c r="D63" s="40"/>
    </row>
    <row r="64" spans="1:11" x14ac:dyDescent="0.25">
      <c r="B64" s="39"/>
      <c r="C64" s="39"/>
      <c r="D64" s="39"/>
    </row>
    <row r="65" spans="1:11" x14ac:dyDescent="0.25">
      <c r="A65" s="33" t="s">
        <v>25</v>
      </c>
      <c r="B65" s="39"/>
      <c r="C65" s="39"/>
      <c r="D65" s="39"/>
      <c r="I65">
        <f>1382544.334</f>
        <v>1382544.334</v>
      </c>
      <c r="J65">
        <v>1333619.8436928664</v>
      </c>
      <c r="K65">
        <f xml:space="preserve"> I65-J65</f>
        <v>48924.490307133645</v>
      </c>
    </row>
    <row r="66" spans="1:11" x14ac:dyDescent="0.25">
      <c r="A66" s="41" t="s">
        <v>33</v>
      </c>
      <c r="B66" s="42" t="s">
        <v>26</v>
      </c>
      <c r="C66" s="41">
        <v>0</v>
      </c>
      <c r="D66" s="39"/>
    </row>
    <row r="67" spans="1:11" x14ac:dyDescent="0.25">
      <c r="A67" s="43">
        <f>SUM(B53:B59)</f>
        <v>25000</v>
      </c>
      <c r="B67" s="42" t="s">
        <v>26</v>
      </c>
      <c r="C67" s="41">
        <f>B45</f>
        <v>25000</v>
      </c>
      <c r="D67" s="39" t="s">
        <v>34</v>
      </c>
    </row>
    <row r="68" spans="1:11" x14ac:dyDescent="0.25">
      <c r="A68" s="41">
        <f>SUM(C53:C59)</f>
        <v>26000</v>
      </c>
      <c r="B68" s="42" t="s">
        <v>26</v>
      </c>
      <c r="C68" s="41">
        <f>B46</f>
        <v>26000</v>
      </c>
      <c r="D68" s="39" t="s">
        <v>35</v>
      </c>
    </row>
    <row r="69" spans="1:11" x14ac:dyDescent="0.25">
      <c r="A69" s="41">
        <f>SUM(D53:D59)</f>
        <v>28000</v>
      </c>
      <c r="B69" s="42" t="s">
        <v>26</v>
      </c>
      <c r="C69" s="41">
        <f>B47</f>
        <v>28000</v>
      </c>
      <c r="D69" s="39" t="s">
        <v>36</v>
      </c>
    </row>
    <row r="70" spans="1:11" x14ac:dyDescent="0.25">
      <c r="A70" s="41">
        <f>SUM(E53:E59)</f>
        <v>28000</v>
      </c>
      <c r="B70" s="42" t="s">
        <v>26</v>
      </c>
      <c r="C70" s="41">
        <f>B48</f>
        <v>28000</v>
      </c>
      <c r="D70" s="39" t="s">
        <v>37</v>
      </c>
    </row>
    <row r="71" spans="1:11" x14ac:dyDescent="0.25">
      <c r="A71" s="41">
        <f>SUMPRODUCT(C53:E53,C5:E5)</f>
        <v>2500</v>
      </c>
      <c r="B71" s="44" t="s">
        <v>27</v>
      </c>
      <c r="C71" s="45">
        <f>B15</f>
        <v>2500</v>
      </c>
      <c r="D71" s="39" t="s">
        <v>38</v>
      </c>
    </row>
    <row r="72" spans="1:11" x14ac:dyDescent="0.25">
      <c r="A72" s="41">
        <f>SUMPRODUCT(B54:E54,B6:E6)</f>
        <v>3000.0000004999997</v>
      </c>
      <c r="B72" s="44" t="s">
        <v>27</v>
      </c>
      <c r="C72" s="45">
        <f t="shared" ref="C71:C77" si="1">B16</f>
        <v>3000</v>
      </c>
      <c r="D72" s="39" t="s">
        <v>39</v>
      </c>
    </row>
    <row r="73" spans="1:11" x14ac:dyDescent="0.25">
      <c r="A73" s="41">
        <f>SUMPRODUCT(B55:E55,B7:E7)</f>
        <v>2500</v>
      </c>
      <c r="B73" s="44" t="s">
        <v>27</v>
      </c>
      <c r="C73" s="45">
        <f t="shared" si="1"/>
        <v>2500</v>
      </c>
      <c r="D73" s="39" t="s">
        <v>40</v>
      </c>
    </row>
    <row r="74" spans="1:11" x14ac:dyDescent="0.25">
      <c r="A74" s="41">
        <f>SUMPRODUCT(C56:E56,C8:E8)</f>
        <v>714.0439078147549</v>
      </c>
      <c r="B74" s="44" t="s">
        <v>27</v>
      </c>
      <c r="C74" s="45">
        <f t="shared" si="1"/>
        <v>2600</v>
      </c>
      <c r="D74" s="39" t="s">
        <v>41</v>
      </c>
    </row>
    <row r="75" spans="1:11" x14ac:dyDescent="0.25">
      <c r="A75" s="41">
        <f>SUMPRODUCT(B57:E57,B9:E9)</f>
        <v>2500</v>
      </c>
      <c r="B75" s="44" t="s">
        <v>27</v>
      </c>
      <c r="C75" s="45">
        <f t="shared" si="1"/>
        <v>2500</v>
      </c>
      <c r="D75" s="39" t="s">
        <v>42</v>
      </c>
    </row>
    <row r="76" spans="1:11" x14ac:dyDescent="0.25">
      <c r="A76" s="41">
        <f>SUMPRODUCT(B58:E58,B10:E10)</f>
        <v>38000</v>
      </c>
      <c r="B76" s="44" t="s">
        <v>27</v>
      </c>
      <c r="C76" s="45">
        <f t="shared" si="1"/>
        <v>38000</v>
      </c>
      <c r="D76" s="39" t="s">
        <v>43</v>
      </c>
    </row>
    <row r="77" spans="1:11" x14ac:dyDescent="0.25">
      <c r="A77" s="41">
        <f>SUMPRODUCT(B59:E59,B11:E11)</f>
        <v>2500</v>
      </c>
      <c r="B77" s="44" t="s">
        <v>27</v>
      </c>
      <c r="C77" s="45">
        <f t="shared" si="1"/>
        <v>2500</v>
      </c>
      <c r="D77" s="39" t="s">
        <v>44</v>
      </c>
    </row>
    <row r="78" spans="1:11" x14ac:dyDescent="0.25">
      <c r="A78" s="43">
        <f>B53</f>
        <v>0</v>
      </c>
      <c r="B78" s="41" t="s">
        <v>22</v>
      </c>
      <c r="C78" s="41">
        <v>0</v>
      </c>
      <c r="D78" s="39" t="s">
        <v>45</v>
      </c>
    </row>
    <row r="79" spans="1:11" x14ac:dyDescent="0.25">
      <c r="A79" s="43">
        <f>B56</f>
        <v>0</v>
      </c>
      <c r="B79" s="41" t="s">
        <v>22</v>
      </c>
      <c r="C79" s="41">
        <v>0</v>
      </c>
      <c r="D79" s="39" t="s">
        <v>46</v>
      </c>
    </row>
    <row r="80" spans="1:11" x14ac:dyDescent="0.25">
      <c r="A80" s="46"/>
      <c r="B80" s="46"/>
      <c r="C80" s="4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Sulman</cp:lastModifiedBy>
  <dcterms:created xsi:type="dcterms:W3CDTF">2014-01-19T03:55:05Z</dcterms:created>
  <dcterms:modified xsi:type="dcterms:W3CDTF">2018-11-17T02:02:18Z</dcterms:modified>
</cp:coreProperties>
</file>