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ATENORDNER\Desktop\Stuff\Info_Zeug\Bachelor\8.Semester\Thesis\Experiment Datatable\"/>
    </mc:Choice>
  </mc:AlternateContent>
  <xr:revisionPtr revIDLastSave="0" documentId="13_ncr:1_{77C6D158-D1BE-4670-8810-8117564C0FE9}" xr6:coauthVersionLast="47" xr6:coauthVersionMax="47" xr10:uidLastSave="{00000000-0000-0000-0000-000000000000}"/>
  <bookViews>
    <workbookView xWindow="28680" yWindow="-30" windowWidth="29040" windowHeight="15840" xr2:uid="{556AD7D9-BC17-4476-A761-6A17BECECE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 s="1"/>
  <c r="J57" i="1"/>
  <c r="K57" i="1"/>
  <c r="I57" i="1"/>
  <c r="H57" i="1"/>
  <c r="G57" i="1"/>
  <c r="F57" i="1"/>
  <c r="K37" i="1"/>
  <c r="J37" i="1"/>
  <c r="I37" i="1"/>
  <c r="H37" i="1"/>
  <c r="G37" i="1"/>
  <c r="F37" i="1"/>
  <c r="O13" i="1"/>
  <c r="O11" i="1"/>
  <c r="O9" i="1"/>
  <c r="O8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O154" i="1"/>
  <c r="O155" i="1"/>
  <c r="D36" i="1"/>
  <c r="Y97" i="1"/>
  <c r="X97" i="1"/>
  <c r="W97" i="1"/>
  <c r="V97" i="1"/>
  <c r="U97" i="1"/>
  <c r="T97" i="1"/>
  <c r="K74" i="1"/>
  <c r="J74" i="1"/>
  <c r="I74" i="1"/>
  <c r="H74" i="1"/>
  <c r="G74" i="1"/>
  <c r="F74" i="1"/>
  <c r="E74" i="1"/>
  <c r="D74" i="1"/>
  <c r="K56" i="1"/>
  <c r="J56" i="1"/>
  <c r="I56" i="1"/>
  <c r="H56" i="1"/>
  <c r="G56" i="1"/>
  <c r="E56" i="1"/>
  <c r="D56" i="1"/>
  <c r="K36" i="1"/>
  <c r="J36" i="1"/>
  <c r="I36" i="1"/>
  <c r="H36" i="1"/>
  <c r="G36" i="1"/>
  <c r="F36" i="1"/>
  <c r="E36" i="1"/>
  <c r="W114" i="1"/>
  <c r="V114" i="1"/>
  <c r="U114" i="1"/>
  <c r="T114" i="1"/>
  <c r="Y113" i="1"/>
  <c r="X113" i="1"/>
  <c r="W113" i="1"/>
  <c r="V113" i="1"/>
  <c r="U113" i="1"/>
  <c r="T113" i="1"/>
  <c r="W112" i="1"/>
  <c r="V112" i="1"/>
  <c r="U112" i="1"/>
  <c r="T112" i="1"/>
  <c r="Y111" i="1"/>
  <c r="X111" i="1"/>
  <c r="W111" i="1"/>
  <c r="V111" i="1"/>
  <c r="U111" i="1"/>
  <c r="T111" i="1"/>
  <c r="Y110" i="1"/>
  <c r="X110" i="1"/>
  <c r="W110" i="1"/>
  <c r="V110" i="1"/>
  <c r="U110" i="1"/>
  <c r="T110" i="1"/>
  <c r="W109" i="1"/>
  <c r="V109" i="1"/>
  <c r="U109" i="1"/>
  <c r="W108" i="1"/>
  <c r="V108" i="1"/>
  <c r="U108" i="1"/>
  <c r="T108" i="1"/>
  <c r="W94" i="1"/>
  <c r="Y96" i="1"/>
  <c r="X96" i="1"/>
  <c r="W96" i="1"/>
  <c r="V96" i="1"/>
  <c r="U96" i="1"/>
  <c r="T96" i="1"/>
  <c r="Y95" i="1"/>
  <c r="Y94" i="1"/>
  <c r="X95" i="1"/>
  <c r="X94" i="1"/>
  <c r="Y92" i="1"/>
  <c r="X92" i="1"/>
  <c r="Y88" i="1"/>
  <c r="X88" i="1"/>
  <c r="X87" i="1"/>
  <c r="Y87" i="1"/>
  <c r="X90" i="1"/>
  <c r="Y90" i="1"/>
  <c r="W95" i="1"/>
  <c r="V95" i="1"/>
  <c r="U95" i="1"/>
  <c r="T95" i="1"/>
  <c r="V94" i="1"/>
  <c r="U94" i="1"/>
  <c r="T94" i="1"/>
  <c r="W93" i="1"/>
  <c r="V93" i="1"/>
  <c r="U93" i="1"/>
  <c r="T93" i="1"/>
  <c r="W92" i="1"/>
  <c r="V92" i="1"/>
  <c r="U92" i="1"/>
  <c r="T92" i="1"/>
  <c r="V91" i="1"/>
  <c r="W91" i="1"/>
  <c r="U91" i="1"/>
  <c r="T91" i="1"/>
  <c r="W90" i="1"/>
  <c r="V90" i="1"/>
  <c r="U90" i="1"/>
  <c r="W89" i="1"/>
  <c r="V89" i="1"/>
  <c r="U89" i="1"/>
  <c r="W88" i="1"/>
  <c r="V88" i="1"/>
  <c r="U88" i="1"/>
  <c r="W87" i="1"/>
  <c r="V87" i="1"/>
  <c r="U87" i="1"/>
  <c r="W85" i="1"/>
  <c r="V85" i="1"/>
  <c r="U85" i="1"/>
  <c r="T87" i="1"/>
  <c r="T90" i="1"/>
  <c r="T89" i="1"/>
  <c r="T88" i="1"/>
  <c r="T85" i="1"/>
  <c r="W86" i="1"/>
  <c r="V86" i="1"/>
  <c r="U86" i="1"/>
  <c r="D97" i="1"/>
  <c r="C97" i="1"/>
  <c r="E35" i="1"/>
  <c r="E73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E70" i="1"/>
  <c r="F70" i="1"/>
  <c r="G70" i="1"/>
  <c r="E71" i="1"/>
  <c r="F71" i="1"/>
  <c r="G71" i="1"/>
  <c r="H71" i="1"/>
  <c r="I71" i="1"/>
  <c r="E72" i="1"/>
  <c r="F72" i="1"/>
  <c r="G72" i="1"/>
  <c r="K69" i="1"/>
  <c r="J69" i="1"/>
  <c r="K67" i="1"/>
  <c r="J67" i="1"/>
  <c r="K65" i="1"/>
  <c r="J65" i="1"/>
  <c r="J73" i="1" s="1"/>
  <c r="K64" i="1"/>
  <c r="J64" i="1"/>
  <c r="D73" i="1"/>
  <c r="J55" i="1"/>
  <c r="E55" i="1"/>
  <c r="K54" i="1"/>
  <c r="K55" i="1" s="1"/>
  <c r="J54" i="1"/>
  <c r="I54" i="1"/>
  <c r="H54" i="1"/>
  <c r="G54" i="1"/>
  <c r="E54" i="1"/>
  <c r="E53" i="1"/>
  <c r="F53" i="1"/>
  <c r="G53" i="1"/>
  <c r="H53" i="1"/>
  <c r="I53" i="1"/>
  <c r="K52" i="1"/>
  <c r="J52" i="1"/>
  <c r="I52" i="1"/>
  <c r="H52" i="1"/>
  <c r="G52" i="1"/>
  <c r="F52" i="1"/>
  <c r="E52" i="1"/>
  <c r="I51" i="1"/>
  <c r="H51" i="1"/>
  <c r="G51" i="1"/>
  <c r="F51" i="1"/>
  <c r="E51" i="1"/>
  <c r="E50" i="1"/>
  <c r="F50" i="1"/>
  <c r="G50" i="1"/>
  <c r="H50" i="1"/>
  <c r="I50" i="1"/>
  <c r="J50" i="1"/>
  <c r="K50" i="1"/>
  <c r="K49" i="1"/>
  <c r="J49" i="1"/>
  <c r="I49" i="1"/>
  <c r="H49" i="1"/>
  <c r="G49" i="1"/>
  <c r="F49" i="1"/>
  <c r="E49" i="1"/>
  <c r="E48" i="1"/>
  <c r="F48" i="1"/>
  <c r="G48" i="1"/>
  <c r="H48" i="1"/>
  <c r="I48" i="1"/>
  <c r="I47" i="1"/>
  <c r="H47" i="1"/>
  <c r="G47" i="1"/>
  <c r="G55" i="1" s="1"/>
  <c r="F47" i="1"/>
  <c r="E47" i="1"/>
  <c r="D55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E29" i="1"/>
  <c r="F29" i="1"/>
  <c r="G29" i="1"/>
  <c r="H29" i="1"/>
  <c r="I29" i="1"/>
  <c r="J29" i="1"/>
  <c r="K29" i="1"/>
  <c r="E30" i="1"/>
  <c r="F30" i="1"/>
  <c r="G30" i="1"/>
  <c r="H30" i="1"/>
  <c r="I30" i="1"/>
  <c r="E31" i="1"/>
  <c r="F31" i="1"/>
  <c r="G31" i="1"/>
  <c r="H31" i="1"/>
  <c r="R31" i="1" s="1"/>
  <c r="E32" i="1"/>
  <c r="E34" i="1"/>
  <c r="F32" i="1"/>
  <c r="G32" i="1"/>
  <c r="Q32" i="1" s="1"/>
  <c r="H32" i="1"/>
  <c r="I32" i="1"/>
  <c r="E33" i="1"/>
  <c r="F33" i="1"/>
  <c r="G33" i="1"/>
  <c r="Q33" i="1" s="1"/>
  <c r="H33" i="1"/>
  <c r="R33" i="1" s="1"/>
  <c r="I33" i="1"/>
  <c r="S33" i="1" s="1"/>
  <c r="J33" i="1"/>
  <c r="K33" i="1"/>
  <c r="U33" i="1" s="1"/>
  <c r="F34" i="1"/>
  <c r="G34" i="1"/>
  <c r="H34" i="1"/>
  <c r="R34" i="1" s="1"/>
  <c r="I34" i="1"/>
  <c r="S34" i="1" s="1"/>
  <c r="J34" i="1"/>
  <c r="T34" i="1" s="1"/>
  <c r="K34" i="1"/>
  <c r="U34" i="1" s="1"/>
  <c r="Q34" i="1"/>
  <c r="P34" i="1"/>
  <c r="P33" i="1"/>
  <c r="P32" i="1"/>
  <c r="K31" i="1"/>
  <c r="U31" i="1" s="1"/>
  <c r="J31" i="1"/>
  <c r="I31" i="1"/>
  <c r="D35" i="1"/>
  <c r="W115" i="1" l="1"/>
  <c r="T115" i="1"/>
  <c r="X115" i="1"/>
  <c r="F56" i="1"/>
  <c r="U115" i="1"/>
  <c r="Y115" i="1"/>
  <c r="V115" i="1"/>
  <c r="J35" i="1"/>
  <c r="G73" i="1"/>
  <c r="F35" i="1"/>
  <c r="F73" i="1"/>
  <c r="I55" i="1"/>
  <c r="I73" i="1"/>
  <c r="H73" i="1"/>
  <c r="H55" i="1"/>
  <c r="K73" i="1"/>
  <c r="I35" i="1"/>
  <c r="H35" i="1"/>
  <c r="G35" i="1"/>
  <c r="K35" i="1"/>
  <c r="T33" i="1"/>
  <c r="S32" i="1"/>
  <c r="R32" i="1"/>
  <c r="S31" i="1"/>
  <c r="T31" i="1"/>
  <c r="P31" i="1"/>
  <c r="Q31" i="1"/>
  <c r="S30" i="1"/>
  <c r="P30" i="1"/>
  <c r="Q30" i="1"/>
  <c r="R30" i="1"/>
  <c r="Q29" i="1"/>
  <c r="R29" i="1"/>
  <c r="T29" i="1"/>
  <c r="U29" i="1"/>
  <c r="P29" i="1"/>
  <c r="S29" i="1"/>
  <c r="Q28" i="1"/>
  <c r="S28" i="1"/>
  <c r="P28" i="1"/>
  <c r="R28" i="1"/>
  <c r="S27" i="1"/>
  <c r="T27" i="1"/>
  <c r="P27" i="1"/>
  <c r="Q27" i="1"/>
  <c r="U27" i="1"/>
  <c r="R27" i="1"/>
  <c r="R26" i="1"/>
  <c r="S26" i="1"/>
  <c r="P26" i="1"/>
  <c r="T26" i="1"/>
  <c r="Q26" i="1"/>
  <c r="U26" i="1"/>
  <c r="Q24" i="1"/>
  <c r="S24" i="1"/>
  <c r="P24" i="1"/>
  <c r="R24" i="1"/>
  <c r="V117" i="1" l="1"/>
  <c r="U117" i="1"/>
  <c r="Y117" i="1"/>
  <c r="X117" i="1"/>
  <c r="T117" i="1"/>
  <c r="W117" i="1"/>
  <c r="Y116" i="1"/>
  <c r="U116" i="1"/>
  <c r="X116" i="1"/>
  <c r="T116" i="1"/>
  <c r="W116" i="1"/>
  <c r="V116" i="1"/>
  <c r="T35" i="1"/>
  <c r="R35" i="1"/>
  <c r="U35" i="1"/>
  <c r="S35" i="1"/>
  <c r="Q35" i="1"/>
  <c r="P35" i="1"/>
</calcChain>
</file>

<file path=xl/sharedStrings.xml><?xml version="1.0" encoding="utf-8"?>
<sst xmlns="http://schemas.openxmlformats.org/spreadsheetml/2006/main" count="502" uniqueCount="183">
  <si>
    <t>Data, Amount of Nodes</t>
  </si>
  <si>
    <t>* Enum Type with n Types is represendet as n OnevsAll Tag</t>
  </si>
  <si>
    <t>Algorithm</t>
  </si>
  <si>
    <t>Standard PC</t>
  </si>
  <si>
    <t>Typed PC 
(LLM generated generic Prompt)</t>
  </si>
  <si>
    <t>Tag PC - tag majority
 (LLM generated generic Prompt)</t>
  </si>
  <si>
    <t>Tag PC - tag weighted 
(LLM generated generic Prompt)</t>
  </si>
  <si>
    <t>Tag PC - tag majority 
(LLM generated domain Prompt)</t>
  </si>
  <si>
    <t>Tag PC - tag weighted 
(LLM generated domain Prompt)</t>
  </si>
  <si>
    <t>Asia</t>
  </si>
  <si>
    <t>SHD to true Graph,
 SID to true Graph, 
(Amount of OnevsAll Tags)*</t>
  </si>
  <si>
    <t>SHD only</t>
  </si>
  <si>
    <t>SID only</t>
  </si>
  <si>
    <t>Win95PTS</t>
  </si>
  <si>
    <t>Amount of Nodes</t>
  </si>
  <si>
    <t>Sprinkler</t>
  </si>
  <si>
    <t>Cancer</t>
  </si>
  <si>
    <t>Sachs</t>
  </si>
  <si>
    <t>Child</t>
  </si>
  <si>
    <t>Insurance</t>
  </si>
  <si>
    <t>Alarm</t>
  </si>
  <si>
    <t>Barley</t>
  </si>
  <si>
    <t>Hepar2</t>
  </si>
  <si>
    <t>Andes</t>
  </si>
  <si>
    <t>Average</t>
  </si>
  <si>
    <t>True Skeleton</t>
  </si>
  <si>
    <t>4,12,(0)</t>
  </si>
  <si>
    <t>4,20,(0)</t>
  </si>
  <si>
    <t>8,51,(0)</t>
  </si>
  <si>
    <t>3,18,(0)</t>
  </si>
  <si>
    <t>8,28,(4)</t>
  </si>
  <si>
    <t>3,18,(5)</t>
  </si>
  <si>
    <t>6,18,(5)</t>
  </si>
  <si>
    <t>2,7,(5)</t>
  </si>
  <si>
    <t>17,62,(0)</t>
  </si>
  <si>
    <t>17,62,(5)</t>
  </si>
  <si>
    <t>17,62,(7)</t>
  </si>
  <si>
    <t>13,39,(5))</t>
  </si>
  <si>
    <t>25,380,(0)</t>
  </si>
  <si>
    <t>12,228,(0)</t>
  </si>
  <si>
    <t>8,104,(5)</t>
  </si>
  <si>
    <t>52,694,(0)</t>
  </si>
  <si>
    <t>18,275,(0)</t>
  </si>
  <si>
    <t>18,233,(6)</t>
  </si>
  <si>
    <t>4,62,(5)</t>
  </si>
  <si>
    <t>2,42,(7)</t>
  </si>
  <si>
    <t>3,62,(7)</t>
  </si>
  <si>
    <t>46,797,(0)</t>
  </si>
  <si>
    <t>4,46,(0)</t>
  </si>
  <si>
    <t>9,125,(5)</t>
  </si>
  <si>
    <t>6,67,(7)</t>
  </si>
  <si>
    <t>84,1749,(0)</t>
  </si>
  <si>
    <t>9,237,(0)</t>
  </si>
  <si>
    <t>42,972,(8)</t>
  </si>
  <si>
    <t>12,205,(6)</t>
  </si>
  <si>
    <t>123,N/A,(0)</t>
  </si>
  <si>
    <t>9,N/A,(0)</t>
  </si>
  <si>
    <t>10,N/A,(0)</t>
  </si>
  <si>
    <t>112,N/A,(0)</t>
  </si>
  <si>
    <t>12,N/A,(0)</t>
  </si>
  <si>
    <t>338,34501,(0)</t>
  </si>
  <si>
    <t>97,N/A,(5) *</t>
  </si>
  <si>
    <t>*humanly reduced</t>
  </si>
  <si>
    <t>SHD only - percental increase to Standard PC</t>
  </si>
  <si>
    <t>***all tags unused, short mabye missleading prompt</t>
  </si>
  <si>
    <t>39,N/A,(7)</t>
  </si>
  <si>
    <t>13,N/A,(9)</t>
  </si>
  <si>
    <t>48.09</t>
  </si>
  <si>
    <t>73.91,470.63,(0)</t>
  </si>
  <si>
    <t>8.73,109.38,(0)</t>
  </si>
  <si>
    <t>22,190.38,(5.45)</t>
  </si>
  <si>
    <t>8,72.25,(51.17)</t>
  </si>
  <si>
    <t>6.82,55.63,(25.64)</t>
  </si>
  <si>
    <r>
      <rPr>
        <b/>
        <sz val="11"/>
        <color theme="1"/>
        <rFont val="Calibri"/>
        <family val="2"/>
        <scheme val="minor"/>
      </rPr>
      <t>5.73</t>
    </r>
    <r>
      <rPr>
        <sz val="11"/>
        <color theme="1"/>
        <rFont val="Calibri"/>
        <family val="2"/>
        <scheme val="minor"/>
      </rPr>
      <t>,52.5,(25.64)</t>
    </r>
  </si>
  <si>
    <r>
      <t>7.83,</t>
    </r>
    <r>
      <rPr>
        <b/>
        <sz val="11"/>
        <color theme="1"/>
        <rFont val="Calibri"/>
        <family val="2"/>
        <scheme val="minor"/>
      </rPr>
      <t>49.25</t>
    </r>
    <r>
      <rPr>
        <sz val="11"/>
        <color theme="1"/>
        <rFont val="Calibri"/>
        <family val="2"/>
        <scheme val="minor"/>
      </rPr>
      <t>,(51.17)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</si>
  <si>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,9,(3)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</si>
  <si>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,9,(0)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</si>
  <si>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,(4)</t>
    </r>
  </si>
  <si>
    <r>
      <rPr>
        <b/>
        <sz val="11"/>
        <color theme="1"/>
        <rFont val="Calibri"/>
        <family val="2"/>
        <scheme val="minor"/>
      </rPr>
      <t>0,0</t>
    </r>
    <r>
      <rPr>
        <sz val="11"/>
        <color theme="1"/>
        <rFont val="Calibri"/>
        <family val="2"/>
        <scheme val="minor"/>
      </rPr>
      <t>,(0)</t>
    </r>
  </si>
  <si>
    <r>
      <rPr>
        <b/>
        <sz val="11"/>
        <color theme="1"/>
        <rFont val="Calibri"/>
        <family val="2"/>
        <scheme val="minor"/>
      </rPr>
      <t>0,0</t>
    </r>
    <r>
      <rPr>
        <sz val="11"/>
        <color theme="1"/>
        <rFont val="Calibri"/>
        <family val="2"/>
        <scheme val="minor"/>
      </rPr>
      <t>,(5)</t>
    </r>
  </si>
  <si>
    <r>
      <rPr>
        <b/>
        <sz val="11"/>
        <color theme="1"/>
        <rFont val="Calibri"/>
        <family val="2"/>
        <scheme val="minor"/>
      </rPr>
      <t>0,0</t>
    </r>
    <r>
      <rPr>
        <sz val="11"/>
        <color theme="1"/>
        <rFont val="Calibri"/>
        <family val="2"/>
        <scheme val="minor"/>
      </rPr>
      <t>,(4)</t>
    </r>
  </si>
  <si>
    <r>
      <rPr>
        <b/>
        <sz val="11"/>
        <color theme="1"/>
        <rFont val="Calibri"/>
        <family val="2"/>
        <scheme val="minor"/>
      </rPr>
      <t>1,5</t>
    </r>
    <r>
      <rPr>
        <sz val="11"/>
        <color theme="1"/>
        <rFont val="Calibri"/>
        <family val="2"/>
        <scheme val="minor"/>
      </rPr>
      <t>,(4)</t>
    </r>
  </si>
  <si>
    <r>
      <rPr>
        <b/>
        <sz val="11"/>
        <color theme="1"/>
        <rFont val="Calibri"/>
        <family val="2"/>
        <scheme val="minor"/>
      </rPr>
      <t>7,24</t>
    </r>
    <r>
      <rPr>
        <sz val="11"/>
        <color theme="1"/>
        <rFont val="Calibri"/>
        <family val="2"/>
        <scheme val="minor"/>
      </rPr>
      <t>,(5)</t>
    </r>
  </si>
  <si>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,44,(5)</t>
    </r>
  </si>
  <si>
    <r>
      <rPr>
        <b/>
        <sz val="11"/>
        <color theme="1"/>
        <rFont val="Calibri"/>
        <family val="2"/>
        <scheme val="minor"/>
      </rPr>
      <t>4,24</t>
    </r>
    <r>
      <rPr>
        <sz val="11"/>
        <color theme="1"/>
        <rFont val="Calibri"/>
        <family val="2"/>
        <scheme val="minor"/>
      </rPr>
      <t>,(5)</t>
    </r>
  </si>
  <si>
    <r>
      <rPr>
        <b/>
        <sz val="11"/>
        <color theme="1"/>
        <rFont val="Calibri"/>
        <family val="2"/>
        <scheme val="minor"/>
      </rPr>
      <t>2,27</t>
    </r>
    <r>
      <rPr>
        <sz val="11"/>
        <color theme="1"/>
        <rFont val="Calibri"/>
        <family val="2"/>
        <scheme val="minor"/>
      </rPr>
      <t>,(7)</t>
    </r>
  </si>
  <si>
    <r>
      <rPr>
        <b/>
        <sz val="11"/>
        <color theme="1"/>
        <rFont val="Calibri"/>
        <family val="2"/>
        <scheme val="minor"/>
      </rPr>
      <t>8,89</t>
    </r>
    <r>
      <rPr>
        <sz val="11"/>
        <color theme="1"/>
        <rFont val="Calibri"/>
        <family val="2"/>
        <scheme val="minor"/>
      </rPr>
      <t>,(6)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</si>
  <si>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,N/A,(6)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</si>
  <si>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,N/A,(9)</t>
    </r>
  </si>
  <si>
    <t>**** All Tags unassigned, Tag Generation Problem (see Appendix)</t>
  </si>
  <si>
    <t>SID for Graph:</t>
  </si>
  <si>
    <t xml:space="preserve">Typed PC </t>
  </si>
  <si>
    <t>Tag PC - tag majority - generic</t>
  </si>
  <si>
    <t>Tag PC - tag weighted - generic</t>
  </si>
  <si>
    <t>Tag PC - tag majority - domain</t>
  </si>
  <si>
    <t>Tag PC - tag weighted - domain</t>
  </si>
  <si>
    <t>Real Used Taglength only</t>
  </si>
  <si>
    <t>tag majority - generic - SHD</t>
  </si>
  <si>
    <t>tag weighted - generic - SHD</t>
  </si>
  <si>
    <t>tag majority - domain - SHD</t>
  </si>
  <si>
    <t>tag weighted - domain - SHD</t>
  </si>
  <si>
    <t>tag majority - generic - amount</t>
  </si>
  <si>
    <t>tag weighted - generic - amount</t>
  </si>
  <si>
    <t>tag majority - domain - amount</t>
  </si>
  <si>
    <t>tag weighted - domain - amount</t>
  </si>
  <si>
    <t>SHD</t>
  </si>
  <si>
    <t>Amount</t>
  </si>
  <si>
    <t>SID</t>
  </si>
  <si>
    <t>Correlation SHD, amount tags, SID</t>
  </si>
  <si>
    <t>tag majority - generic - SID</t>
  </si>
  <si>
    <t>tag weighted - generic - SID</t>
  </si>
  <si>
    <t>tag majority - domain - SID</t>
  </si>
  <si>
    <t>tag weighted - domain - SID</t>
  </si>
  <si>
    <t>SHD-Amount-Corellation</t>
  </si>
  <si>
    <t>SID-Amount-Corellation</t>
  </si>
  <si>
    <t>tag majority generic</t>
  </si>
  <si>
    <t>tag weighted generic</t>
  </si>
  <si>
    <t>tag majority domain</t>
  </si>
  <si>
    <t>tag weighted domain</t>
  </si>
  <si>
    <t>Average Graph:</t>
  </si>
  <si>
    <t>Amount Tags (Cleaned)</t>
  </si>
  <si>
    <t>(calculated via (pearson population?) correlation coefficient )</t>
  </si>
  <si>
    <t>9,237,(0)****</t>
  </si>
  <si>
    <t>12,N/A,(0)***</t>
  </si>
  <si>
    <t>**a  (+54 unassigned tags)</t>
  </si>
  <si>
    <t>**b (+ 167 unassigned Tags)</t>
  </si>
  <si>
    <t>8,N/A,(5)**a</t>
  </si>
  <si>
    <t>10,N/A,(5)**a</t>
  </si>
  <si>
    <t>9,N/A,(5)**b</t>
  </si>
  <si>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,N/A,(5)**b</t>
    </r>
  </si>
  <si>
    <t>**c (+ 218 unassigned Tags)</t>
  </si>
  <si>
    <t>9,N/A,(5)**c</t>
  </si>
  <si>
    <t>+</t>
  </si>
  <si>
    <t>-</t>
  </si>
  <si>
    <t>Understandabitlity of Node_Names by author (++ = completly understandable, + = Some Nodes unclear, - = Mostly Unclear (due to Abbreviations9, -- = Incomprehensible)</t>
  </si>
  <si>
    <t>++</t>
  </si>
  <si>
    <t>--</t>
  </si>
  <si>
    <t>Data</t>
  </si>
  <si>
    <t>Tag PC - generic</t>
  </si>
  <si>
    <t>Tag PC - domain</t>
  </si>
  <si>
    <t>Average Amount Tags (Cleaned)</t>
  </si>
  <si>
    <t>Average Increase between Standard PC - SHD</t>
  </si>
  <si>
    <t>Average Increase between Standard PC - SID</t>
  </si>
  <si>
    <t>Deviation</t>
  </si>
  <si>
    <t>SHD with only domain</t>
  </si>
  <si>
    <t>SID with only domain</t>
  </si>
  <si>
    <t>Kinase, notPhosphatase, notG-Protein Coupled Receptor, notLipid, notProtein, Signaling, notSecond Messenger</t>
  </si>
  <si>
    <t>Kinase, notProtein, notPhospholipid, Signaling, MAPK</t>
  </si>
  <si>
    <t>shared</t>
  </si>
  <si>
    <t>generic</t>
  </si>
  <si>
    <t>domain</t>
  </si>
  <si>
    <t>Kinase, Protein, Signaling</t>
  </si>
  <si>
    <t>9, 3</t>
  </si>
  <si>
    <t>Infectious, notCancer, notRespiratory, RiskFactor, notDiagnostic</t>
  </si>
  <si>
    <t>Health-related, Respiratory, notDiagnostic, notRisk factor</t>
  </si>
  <si>
    <t>Respiratory, Diagnostic, RiskFactor</t>
  </si>
  <si>
    <t>Prozentuale Menge shared Tags Generic vs Domain</t>
  </si>
  <si>
    <t>Demographics, notVehicle Characteristics, notDriver Behavior, notFinancial Factors, notSafety Features, notAccident-Related, notMiscellaneous</t>
  </si>
  <si>
    <t>notSafety, Financial, notVehicle Characteristics, notDriver Characteristics, notAccident-Related</t>
  </si>
  <si>
    <t>Safety, Financial, Vehicle Characteristics, Driver, Accident</t>
  </si>
  <si>
    <t>Menge Tags insgesamt -  Same Tags, Same Tags - Generic vs Domain</t>
  </si>
  <si>
    <t>5, 3</t>
  </si>
  <si>
    <t>7, 5</t>
  </si>
  <si>
    <t>notSoil-related variables, notCrop-related variables, notManagement-related variables, notNutrient-related variables, notTime-related variables, notMiscellaneous variables</t>
  </si>
  <si>
    <t>notSoil-related variables, notCrop-related variables, notNutrient-related variables, notPest-related variables, notWeather-related variables, Miscellaneous variables</t>
  </si>
  <si>
    <t>*Tags were genereated but not assigned, using the generated Tags</t>
  </si>
  <si>
    <t>Soil, Crop, Nutrient, Misc</t>
  </si>
  <si>
    <t>8, 4*</t>
  </si>
  <si>
    <t>notPrinting, notNetwork, notGraphics, notFonts, notError, notStatus, notConfiguration, notTiming, Miscellaneous</t>
  </si>
  <si>
    <t>notPrtThread, notPrtSpool, notPrtDriver, notPrtDataOut, notPrtSel, notPrtPath, notPrtPort, notPrtCbl, notPrtMpTPth, notPrtOn, notPrtData, notPrtPaper, notPrtMem, notPrtTimeOut, notPrtFile, notPrtIcon, notPrtQueue, notPrtStatPaper, notPrtStatToner, notPrtStatMem, notPrtStatOff, notAppOK, notAppData, notDataFile, notEMFOK, notDskLocal, notNtwrkCnfg, notNetOK, notPC2PRT, notNetPrint, notNtGrbld, notGrbldOtpt, notHrglssDrtnAftrPrnt, notGDIIN, notGDIOUT, notDrvSet, notDrvOK, notGrphcsRltdDrvrSttngs, notEPSGrphc, notPSGGRAPHIC, notTrTypFnts, notScrnFntNtPrntrFnt, notFntInstlltn, notProblem1, notProblem2, notProblem3, notProblem4, notProblem5, notProblem6, notREPEAT, notPSERRMEM, notTstpsTxt, notGrbldPS, notIncmpltPS, notHrglssDrtnAftrPrnt, notLclOK, notLclGrbld, notAvlblVrtlMmry, notTTOK, notNnPSGrphc, notNnTTOK</t>
  </si>
  <si>
    <t>70, 0*</t>
  </si>
  <si>
    <t>**only counting assigned Tags</t>
  </si>
  <si>
    <t>notAction, notState, notGoal, notProperty, Relationship</t>
  </si>
  <si>
    <t>notStudent Model, notProblem Solving, Physics, notHelp System</t>
  </si>
  <si>
    <t>10, 0**</t>
  </si>
  <si>
    <t>Dataset</t>
  </si>
  <si>
    <t>Average Ranking</t>
  </si>
  <si>
    <t>3.55, 3.5</t>
  </si>
  <si>
    <t>2.82, 3.13</t>
  </si>
  <si>
    <t>2.64, 2.38</t>
  </si>
  <si>
    <t>2.83, 2</t>
  </si>
  <si>
    <t>2, 2</t>
  </si>
  <si>
    <r>
      <t>1.64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1.88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</si>
</sst>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quotePrefix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09280798188379"/>
          <c:y val="9.6278050655227668E-2"/>
          <c:w val="0.89754332103379386"/>
          <c:h val="0.708427232742693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Tabelle1!$P$47</c:f>
              <c:strCache>
                <c:ptCount val="1"/>
                <c:pt idx="0">
                  <c:v>Sprinkler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Tabelle1!$Q$47:$V$47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6-49DB-87DE-1332E6BC31DD}"/>
            </c:ext>
          </c:extLst>
        </c:ser>
        <c:ser>
          <c:idx val="1"/>
          <c:order val="1"/>
          <c:tx>
            <c:strRef>
              <c:f>Tabelle1!$P$48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Tabelle1!$Q$48:$V$48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6-49DB-87DE-1332E6BC31DD}"/>
            </c:ext>
          </c:extLst>
        </c:ser>
        <c:ser>
          <c:idx val="2"/>
          <c:order val="2"/>
          <c:tx>
            <c:strRef>
              <c:f>Tabelle1!$P$49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Tabelle1!$Q$49:$V$49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5</c:v>
                </c:pt>
                <c:pt idx="3">
                  <c:v>28</c:v>
                </c:pt>
                <c:pt idx="4">
                  <c:v>18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6-49DB-87DE-1332E6BC31DD}"/>
            </c:ext>
          </c:extLst>
        </c:ser>
        <c:ser>
          <c:idx val="3"/>
          <c:order val="3"/>
          <c:tx>
            <c:strRef>
              <c:f>Tabelle1!$P$50</c:f>
              <c:strCache>
                <c:ptCount val="1"/>
                <c:pt idx="0">
                  <c:v>Sachs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Tabelle1!$Q$50:$V$50</c:f>
              <c:numCache>
                <c:formatCode>General</c:formatCode>
                <c:ptCount val="6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24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6-49DB-87DE-1332E6BC31DD}"/>
            </c:ext>
          </c:extLst>
        </c:ser>
        <c:ser>
          <c:idx val="4"/>
          <c:order val="4"/>
          <c:tx>
            <c:strRef>
              <c:f>Tabelle1!$P$51</c:f>
              <c:strCache>
                <c:ptCount val="1"/>
                <c:pt idx="0">
                  <c:v>Child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Tabelle1!$Q$51:$V$51</c:f>
              <c:numCache>
                <c:formatCode>General</c:formatCode>
                <c:ptCount val="6"/>
                <c:pt idx="0">
                  <c:v>228</c:v>
                </c:pt>
                <c:pt idx="1">
                  <c:v>104</c:v>
                </c:pt>
                <c:pt idx="2">
                  <c:v>44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6-49DB-87DE-1332E6BC31DD}"/>
            </c:ext>
          </c:extLst>
        </c:ser>
        <c:ser>
          <c:idx val="5"/>
          <c:order val="5"/>
          <c:tx>
            <c:strRef>
              <c:f>Tabelle1!$P$52</c:f>
              <c:strCache>
                <c:ptCount val="1"/>
                <c:pt idx="0">
                  <c:v>Insurance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Tabelle1!$Q$52:$V$52</c:f>
              <c:numCache>
                <c:formatCode>General</c:formatCode>
                <c:ptCount val="6"/>
                <c:pt idx="0">
                  <c:v>275</c:v>
                </c:pt>
                <c:pt idx="1">
                  <c:v>233</c:v>
                </c:pt>
                <c:pt idx="2">
                  <c:v>0</c:v>
                </c:pt>
                <c:pt idx="3">
                  <c:v>62</c:v>
                </c:pt>
                <c:pt idx="4">
                  <c:v>42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6-49DB-87DE-1332E6BC31DD}"/>
            </c:ext>
          </c:extLst>
        </c:ser>
        <c:ser>
          <c:idx val="6"/>
          <c:order val="6"/>
          <c:tx>
            <c:strRef>
              <c:f>Tabelle1!$P$53</c:f>
              <c:strCache>
                <c:ptCount val="1"/>
                <c:pt idx="0">
                  <c:v>Alarm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Tabelle1!$Q$53:$V$53</c:f>
              <c:numCache>
                <c:formatCode>General</c:formatCode>
                <c:ptCount val="6"/>
                <c:pt idx="0">
                  <c:v>46</c:v>
                </c:pt>
                <c:pt idx="1">
                  <c:v>125</c:v>
                </c:pt>
                <c:pt idx="2">
                  <c:v>67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6-49DB-87DE-1332E6BC31DD}"/>
            </c:ext>
          </c:extLst>
        </c:ser>
        <c:ser>
          <c:idx val="8"/>
          <c:order val="8"/>
          <c:tx>
            <c:strRef>
              <c:f>Tabelle1!$P$55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Tabelle1!$Q$55:$V$55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D6-49DB-87DE-1332E6BC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27727"/>
        <c:axId val="86254649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Tabelle1!$P$54</c15:sqref>
                        </c15:formulaRef>
                      </c:ext>
                    </c:extLst>
                    <c:strCache>
                      <c:ptCount val="1"/>
                      <c:pt idx="0">
                        <c:v>Barley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Tabelle1!$Q$46:$V$46</c15:sqref>
                        </c15:formulaRef>
                      </c:ext>
                    </c:extLst>
                    <c:strCache>
                      <c:ptCount val="6"/>
                      <c:pt idx="0">
                        <c:v>Standard PC</c:v>
                      </c:pt>
                      <c:pt idx="1">
                        <c:v>Typed PC </c:v>
                      </c:pt>
                      <c:pt idx="2">
                        <c:v>Tag PC - tag majority - generic</c:v>
                      </c:pt>
                      <c:pt idx="3">
                        <c:v>Tag PC - tag weighted - generic</c:v>
                      </c:pt>
                      <c:pt idx="4">
                        <c:v>Tag PC - tag majority - domain</c:v>
                      </c:pt>
                      <c:pt idx="5">
                        <c:v>Tag PC - tag weighted - domain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Tabelle1!$Q$54:$V$54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237</c:v>
                      </c:pt>
                      <c:pt idx="1">
                        <c:v>972</c:v>
                      </c:pt>
                      <c:pt idx="2">
                        <c:v>237</c:v>
                      </c:pt>
                      <c:pt idx="3">
                        <c:v>237</c:v>
                      </c:pt>
                      <c:pt idx="4">
                        <c:v>205</c:v>
                      </c:pt>
                      <c:pt idx="5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D6-49DB-87DE-1332E6BC31DD}"/>
                  </c:ext>
                </c:extLst>
              </c15:ser>
            </c15:filteredLineSeries>
          </c:ext>
        </c:extLst>
      </c:lineChart>
      <c:catAx>
        <c:axId val="79762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546495"/>
        <c:crosses val="autoZero"/>
        <c:auto val="1"/>
        <c:lblAlgn val="ctr"/>
        <c:lblOffset val="100"/>
        <c:noMultiLvlLbl val="0"/>
      </c:catAx>
      <c:valAx>
        <c:axId val="8625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6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Tabelle1!$Z$23</c:f>
              <c:strCache>
                <c:ptCount val="1"/>
                <c:pt idx="0">
                  <c:v>Standard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Tabelle1!$Z$24:$Z$35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  <c:pt idx="5">
                  <c:v>18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8.7272727272727266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8-4D07-AAC9-E8D22C53FDAA}"/>
            </c:ext>
          </c:extLst>
        </c:ser>
        <c:ser>
          <c:idx val="1"/>
          <c:order val="1"/>
          <c:tx>
            <c:strRef>
              <c:f>Tabelle1!$AA$23</c:f>
              <c:strCache>
                <c:ptCount val="1"/>
                <c:pt idx="0">
                  <c:v>Typed PC 
(LLM generated generic Prompt)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Tabelle1!$AA$24:$AA$35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8</c:v>
                </c:pt>
                <c:pt idx="5">
                  <c:v>18</c:v>
                </c:pt>
                <c:pt idx="6">
                  <c:v>9</c:v>
                </c:pt>
                <c:pt idx="7">
                  <c:v>42</c:v>
                </c:pt>
                <c:pt idx="8">
                  <c:v>7</c:v>
                </c:pt>
                <c:pt idx="9">
                  <c:v>39</c:v>
                </c:pt>
                <c:pt idx="10">
                  <c:v>97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8-4D07-AAC9-E8D22C53FDAA}"/>
            </c:ext>
          </c:extLst>
        </c:ser>
        <c:ser>
          <c:idx val="2"/>
          <c:order val="2"/>
          <c:tx>
            <c:strRef>
              <c:f>Tabelle1!$AB$23</c:f>
              <c:strCache>
                <c:ptCount val="1"/>
                <c:pt idx="0">
                  <c:v>Tag PC - tag majority
 (LLM generated generic Prompt)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Tabelle1!$AB$24:$AB$35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5.7272727272727275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8-4D07-AAC9-E8D22C53FDAA}"/>
            </c:ext>
          </c:extLst>
        </c:ser>
        <c:ser>
          <c:idx val="3"/>
          <c:order val="3"/>
          <c:tx>
            <c:strRef>
              <c:f>Tabelle1!$AC$23</c:f>
              <c:strCache>
                <c:ptCount val="1"/>
                <c:pt idx="0">
                  <c:v>Tag PC - tag weighted 
(LLM generated generic Prompt)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Tabelle1!$AC$24:$AC$35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6</c:v>
                </c:pt>
                <c:pt idx="11">
                  <c:v>6.8181818181818183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8-4D07-AAC9-E8D22C53FDAA}"/>
            </c:ext>
          </c:extLst>
        </c:ser>
        <c:ser>
          <c:idx val="4"/>
          <c:order val="4"/>
          <c:tx>
            <c:strRef>
              <c:f>Tabelle1!$AD$23</c:f>
              <c:strCache>
                <c:ptCount val="1"/>
                <c:pt idx="0">
                  <c:v>Tag PC - tag majority 
(LLM generated domain Prompt)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Tabelle1!$AD$24:$AD$35</c:f>
              <c:numCache>
                <c:formatCode>General</c:formatCode>
                <c:ptCount val="12"/>
                <c:pt idx="2">
                  <c:v>6</c:v>
                </c:pt>
                <c:pt idx="3">
                  <c:v>7</c:v>
                </c:pt>
                <c:pt idx="5">
                  <c:v>2</c:v>
                </c:pt>
                <c:pt idx="7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8-4D07-AAC9-E8D22C53FDAA}"/>
            </c:ext>
          </c:extLst>
        </c:ser>
        <c:ser>
          <c:idx val="5"/>
          <c:order val="5"/>
          <c:tx>
            <c:strRef>
              <c:f>Tabelle1!$AE$23</c:f>
              <c:strCache>
                <c:ptCount val="1"/>
                <c:pt idx="0">
                  <c:v>Tag PC - tag weighted 
(LLM generated domain Prompt)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Tabelle1!$AE$24:$AE$35</c:f>
              <c:numCache>
                <c:formatCode>General</c:formatCode>
                <c:ptCount val="12"/>
                <c:pt idx="2">
                  <c:v>2</c:v>
                </c:pt>
                <c:pt idx="3">
                  <c:v>13</c:v>
                </c:pt>
                <c:pt idx="5">
                  <c:v>3</c:v>
                </c:pt>
                <c:pt idx="7">
                  <c:v>8</c:v>
                </c:pt>
                <c:pt idx="9">
                  <c:v>12</c:v>
                </c:pt>
                <c:pt idx="10">
                  <c:v>9</c:v>
                </c:pt>
                <c:pt idx="11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8-4D07-AAC9-E8D22C53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89823"/>
        <c:axId val="438361967"/>
      </c:barChart>
      <c:catAx>
        <c:axId val="84698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61967"/>
        <c:crosses val="autoZero"/>
        <c:auto val="1"/>
        <c:lblAlgn val="ctr"/>
        <c:lblOffset val="100"/>
        <c:noMultiLvlLbl val="0"/>
      </c:catAx>
      <c:valAx>
        <c:axId val="43836196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81744612766665E-2"/>
          <c:y val="0.83370933836890293"/>
          <c:w val="0.80157581643567954"/>
          <c:h val="0.13009156660847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Tabelle1!$AP$16</c:f>
              <c:strCache>
                <c:ptCount val="1"/>
                <c:pt idx="0">
                  <c:v>Average Amount Tags (Cleaned)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Tabelle1!$AQ$15:$AS$15</c:f>
              <c:strCache>
                <c:ptCount val="3"/>
                <c:pt idx="0">
                  <c:v>Typed PC </c:v>
                </c:pt>
                <c:pt idx="1">
                  <c:v>Tag PC - generic</c:v>
                </c:pt>
                <c:pt idx="2">
                  <c:v>Tag PC - domain</c:v>
                </c:pt>
              </c:strCache>
            </c:strRef>
          </c:cat>
          <c:val>
            <c:numRef>
              <c:f>Tabelle1!$AQ$16:$AS$16</c:f>
              <c:numCache>
                <c:formatCode>General</c:formatCode>
                <c:ptCount val="3"/>
                <c:pt idx="0">
                  <c:v>5.4545454545454541</c:v>
                </c:pt>
                <c:pt idx="1">
                  <c:v>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4D7-9FA5-DBC42A59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84719"/>
        <c:axId val="684674991"/>
      </c:barChart>
      <c:catAx>
        <c:axId val="8469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674991"/>
        <c:crosses val="autoZero"/>
        <c:auto val="1"/>
        <c:lblAlgn val="ctr"/>
        <c:lblOffset val="100"/>
        <c:noMultiLvlLbl val="0"/>
      </c:catAx>
      <c:valAx>
        <c:axId val="68467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Percental SHD Increase to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Tabelle1!$U$84</c:f>
              <c:strCache>
                <c:ptCount val="1"/>
                <c:pt idx="0">
                  <c:v>Typed PC 
(LLM generated generic Prompt)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Tabelle1!$U$85:$U$96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-0.33333333333333331</c:v>
                </c:pt>
                <c:pt idx="5">
                  <c:v>0</c:v>
                </c:pt>
                <c:pt idx="6">
                  <c:v>1.25</c:v>
                </c:pt>
                <c:pt idx="7">
                  <c:v>3.6666666666666665</c:v>
                </c:pt>
                <c:pt idx="8">
                  <c:v>-0.22222222222222221</c:v>
                </c:pt>
                <c:pt idx="9">
                  <c:v>2.25</c:v>
                </c:pt>
                <c:pt idx="10">
                  <c:v>8.6999999999999993</c:v>
                </c:pt>
                <c:pt idx="11">
                  <c:v>1.5208333333333335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C-4477-90FC-69887F71F207}"/>
            </c:ext>
          </c:extLst>
        </c:ser>
        <c:ser>
          <c:idx val="2"/>
          <c:order val="2"/>
          <c:tx>
            <c:strRef>
              <c:f>Tabelle1!$V$84</c:f>
              <c:strCache>
                <c:ptCount val="1"/>
                <c:pt idx="0">
                  <c:v>Tag PC - tag majority
 (LLM generated generic Prompt)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Tabelle1!$V$85:$V$96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-0.66666666666666663</c:v>
                </c:pt>
                <c:pt idx="3">
                  <c:v>0</c:v>
                </c:pt>
                <c:pt idx="4">
                  <c:v>-0.66666666666666663</c:v>
                </c:pt>
                <c:pt idx="5">
                  <c:v>-1</c:v>
                </c:pt>
                <c:pt idx="6">
                  <c:v>0.5</c:v>
                </c:pt>
                <c:pt idx="7">
                  <c:v>0</c:v>
                </c:pt>
                <c:pt idx="8">
                  <c:v>-0.1111111111111111</c:v>
                </c:pt>
                <c:pt idx="9">
                  <c:v>-0.41666666666666669</c:v>
                </c:pt>
                <c:pt idx="10">
                  <c:v>-0.1</c:v>
                </c:pt>
                <c:pt idx="11">
                  <c:v>-0.34374999999999994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C-4477-90FC-69887F71F207}"/>
            </c:ext>
          </c:extLst>
        </c:ser>
        <c:ser>
          <c:idx val="3"/>
          <c:order val="3"/>
          <c:tx>
            <c:strRef>
              <c:f>Tabelle1!$W$84</c:f>
              <c:strCache>
                <c:ptCount val="1"/>
                <c:pt idx="0">
                  <c:v>Tag PC - tag weighted 
(LLM generated generic Prompt)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Tabelle1!$W$85:$W$96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0</c:v>
                </c:pt>
                <c:pt idx="4">
                  <c:v>-0.66666666666666663</c:v>
                </c:pt>
                <c:pt idx="5">
                  <c:v>-0.77777777777777779</c:v>
                </c:pt>
                <c:pt idx="6">
                  <c:v>-0.5</c:v>
                </c:pt>
                <c:pt idx="7">
                  <c:v>0</c:v>
                </c:pt>
                <c:pt idx="8">
                  <c:v>0.1111111111111111</c:v>
                </c:pt>
                <c:pt idx="9">
                  <c:v>8.3333333333333329E-2</c:v>
                </c:pt>
                <c:pt idx="10">
                  <c:v>-0.4</c:v>
                </c:pt>
                <c:pt idx="11">
                  <c:v>-0.21874999999999992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C-4477-90FC-69887F71F207}"/>
            </c:ext>
          </c:extLst>
        </c:ser>
        <c:ser>
          <c:idx val="4"/>
          <c:order val="4"/>
          <c:tx>
            <c:strRef>
              <c:f>Tabelle1!$X$84</c:f>
              <c:strCache>
                <c:ptCount val="1"/>
                <c:pt idx="0">
                  <c:v>Tag PC - tag majority 
(LLM generated domain Prompt)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Tabelle1!$X$85:$X$96</c:f>
              <c:numCache>
                <c:formatCode>General</c:formatCode>
                <c:ptCount val="12"/>
                <c:pt idx="2">
                  <c:v>1</c:v>
                </c:pt>
                <c:pt idx="3">
                  <c:v>-0.58823529411764708</c:v>
                </c:pt>
                <c:pt idx="5">
                  <c:v>-0.88888888888888884</c:v>
                </c:pt>
                <c:pt idx="7">
                  <c:v>0.33333333333333331</c:v>
                </c:pt>
                <c:pt idx="9">
                  <c:v>0</c:v>
                </c:pt>
                <c:pt idx="10">
                  <c:v>-0.1</c:v>
                </c:pt>
                <c:pt idx="11">
                  <c:v>-8.3333333333333259E-2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C-4477-90FC-69887F71F207}"/>
            </c:ext>
          </c:extLst>
        </c:ser>
        <c:ser>
          <c:idx val="5"/>
          <c:order val="5"/>
          <c:tx>
            <c:strRef>
              <c:f>Tabelle1!$Y$84</c:f>
              <c:strCache>
                <c:ptCount val="1"/>
                <c:pt idx="0">
                  <c:v>Tag PC - tag weighted 
(LLM generated domain Prompt)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Tabelle1!$Y$85:$Y$96</c:f>
              <c:numCache>
                <c:formatCode>General</c:formatCode>
                <c:ptCount val="12"/>
                <c:pt idx="2">
                  <c:v>-0.33333333333333331</c:v>
                </c:pt>
                <c:pt idx="3">
                  <c:v>-0.23529411764705882</c:v>
                </c:pt>
                <c:pt idx="5">
                  <c:v>-0.83333333333333337</c:v>
                </c:pt>
                <c:pt idx="7">
                  <c:v>-0.1111111111111111</c:v>
                </c:pt>
                <c:pt idx="9">
                  <c:v>0</c:v>
                </c:pt>
                <c:pt idx="10">
                  <c:v>-0.1</c:v>
                </c:pt>
                <c:pt idx="11">
                  <c:v>-0.10243055555555552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C-4477-90FC-69887F71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60592"/>
        <c:axId val="924186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Tabelle1!$T$84</c15:sqref>
                        </c15:formulaRef>
                      </c:ext>
                    </c:extLst>
                    <c:strCache>
                      <c:ptCount val="1"/>
                      <c:pt idx="0">
                        <c:v>Standard PC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Tabelle1!$S$85:$S$96</c15:sqref>
                        </c15:formulaRef>
                      </c:ext>
                    </c:extLst>
                    <c:strCache>
                      <c:ptCount val="12"/>
                      <c:pt idx="0">
                        <c:v>Sprinkler</c:v>
                      </c:pt>
                      <c:pt idx="1">
                        <c:v>Cancer</c:v>
                      </c:pt>
                      <c:pt idx="2">
                        <c:v>Asia</c:v>
                      </c:pt>
                      <c:pt idx="3">
                        <c:v>Sachs</c:v>
                      </c:pt>
                      <c:pt idx="4">
                        <c:v>Child</c:v>
                      </c:pt>
                      <c:pt idx="5">
                        <c:v>Insurance</c:v>
                      </c:pt>
                      <c:pt idx="6">
                        <c:v>Alarm</c:v>
                      </c:pt>
                      <c:pt idx="7">
                        <c:v>Barley</c:v>
                      </c:pt>
                      <c:pt idx="8">
                        <c:v>Hepar2</c:v>
                      </c:pt>
                      <c:pt idx="9">
                        <c:v>Win95PTS</c:v>
                      </c:pt>
                      <c:pt idx="10">
                        <c:v>Andes</c:v>
                      </c:pt>
                      <c:pt idx="11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Tabelle1!$T$85:$T$96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1C-4477-90FC-69887F71F207}"/>
                  </c:ext>
                </c:extLst>
              </c15:ser>
            </c15:filteredBarSeries>
          </c:ext>
        </c:extLst>
      </c:barChart>
      <c:catAx>
        <c:axId val="643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4186336"/>
        <c:crosses val="autoZero"/>
        <c:auto val="1"/>
        <c:lblAlgn val="ctr"/>
        <c:lblOffset val="100"/>
        <c:noMultiLvlLbl val="0"/>
      </c:catAx>
      <c:valAx>
        <c:axId val="9241863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3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413648293963255"/>
          <c:y val="0.15782407407407409"/>
          <c:w val="0.87753018372703417"/>
          <c:h val="0.36365522018081076"/>
        </c:manualLayout>
      </c:layout>
      <c:lineChart>
        <c:grouping val="standard"/>
        <c:varyColors val="0"/>
        <c:ser>
          <c:idx val="0"/>
          <c:order val="0"/>
          <c:tx>
            <c:strRef>
              <c:f>Tabelle1!$Q$46</c:f>
              <c:strCache>
                <c:ptCount val="1"/>
                <c:pt idx="0">
                  <c:v>Standard 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Tabelle1!$Q$47:$Q$55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228</c:v>
                </c:pt>
                <c:pt idx="5">
                  <c:v>275</c:v>
                </c:pt>
                <c:pt idx="6">
                  <c:v>46</c:v>
                </c:pt>
                <c:pt idx="7">
                  <c:v>237</c:v>
                </c:pt>
                <c:pt idx="8">
                  <c:v>109.375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4-411B-81B8-B4F1C8410778}"/>
            </c:ext>
          </c:extLst>
        </c:ser>
        <c:ser>
          <c:idx val="1"/>
          <c:order val="1"/>
          <c:tx>
            <c:strRef>
              <c:f>Tabelle1!$R$46</c:f>
              <c:strCache>
                <c:ptCount val="1"/>
                <c:pt idx="0">
                  <c:v>Typed PC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Tabelle1!$R$47:$R$55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104</c:v>
                </c:pt>
                <c:pt idx="5">
                  <c:v>233</c:v>
                </c:pt>
                <c:pt idx="6">
                  <c:v>125</c:v>
                </c:pt>
                <c:pt idx="7">
                  <c:v>972</c:v>
                </c:pt>
                <c:pt idx="8">
                  <c:v>190.375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4-411B-81B8-B4F1C8410778}"/>
            </c:ext>
          </c:extLst>
        </c:ser>
        <c:ser>
          <c:idx val="2"/>
          <c:order val="2"/>
          <c:tx>
            <c:strRef>
              <c:f>Tabelle1!$S$46</c:f>
              <c:strCache>
                <c:ptCount val="1"/>
                <c:pt idx="0">
                  <c:v>Tag PC - tag majority - generic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Tabelle1!$S$47:$S$55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62</c:v>
                </c:pt>
                <c:pt idx="4">
                  <c:v>44</c:v>
                </c:pt>
                <c:pt idx="5">
                  <c:v>0</c:v>
                </c:pt>
                <c:pt idx="6">
                  <c:v>67</c:v>
                </c:pt>
                <c:pt idx="7">
                  <c:v>237</c:v>
                </c:pt>
                <c:pt idx="8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4-411B-81B8-B4F1C8410778}"/>
            </c:ext>
          </c:extLst>
        </c:ser>
        <c:ser>
          <c:idx val="3"/>
          <c:order val="3"/>
          <c:tx>
            <c:strRef>
              <c:f>Tabelle1!$T$46</c:f>
              <c:strCache>
                <c:ptCount val="1"/>
                <c:pt idx="0">
                  <c:v>Tag PC - tag weighted - generic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Tabelle1!$T$47:$T$55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28</c:v>
                </c:pt>
                <c:pt idx="3">
                  <c:v>62</c:v>
                </c:pt>
                <c:pt idx="4">
                  <c:v>24</c:v>
                </c:pt>
                <c:pt idx="5">
                  <c:v>62</c:v>
                </c:pt>
                <c:pt idx="6">
                  <c:v>27</c:v>
                </c:pt>
                <c:pt idx="7">
                  <c:v>237</c:v>
                </c:pt>
                <c:pt idx="8">
                  <c:v>55.625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4-411B-81B8-B4F1C8410778}"/>
            </c:ext>
          </c:extLst>
        </c:ser>
        <c:ser>
          <c:idx val="4"/>
          <c:order val="4"/>
          <c:tx>
            <c:strRef>
              <c:f>Tabelle1!$U$46</c:f>
              <c:strCache>
                <c:ptCount val="1"/>
                <c:pt idx="0">
                  <c:v>Tag PC - tag majority - domain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Tabelle1!$U$47:$U$55</c:f>
              <c:numCache>
                <c:formatCode>General</c:formatCode>
                <c:ptCount val="9"/>
                <c:pt idx="2">
                  <c:v>18</c:v>
                </c:pt>
                <c:pt idx="3">
                  <c:v>24</c:v>
                </c:pt>
                <c:pt idx="5">
                  <c:v>42</c:v>
                </c:pt>
                <c:pt idx="7">
                  <c:v>205</c:v>
                </c:pt>
                <c:pt idx="8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4-411B-81B8-B4F1C8410778}"/>
            </c:ext>
          </c:extLst>
        </c:ser>
        <c:ser>
          <c:idx val="5"/>
          <c:order val="5"/>
          <c:tx>
            <c:strRef>
              <c:f>Tabelle1!$V$46</c:f>
              <c:strCache>
                <c:ptCount val="1"/>
                <c:pt idx="0">
                  <c:v>Tag PC - tag weighted - domain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Tabelle1!$V$47:$V$55</c:f>
              <c:numCache>
                <c:formatCode>General</c:formatCode>
                <c:ptCount val="9"/>
                <c:pt idx="2">
                  <c:v>7</c:v>
                </c:pt>
                <c:pt idx="3">
                  <c:v>39</c:v>
                </c:pt>
                <c:pt idx="5">
                  <c:v>62</c:v>
                </c:pt>
                <c:pt idx="7">
                  <c:v>89</c:v>
                </c:pt>
                <c:pt idx="8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4-411B-81B8-B4F1C841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10223"/>
        <c:axId val="500430639"/>
      </c:lineChart>
      <c:catAx>
        <c:axId val="79771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430639"/>
        <c:crosses val="autoZero"/>
        <c:auto val="1"/>
        <c:lblAlgn val="ctr"/>
        <c:lblOffset val="100"/>
        <c:noMultiLvlLbl val="0"/>
      </c:catAx>
      <c:valAx>
        <c:axId val="5004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71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Tabelle1!$D$100</c:f>
              <c:strCache>
                <c:ptCount val="1"/>
                <c:pt idx="0">
                  <c:v>SHD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Tabelle1!$C$101:$C$144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5</c:v>
                </c:pt>
                <c:pt idx="24">
                  <c:v>5</c:v>
                </c:pt>
                <c:pt idx="25">
                  <c:v>5</c:v>
                </c:pt>
                <c:pt idx="27">
                  <c:v>7</c:v>
                </c:pt>
                <c:pt idx="29">
                  <c:v>6</c:v>
                </c:pt>
                <c:pt idx="31">
                  <c:v>0</c:v>
                </c:pt>
                <c:pt idx="32">
                  <c:v>5</c:v>
                </c:pt>
                <c:pt idx="35">
                  <c:v>5</c:v>
                </c:pt>
                <c:pt idx="36">
                  <c:v>5</c:v>
                </c:pt>
                <c:pt idx="38">
                  <c:v>7</c:v>
                </c:pt>
                <c:pt idx="40">
                  <c:v>6</c:v>
                </c:pt>
                <c:pt idx="42">
                  <c:v>0</c:v>
                </c:pt>
                <c:pt idx="43">
                  <c:v>5</c:v>
                </c:pt>
              </c:numCache>
            </c:numRef>
          </c:xVal>
          <c:yVal>
            <c:numRef>
              <c:f>Tabelle1!$D$101:$D$144</c:f>
              <c:numCache>
                <c:formatCode>General</c:formatCode>
                <c:ptCount val="4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17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6</c:v>
                </c:pt>
                <c:pt idx="24">
                  <c:v>6</c:v>
                </c:pt>
                <c:pt idx="25">
                  <c:v>7</c:v>
                </c:pt>
                <c:pt idx="27">
                  <c:v>2</c:v>
                </c:pt>
                <c:pt idx="29">
                  <c:v>12</c:v>
                </c:pt>
                <c:pt idx="31">
                  <c:v>12</c:v>
                </c:pt>
                <c:pt idx="32">
                  <c:v>9</c:v>
                </c:pt>
                <c:pt idx="35">
                  <c:v>2</c:v>
                </c:pt>
                <c:pt idx="36">
                  <c:v>13</c:v>
                </c:pt>
                <c:pt idx="38">
                  <c:v>3</c:v>
                </c:pt>
                <c:pt idx="40">
                  <c:v>8</c:v>
                </c:pt>
                <c:pt idx="42">
                  <c:v>12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AA9-9234-BA7A08DA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78255"/>
        <c:axId val="957100783"/>
      </c:scatterChart>
      <c:valAx>
        <c:axId val="798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7100783"/>
        <c:crosses val="autoZero"/>
        <c:crossBetween val="midCat"/>
      </c:valAx>
      <c:valAx>
        <c:axId val="9571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8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Tabelle1!$I$100</c:f>
              <c:strCache>
                <c:ptCount val="1"/>
                <c:pt idx="0">
                  <c:v>SID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Tabelle1!$H$101:$H$132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0</c:v>
                </c:pt>
                <c:pt idx="18">
                  <c:v>5</c:v>
                </c:pt>
                <c:pt idx="19">
                  <c:v>5</c:v>
                </c:pt>
                <c:pt idx="21">
                  <c:v>7</c:v>
                </c:pt>
                <c:pt idx="23">
                  <c:v>6</c:v>
                </c:pt>
                <c:pt idx="26">
                  <c:v>5</c:v>
                </c:pt>
                <c:pt idx="27">
                  <c:v>5</c:v>
                </c:pt>
                <c:pt idx="29">
                  <c:v>7</c:v>
                </c:pt>
                <c:pt idx="31">
                  <c:v>6</c:v>
                </c:pt>
              </c:numCache>
            </c:numRef>
          </c:xVal>
          <c:yVal>
            <c:numRef>
              <c:f>Tabelle1!$I$101:$I$132</c:f>
              <c:numCache>
                <c:formatCode>General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62</c:v>
                </c:pt>
                <c:pt idx="4">
                  <c:v>44</c:v>
                </c:pt>
                <c:pt idx="5">
                  <c:v>0</c:v>
                </c:pt>
                <c:pt idx="6">
                  <c:v>67</c:v>
                </c:pt>
                <c:pt idx="7">
                  <c:v>237</c:v>
                </c:pt>
                <c:pt idx="8">
                  <c:v>5</c:v>
                </c:pt>
                <c:pt idx="9">
                  <c:v>0</c:v>
                </c:pt>
                <c:pt idx="10">
                  <c:v>28</c:v>
                </c:pt>
                <c:pt idx="11">
                  <c:v>62</c:v>
                </c:pt>
                <c:pt idx="12">
                  <c:v>24</c:v>
                </c:pt>
                <c:pt idx="13">
                  <c:v>62</c:v>
                </c:pt>
                <c:pt idx="14">
                  <c:v>27</c:v>
                </c:pt>
                <c:pt idx="15">
                  <c:v>237</c:v>
                </c:pt>
                <c:pt idx="18">
                  <c:v>18</c:v>
                </c:pt>
                <c:pt idx="19">
                  <c:v>24</c:v>
                </c:pt>
                <c:pt idx="21">
                  <c:v>42</c:v>
                </c:pt>
                <c:pt idx="23">
                  <c:v>205</c:v>
                </c:pt>
                <c:pt idx="26">
                  <c:v>7</c:v>
                </c:pt>
                <c:pt idx="27">
                  <c:v>39</c:v>
                </c:pt>
                <c:pt idx="29">
                  <c:v>62</c:v>
                </c:pt>
                <c:pt idx="31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9-4D4E-B8EB-AF99E1C8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83327"/>
        <c:axId val="497838063"/>
      </c:scatterChart>
      <c:valAx>
        <c:axId val="805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38063"/>
        <c:crosses val="autoZero"/>
        <c:crossBetween val="midCat"/>
      </c:valAx>
      <c:valAx>
        <c:axId val="4978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SID</a:t>
                </a:r>
                <a:endParaRPr lang="de-DE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4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Scoore</a:t>
            </a:r>
          </a:p>
        </c:rich>
      </c:tx>
      <c:layout>
        <c:manualLayout>
          <c:xMode val="edge"/>
          <c:yMode val="edge"/>
          <c:x val="0.38670822397200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Tabelle1!$V$6:$W$6</c:f>
              <c:strCache>
                <c:ptCount val="2"/>
                <c:pt idx="0">
                  <c:v>Average Graph:</c:v>
                </c:pt>
                <c:pt idx="1">
                  <c:v>SHD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Tabelle1!$X$6:$AC$6</c:f>
              <c:numCache>
                <c:formatCode>General</c:formatCode>
                <c:ptCount val="6"/>
                <c:pt idx="0">
                  <c:v>8.7272727272727266</c:v>
                </c:pt>
                <c:pt idx="1">
                  <c:v>22</c:v>
                </c:pt>
                <c:pt idx="2">
                  <c:v>5.7272727272727275</c:v>
                </c:pt>
                <c:pt idx="3">
                  <c:v>6.8181818181818183</c:v>
                </c:pt>
                <c:pt idx="4">
                  <c:v>8</c:v>
                </c:pt>
                <c:pt idx="5">
                  <c:v>7.833333333333333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5-4B77-AC80-76B732180198}"/>
            </c:ext>
          </c:extLst>
        </c:ser>
        <c:ser>
          <c:idx val="1"/>
          <c:order val="1"/>
          <c:tx>
            <c:strRef>
              <c:f>Tabelle1!$V$7:$W$7</c:f>
              <c:strCache>
                <c:ptCount val="2"/>
                <c:pt idx="0">
                  <c:v>Average Graph:</c:v>
                </c:pt>
                <c:pt idx="1">
                  <c:v>SID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Tabelle1!$X$7:$AC$7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5-4B77-AC80-76B732180198}"/>
            </c:ext>
          </c:extLst>
        </c:ser>
        <c:ser>
          <c:idx val="2"/>
          <c:order val="2"/>
          <c:tx>
            <c:strRef>
              <c:f>Tabelle1!$V$8:$W$8</c:f>
              <c:strCache>
                <c:ptCount val="2"/>
                <c:pt idx="0">
                  <c:v>Average Graph:</c:v>
                </c:pt>
                <c:pt idx="1">
                  <c:v>Amount Tags (Cleaned)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Tabelle1!$X$8:$AC$8</c:f>
              <c:numCache>
                <c:formatCode>General</c:formatCode>
                <c:ptCount val="6"/>
                <c:pt idx="0">
                  <c:v>0</c:v>
                </c:pt>
                <c:pt idx="1">
                  <c:v>5.4545454545454541</c:v>
                </c:pt>
                <c:pt idx="2">
                  <c:v>5</c:v>
                </c:pt>
                <c:pt idx="3">
                  <c:v>5</c:v>
                </c:pt>
                <c:pt idx="4">
                  <c:v>4.666666666666667</c:v>
                </c:pt>
                <c:pt idx="5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5-4B77-AC80-76B73218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95919"/>
        <c:axId val="440864943"/>
      </c:lineChart>
      <c:catAx>
        <c:axId val="7810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864943"/>
        <c:crosses val="autoZero"/>
        <c:auto val="1"/>
        <c:lblAlgn val="ctr"/>
        <c:lblOffset val="100"/>
        <c:noMultiLvlLbl val="0"/>
      </c:catAx>
      <c:valAx>
        <c:axId val="4408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0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Tabelle1!$W$6</c:f>
              <c:strCache>
                <c:ptCount val="1"/>
                <c:pt idx="0">
                  <c:v>SHD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Tabelle1!$X$6:$AC$6</c:f>
              <c:numCache>
                <c:formatCode>General</c:formatCode>
                <c:ptCount val="6"/>
                <c:pt idx="0">
                  <c:v>8.7272727272727266</c:v>
                </c:pt>
                <c:pt idx="1">
                  <c:v>22</c:v>
                </c:pt>
                <c:pt idx="2">
                  <c:v>5.7272727272727275</c:v>
                </c:pt>
                <c:pt idx="3">
                  <c:v>6.8181818181818183</c:v>
                </c:pt>
                <c:pt idx="4">
                  <c:v>8</c:v>
                </c:pt>
                <c:pt idx="5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B-4166-9EAF-229656A6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81535"/>
        <c:axId val="691509455"/>
      </c:barChart>
      <c:catAx>
        <c:axId val="7810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509455"/>
        <c:crosses val="autoZero"/>
        <c:auto val="1"/>
        <c:lblAlgn val="ctr"/>
        <c:lblOffset val="100"/>
        <c:noMultiLvlLbl val="0"/>
      </c:catAx>
      <c:valAx>
        <c:axId val="6915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0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Tabelle1!$W$6</c:f>
              <c:strCache>
                <c:ptCount val="1"/>
                <c:pt idx="0">
                  <c:v>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Tabelle1!$X$6:$AC$6</c:f>
              <c:numCache>
                <c:formatCode>General</c:formatCode>
                <c:ptCount val="6"/>
                <c:pt idx="0">
                  <c:v>8.7272727272727266</c:v>
                </c:pt>
                <c:pt idx="1">
                  <c:v>22</c:v>
                </c:pt>
                <c:pt idx="2">
                  <c:v>5.7272727272727275</c:v>
                </c:pt>
                <c:pt idx="3">
                  <c:v>6.8181818181818183</c:v>
                </c:pt>
                <c:pt idx="4">
                  <c:v>8</c:v>
                </c:pt>
                <c:pt idx="5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63B-9B3C-72B0A6A5CDB8}"/>
            </c:ext>
          </c:extLst>
        </c:ser>
        <c:ser>
          <c:idx val="1"/>
          <c:order val="1"/>
          <c:tx>
            <c:strRef>
              <c:f>Tabelle1!$W$7</c:f>
              <c:strCache>
                <c:ptCount val="1"/>
                <c:pt idx="0">
                  <c:v>SID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Tabelle1!$X$7:$AC$7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3-463B-9B3C-72B0A6A5CDB8}"/>
            </c:ext>
          </c:extLst>
        </c:ser>
        <c:ser>
          <c:idx val="2"/>
          <c:order val="2"/>
          <c:tx>
            <c:strRef>
              <c:f>Tabelle1!$W$8</c:f>
              <c:strCache>
                <c:ptCount val="1"/>
                <c:pt idx="0">
                  <c:v>Amount Tags (Cleaned)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Tabelle1!$X$8:$AC$8</c:f>
              <c:numCache>
                <c:formatCode>General</c:formatCode>
                <c:ptCount val="6"/>
                <c:pt idx="0">
                  <c:v>0</c:v>
                </c:pt>
                <c:pt idx="1">
                  <c:v>5.4545454545454541</c:v>
                </c:pt>
                <c:pt idx="2">
                  <c:v>5</c:v>
                </c:pt>
                <c:pt idx="3">
                  <c:v>5</c:v>
                </c:pt>
                <c:pt idx="4">
                  <c:v>4.666666666666667</c:v>
                </c:pt>
                <c:pt idx="5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3-463B-9B3C-72B0A6A5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73215"/>
        <c:axId val="439513055"/>
      </c:barChart>
      <c:catAx>
        <c:axId val="68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13055"/>
        <c:crosses val="autoZero"/>
        <c:auto val="1"/>
        <c:lblAlgn val="ctr"/>
        <c:lblOffset val="100"/>
        <c:noMultiLvlLbl val="0"/>
      </c:catAx>
      <c:valAx>
        <c:axId val="4395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87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Tabelle1!$W$7</c:f>
              <c:strCache>
                <c:ptCount val="1"/>
                <c:pt idx="0">
                  <c:v>SID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Tabelle1!$X$7:$AC$7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5-48D4-8BE2-9C28A9F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56623"/>
        <c:axId val="43836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Tabelle1!$W$6</c15:sqref>
                        </c15:formulaRef>
                      </c:ext>
                    </c:extLst>
                    <c:strCache>
                      <c:ptCount val="1"/>
                      <c:pt idx="0">
                        <c:v>SHD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Tabelle1!$X$5:$AC$5</c15:sqref>
                        </c15:formulaRef>
                      </c:ext>
                    </c:extLst>
                    <c:strCache>
                      <c:ptCount val="6"/>
                      <c:pt idx="0">
                        <c:v>Standard PC</c:v>
                      </c:pt>
                      <c:pt idx="1">
                        <c:v>Typed PC </c:v>
                      </c:pt>
                      <c:pt idx="2">
                        <c:v>Tag PC - tag majority - generic</c:v>
                      </c:pt>
                      <c:pt idx="3">
                        <c:v>Tag PC - tag weighted - generic</c:v>
                      </c:pt>
                      <c:pt idx="4">
                        <c:v>Tag PC - tag majority - domain</c:v>
                      </c:pt>
                      <c:pt idx="5">
                        <c:v>Tag PC - tag weighted - domain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Tabelle1!$X$6:$AC$6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8.7272727272727266</c:v>
                      </c:pt>
                      <c:pt idx="1">
                        <c:v>22</c:v>
                      </c:pt>
                      <c:pt idx="2">
                        <c:v>5.7272727272727275</c:v>
                      </c:pt>
                      <c:pt idx="3">
                        <c:v>6.8181818181818183</c:v>
                      </c:pt>
                      <c:pt idx="4">
                        <c:v>8</c:v>
                      </c:pt>
                      <c:pt idx="5">
                        <c:v>7.833333333333333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D5-48D4-8BE2-9C28A9F062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Tabelle1!$W$8</c15:sqref>
                        </c15:formulaRef>
                      </c:ext>
                    </c:extLst>
                    <c:strCache>
                      <c:ptCount val="1"/>
                      <c:pt idx="0">
                        <c:v>Amount Tags (Cleaned)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Tabelle1!$X$5:$AC$5</c15:sqref>
                        </c15:formulaRef>
                      </c:ext>
                    </c:extLst>
                    <c:strCache>
                      <c:ptCount val="6"/>
                      <c:pt idx="0">
                        <c:v>Standard PC</c:v>
                      </c:pt>
                      <c:pt idx="1">
                        <c:v>Typed PC </c:v>
                      </c:pt>
                      <c:pt idx="2">
                        <c:v>Tag PC - tag majority - generic</c:v>
                      </c:pt>
                      <c:pt idx="3">
                        <c:v>Tag PC - tag weighted - generic</c:v>
                      </c:pt>
                      <c:pt idx="4">
                        <c:v>Tag PC - tag majority - domain</c:v>
                      </c:pt>
                      <c:pt idx="5">
                        <c:v>Tag PC - tag weighted - domain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Tabelle1!$X$8:$AC$8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5.4545454545454541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4.666666666666667</c:v>
                      </c:pt>
                      <c:pt idx="5">
                        <c:v>4.666666666666667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D5-48D4-8BE2-9C28A9F0629C}"/>
                  </c:ext>
                </c:extLst>
              </c15:ser>
            </c15:filteredBarSeries>
          </c:ext>
        </c:extLst>
      </c:barChart>
      <c:catAx>
        <c:axId val="6831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67775"/>
        <c:crosses val="autoZero"/>
        <c:auto val="1"/>
        <c:lblAlgn val="ctr"/>
        <c:lblOffset val="100"/>
        <c:noMultiLvlLbl val="0"/>
      </c:catAx>
      <c:valAx>
        <c:axId val="4383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Tabelle1!$Q$46</c:f>
              <c:strCache>
                <c:ptCount val="1"/>
                <c:pt idx="0">
                  <c:v>Standard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Tabelle1!$Q$47:$Q$55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228</c:v>
                </c:pt>
                <c:pt idx="5">
                  <c:v>275</c:v>
                </c:pt>
                <c:pt idx="6">
                  <c:v>46</c:v>
                </c:pt>
                <c:pt idx="7">
                  <c:v>237</c:v>
                </c:pt>
                <c:pt idx="8">
                  <c:v>109.375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E-4517-931E-E59607F13485}"/>
            </c:ext>
          </c:extLst>
        </c:ser>
        <c:ser>
          <c:idx val="1"/>
          <c:order val="1"/>
          <c:tx>
            <c:strRef>
              <c:f>Tabelle1!$R$46</c:f>
              <c:strCache>
                <c:ptCount val="1"/>
                <c:pt idx="0">
                  <c:v>Typed PC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Tabelle1!$R$47:$R$55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104</c:v>
                </c:pt>
                <c:pt idx="5">
                  <c:v>233</c:v>
                </c:pt>
                <c:pt idx="6">
                  <c:v>125</c:v>
                </c:pt>
                <c:pt idx="7">
                  <c:v>972</c:v>
                </c:pt>
                <c:pt idx="8">
                  <c:v>190.375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E-4517-931E-E59607F13485}"/>
            </c:ext>
          </c:extLst>
        </c:ser>
        <c:ser>
          <c:idx val="2"/>
          <c:order val="2"/>
          <c:tx>
            <c:strRef>
              <c:f>Tabelle1!$S$46</c:f>
              <c:strCache>
                <c:ptCount val="1"/>
                <c:pt idx="0">
                  <c:v>Tag PC - tag majority - generic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Tabelle1!$S$47:$S$55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62</c:v>
                </c:pt>
                <c:pt idx="4">
                  <c:v>44</c:v>
                </c:pt>
                <c:pt idx="5">
                  <c:v>0</c:v>
                </c:pt>
                <c:pt idx="6">
                  <c:v>67</c:v>
                </c:pt>
                <c:pt idx="7">
                  <c:v>237</c:v>
                </c:pt>
                <c:pt idx="8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E-4517-931E-E59607F13485}"/>
            </c:ext>
          </c:extLst>
        </c:ser>
        <c:ser>
          <c:idx val="3"/>
          <c:order val="3"/>
          <c:tx>
            <c:strRef>
              <c:f>Tabelle1!$T$46</c:f>
              <c:strCache>
                <c:ptCount val="1"/>
                <c:pt idx="0">
                  <c:v>Tag PC - tag weighted - 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Tabelle1!$T$47:$T$55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28</c:v>
                </c:pt>
                <c:pt idx="3">
                  <c:v>62</c:v>
                </c:pt>
                <c:pt idx="4">
                  <c:v>24</c:v>
                </c:pt>
                <c:pt idx="5">
                  <c:v>62</c:v>
                </c:pt>
                <c:pt idx="6">
                  <c:v>27</c:v>
                </c:pt>
                <c:pt idx="7">
                  <c:v>237</c:v>
                </c:pt>
                <c:pt idx="8">
                  <c:v>55.625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E-4517-931E-E59607F13485}"/>
            </c:ext>
          </c:extLst>
        </c:ser>
        <c:ser>
          <c:idx val="4"/>
          <c:order val="4"/>
          <c:tx>
            <c:strRef>
              <c:f>Tabelle1!$U$46</c:f>
              <c:strCache>
                <c:ptCount val="1"/>
                <c:pt idx="0">
                  <c:v>Tag PC - tag majority - domain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Tabelle1!$U$47:$U$55</c:f>
              <c:numCache>
                <c:formatCode>General</c:formatCode>
                <c:ptCount val="9"/>
                <c:pt idx="2">
                  <c:v>18</c:v>
                </c:pt>
                <c:pt idx="3">
                  <c:v>24</c:v>
                </c:pt>
                <c:pt idx="5">
                  <c:v>42</c:v>
                </c:pt>
                <c:pt idx="7">
                  <c:v>205</c:v>
                </c:pt>
                <c:pt idx="8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E-4517-931E-E59607F13485}"/>
            </c:ext>
          </c:extLst>
        </c:ser>
        <c:ser>
          <c:idx val="5"/>
          <c:order val="5"/>
          <c:tx>
            <c:strRef>
              <c:f>Tabelle1!$V$46</c:f>
              <c:strCache>
                <c:ptCount val="1"/>
                <c:pt idx="0">
                  <c:v>Tag PC - tag weighted - domain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Tabelle1!$V$47:$V$55</c:f>
              <c:numCache>
                <c:formatCode>General</c:formatCode>
                <c:ptCount val="9"/>
                <c:pt idx="2">
                  <c:v>7</c:v>
                </c:pt>
                <c:pt idx="3">
                  <c:v>39</c:v>
                </c:pt>
                <c:pt idx="5">
                  <c:v>62</c:v>
                </c:pt>
                <c:pt idx="7">
                  <c:v>89</c:v>
                </c:pt>
                <c:pt idx="8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5E-4517-931E-E59607F1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60335"/>
        <c:axId val="438359567"/>
      </c:barChart>
      <c:catAx>
        <c:axId val="6831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59567"/>
        <c:crosses val="autoZero"/>
        <c:auto val="1"/>
        <c:lblAlgn val="ctr"/>
        <c:lblOffset val="100"/>
        <c:noMultiLvlLbl val="0"/>
      </c:catAx>
      <c:valAx>
        <c:axId val="43835956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146957</xdr:colOff>
      <xdr:row>56</xdr:row>
      <xdr:rowOff>27215</xdr:rowOff>
    </xdr:from>
    <xdr:to>
      <xdr:col>29</xdr:col>
      <xdr:colOff>620485</xdr:colOff>
      <xdr:row>77</xdr:row>
      <xdr:rowOff>98652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FC2CA8D-A4A1-AA00-6145-2D4F6F5A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285750</xdr:colOff>
      <xdr:row>37</xdr:row>
      <xdr:rowOff>161925</xdr:rowOff>
    </xdr:from>
    <xdr:to>
      <xdr:col>30</xdr:col>
      <xdr:colOff>628650</xdr:colOff>
      <xdr:row>52</xdr:row>
      <xdr:rowOff>61912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3DA07DD-A099-8AF0-50B8-2A8DC0633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714789</xdr:colOff>
      <xdr:row>96</xdr:row>
      <xdr:rowOff>12217</xdr:rowOff>
    </xdr:from>
    <xdr:to>
      <xdr:col>15</xdr:col>
      <xdr:colOff>390939</xdr:colOff>
      <xdr:row>110</xdr:row>
      <xdr:rowOff>88417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9B3A4558-7180-A171-471E-CF8AD1399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114</xdr:row>
      <xdr:rowOff>166687</xdr:rowOff>
    </xdr:from>
    <xdr:to>
      <xdr:col>15</xdr:col>
      <xdr:colOff>76200</xdr:colOff>
      <xdr:row>129</xdr:row>
      <xdr:rowOff>52387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890A598-4576-0D19-403E-E3ADBFE1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209550</xdr:colOff>
      <xdr:row>9</xdr:row>
      <xdr:rowOff>14287</xdr:rowOff>
    </xdr:from>
    <xdr:to>
      <xdr:col>31</xdr:col>
      <xdr:colOff>209550</xdr:colOff>
      <xdr:row>22</xdr:row>
      <xdr:rowOff>280987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AA503B-25B2-7802-0BA4-450668EF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657225</xdr:colOff>
      <xdr:row>1</xdr:row>
      <xdr:rowOff>319087</xdr:rowOff>
    </xdr:from>
    <xdr:to>
      <xdr:col>36</xdr:col>
      <xdr:colOff>657225</xdr:colOff>
      <xdr:row>10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955C97-CE96-E1A2-5B1B-58DC9E93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471487</xdr:colOff>
      <xdr:row>11</xdr:row>
      <xdr:rowOff>4762</xdr:rowOff>
    </xdr:from>
    <xdr:to>
      <xdr:col>38</xdr:col>
      <xdr:colOff>471487</xdr:colOff>
      <xdr:row>22</xdr:row>
      <xdr:rowOff>652462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6A8489-03D0-38EA-DA02-2AB0B0E5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157162</xdr:colOff>
      <xdr:row>1</xdr:row>
      <xdr:rowOff>366712</xdr:rowOff>
    </xdr:from>
    <xdr:to>
      <xdr:col>43</xdr:col>
      <xdr:colOff>157162</xdr:colOff>
      <xdr:row>10</xdr:row>
      <xdr:rowOff>61912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C50843-2F4E-1A8C-7B3A-0A0B0F9C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109536</xdr:colOff>
      <xdr:row>53</xdr:row>
      <xdr:rowOff>52387</xdr:rowOff>
    </xdr:from>
    <xdr:to>
      <xdr:col>39</xdr:col>
      <xdr:colOff>571499</xdr:colOff>
      <xdr:row>72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53B7E81-DF30-37DA-D617-BE88956F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728661</xdr:colOff>
      <xdr:row>26</xdr:row>
      <xdr:rowOff>9525</xdr:rowOff>
    </xdr:from>
    <xdr:to>
      <xdr:col>40</xdr:col>
      <xdr:colOff>85725</xdr:colOff>
      <xdr:row>46</xdr:row>
      <xdr:rowOff>142875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314905F-B8BA-3D3D-3C0F-96EBAEF1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147637</xdr:colOff>
      <xdr:row>1</xdr:row>
      <xdr:rowOff>361950</xdr:rowOff>
    </xdr:from>
    <xdr:to>
      <xdr:col>50</xdr:col>
      <xdr:colOff>142875</xdr:colOff>
      <xdr:row>9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2A627BA-603A-EB05-1767-FA7CAAF8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352425</xdr:colOff>
      <xdr:row>83</xdr:row>
      <xdr:rowOff>342900</xdr:rowOff>
    </xdr:from>
    <xdr:to>
      <xdr:col>33</xdr:col>
      <xdr:colOff>600075</xdr:colOff>
      <xdr:row>96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3768D2-C4BC-C2C0-2BF9-2D39DDBE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PC Farben proper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ED7D31"/>
      </a:accent2>
      <a:accent3>
        <a:srgbClr val="01FF62"/>
      </a:accent3>
      <a:accent4>
        <a:srgbClr val="31A2FF"/>
      </a:accent4>
      <a:accent5>
        <a:srgbClr val="5CA886"/>
      </a:accent5>
      <a:accent6>
        <a:srgbClr val="4870A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D54A-8F0A-4336-9477-BAD35E31194C}">
  <dimension ref="A2:AS173"/>
  <sheetViews>
    <sheetView tabSelected="1" topLeftCell="AA4" zoomScaleNormal="100" workbookViewId="0">
      <selection activeCell="AR20" sqref="AR20"/>
    </sheetView>
  </sheetViews>
  <sheetFormatPr baseColWidth="10" defaultRowHeight="15" x14ac:dyDescent="0.25"/>
  <cols>
    <col min="2" max="2" width="26.5703125" customWidth="1"/>
    <col min="3" max="3" width="22.85546875" customWidth="1"/>
    <col min="4" max="4" width="17" customWidth="1"/>
    <col min="5" max="5" width="18.85546875" customWidth="1"/>
    <col min="6" max="6" width="19.85546875" customWidth="1"/>
    <col min="7" max="7" width="18" customWidth="1"/>
    <col min="8" max="8" width="18.5703125" customWidth="1"/>
    <col min="9" max="9" width="17" customWidth="1"/>
    <col min="10" max="10" width="14" customWidth="1"/>
    <col min="11" max="11" width="13.7109375" customWidth="1"/>
    <col min="14" max="14" width="17.42578125" customWidth="1"/>
  </cols>
  <sheetData>
    <row r="2" spans="2:45" ht="45" x14ac:dyDescent="0.25">
      <c r="B2" s="1" t="s">
        <v>10</v>
      </c>
      <c r="D2" t="s">
        <v>1</v>
      </c>
    </row>
    <row r="4" spans="2:45" x14ac:dyDescent="0.25">
      <c r="D4" t="s">
        <v>2</v>
      </c>
    </row>
    <row r="5" spans="2:45" ht="180" x14ac:dyDescent="0.25">
      <c r="D5" t="s">
        <v>14</v>
      </c>
      <c r="E5" t="s">
        <v>25</v>
      </c>
      <c r="F5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M5" s="1" t="s">
        <v>175</v>
      </c>
      <c r="N5" s="1" t="s">
        <v>134</v>
      </c>
      <c r="O5" s="1" t="s">
        <v>156</v>
      </c>
      <c r="P5" s="1" t="s">
        <v>160</v>
      </c>
      <c r="Q5" s="1" t="s">
        <v>149</v>
      </c>
      <c r="R5" s="1" t="s">
        <v>150</v>
      </c>
      <c r="S5" t="s">
        <v>148</v>
      </c>
      <c r="X5" s="1" t="s">
        <v>3</v>
      </c>
      <c r="Y5" s="1" t="s">
        <v>91</v>
      </c>
      <c r="Z5" t="s">
        <v>92</v>
      </c>
      <c r="AA5" t="s">
        <v>93</v>
      </c>
      <c r="AB5" t="s">
        <v>94</v>
      </c>
      <c r="AC5" t="s">
        <v>95</v>
      </c>
      <c r="AD5" s="1"/>
    </row>
    <row r="6" spans="2:45" x14ac:dyDescent="0.25">
      <c r="B6" t="s">
        <v>137</v>
      </c>
      <c r="C6" t="s">
        <v>15</v>
      </c>
      <c r="D6">
        <v>4</v>
      </c>
      <c r="E6" t="s">
        <v>26</v>
      </c>
      <c r="F6" t="s">
        <v>76</v>
      </c>
      <c r="G6" t="s">
        <v>75</v>
      </c>
      <c r="H6" t="s">
        <v>77</v>
      </c>
      <c r="I6" t="s">
        <v>77</v>
      </c>
      <c r="M6" t="s">
        <v>15</v>
      </c>
      <c r="N6" s="5" t="s">
        <v>135</v>
      </c>
      <c r="V6" t="s">
        <v>119</v>
      </c>
      <c r="W6" t="s">
        <v>105</v>
      </c>
      <c r="X6">
        <v>8.7272727272727266</v>
      </c>
      <c r="Y6">
        <v>22</v>
      </c>
      <c r="Z6">
        <v>5.7272727272727275</v>
      </c>
      <c r="AA6">
        <v>6.8181818181818183</v>
      </c>
      <c r="AB6">
        <v>8</v>
      </c>
      <c r="AC6">
        <v>7.833333333333333</v>
      </c>
    </row>
    <row r="7" spans="2:45" x14ac:dyDescent="0.25">
      <c r="C7" t="s">
        <v>16</v>
      </c>
      <c r="D7">
        <v>5</v>
      </c>
      <c r="E7" t="s">
        <v>27</v>
      </c>
      <c r="F7" t="s">
        <v>78</v>
      </c>
      <c r="G7" t="s">
        <v>79</v>
      </c>
      <c r="H7" t="s">
        <v>80</v>
      </c>
      <c r="I7" t="s">
        <v>80</v>
      </c>
      <c r="M7" t="s">
        <v>16</v>
      </c>
      <c r="N7" s="5" t="s">
        <v>135</v>
      </c>
      <c r="W7" t="s">
        <v>107</v>
      </c>
      <c r="X7">
        <v>109.375</v>
      </c>
      <c r="Y7">
        <v>190.375</v>
      </c>
      <c r="Z7">
        <v>52.5</v>
      </c>
      <c r="AA7">
        <v>55.625</v>
      </c>
      <c r="AB7">
        <v>72.25</v>
      </c>
      <c r="AC7">
        <v>49.25</v>
      </c>
    </row>
    <row r="8" spans="2:45" x14ac:dyDescent="0.25">
      <c r="C8" t="s">
        <v>9</v>
      </c>
      <c r="D8">
        <v>8</v>
      </c>
      <c r="E8" t="s">
        <v>28</v>
      </c>
      <c r="F8" t="s">
        <v>29</v>
      </c>
      <c r="G8" t="s">
        <v>31</v>
      </c>
      <c r="H8" t="s">
        <v>81</v>
      </c>
      <c r="I8" t="s">
        <v>30</v>
      </c>
      <c r="J8" t="s">
        <v>32</v>
      </c>
      <c r="K8" t="s">
        <v>33</v>
      </c>
      <c r="M8" t="s">
        <v>9</v>
      </c>
      <c r="N8" t="s">
        <v>132</v>
      </c>
      <c r="O8">
        <f>4/6</f>
        <v>0.66666666666666663</v>
      </c>
      <c r="P8" t="s">
        <v>161</v>
      </c>
      <c r="Q8" t="s">
        <v>154</v>
      </c>
      <c r="R8" t="s">
        <v>153</v>
      </c>
      <c r="S8" t="s">
        <v>155</v>
      </c>
      <c r="W8" t="s">
        <v>120</v>
      </c>
      <c r="X8">
        <v>0</v>
      </c>
      <c r="Y8">
        <v>5.4545454545454541</v>
      </c>
      <c r="Z8">
        <v>5</v>
      </c>
      <c r="AA8">
        <v>5</v>
      </c>
      <c r="AB8">
        <v>4.666666666666667</v>
      </c>
      <c r="AC8">
        <v>4.666666666666667</v>
      </c>
    </row>
    <row r="9" spans="2:45" x14ac:dyDescent="0.25">
      <c r="C9" t="s">
        <v>17</v>
      </c>
      <c r="D9">
        <v>11</v>
      </c>
      <c r="E9" t="s">
        <v>34</v>
      </c>
      <c r="F9" t="s">
        <v>34</v>
      </c>
      <c r="G9" t="s">
        <v>35</v>
      </c>
      <c r="H9" t="s">
        <v>36</v>
      </c>
      <c r="I9" t="s">
        <v>36</v>
      </c>
      <c r="J9" t="s">
        <v>82</v>
      </c>
      <c r="K9" t="s">
        <v>37</v>
      </c>
      <c r="M9" t="s">
        <v>17</v>
      </c>
      <c r="N9" t="s">
        <v>133</v>
      </c>
      <c r="O9">
        <f>3/9</f>
        <v>0.33333333333333331</v>
      </c>
      <c r="P9" t="s">
        <v>152</v>
      </c>
      <c r="Q9" t="s">
        <v>146</v>
      </c>
      <c r="R9" t="s">
        <v>147</v>
      </c>
      <c r="S9" t="s">
        <v>151</v>
      </c>
    </row>
    <row r="10" spans="2:45" x14ac:dyDescent="0.25">
      <c r="C10" t="s">
        <v>18</v>
      </c>
      <c r="D10">
        <v>20</v>
      </c>
      <c r="E10" s="2" t="s">
        <v>38</v>
      </c>
      <c r="F10" t="s">
        <v>39</v>
      </c>
      <c r="G10" t="s">
        <v>40</v>
      </c>
      <c r="H10" t="s">
        <v>83</v>
      </c>
      <c r="I10" t="s">
        <v>84</v>
      </c>
      <c r="M10" t="s">
        <v>18</v>
      </c>
      <c r="N10" t="s">
        <v>132</v>
      </c>
    </row>
    <row r="11" spans="2:45" x14ac:dyDescent="0.25">
      <c r="C11" t="s">
        <v>19</v>
      </c>
      <c r="D11">
        <v>27</v>
      </c>
      <c r="E11" t="s">
        <v>41</v>
      </c>
      <c r="F11" t="s">
        <v>42</v>
      </c>
      <c r="G11" t="s">
        <v>43</v>
      </c>
      <c r="H11" t="s">
        <v>79</v>
      </c>
      <c r="I11" t="s">
        <v>44</v>
      </c>
      <c r="J11" t="s">
        <v>45</v>
      </c>
      <c r="K11" t="s">
        <v>46</v>
      </c>
      <c r="M11" t="s">
        <v>19</v>
      </c>
      <c r="N11" t="s">
        <v>132</v>
      </c>
      <c r="O11">
        <f>5/7</f>
        <v>0.7142857142857143</v>
      </c>
      <c r="P11" t="s">
        <v>162</v>
      </c>
      <c r="Q11" t="s">
        <v>158</v>
      </c>
      <c r="R11" t="s">
        <v>157</v>
      </c>
      <c r="S11" t="s">
        <v>159</v>
      </c>
    </row>
    <row r="12" spans="2:45" x14ac:dyDescent="0.25">
      <c r="C12" t="s">
        <v>20</v>
      </c>
      <c r="D12">
        <v>37</v>
      </c>
      <c r="E12" t="s">
        <v>47</v>
      </c>
      <c r="F12" t="s">
        <v>48</v>
      </c>
      <c r="G12" t="s">
        <v>49</v>
      </c>
      <c r="H12" t="s">
        <v>50</v>
      </c>
      <c r="I12" t="s">
        <v>85</v>
      </c>
      <c r="M12" t="s">
        <v>20</v>
      </c>
      <c r="N12" t="s">
        <v>133</v>
      </c>
    </row>
    <row r="13" spans="2:45" x14ac:dyDescent="0.25">
      <c r="C13" t="s">
        <v>21</v>
      </c>
      <c r="D13">
        <v>48</v>
      </c>
      <c r="E13" t="s">
        <v>51</v>
      </c>
      <c r="F13" t="s">
        <v>52</v>
      </c>
      <c r="G13" t="s">
        <v>53</v>
      </c>
      <c r="H13" t="s">
        <v>122</v>
      </c>
      <c r="I13" t="s">
        <v>122</v>
      </c>
      <c r="J13" t="s">
        <v>54</v>
      </c>
      <c r="K13" t="s">
        <v>86</v>
      </c>
      <c r="M13" t="s">
        <v>21</v>
      </c>
      <c r="N13" s="5" t="s">
        <v>133</v>
      </c>
      <c r="O13">
        <f>4/8</f>
        <v>0.5</v>
      </c>
      <c r="P13" t="s">
        <v>167</v>
      </c>
      <c r="Q13" t="s">
        <v>163</v>
      </c>
      <c r="R13" t="s">
        <v>164</v>
      </c>
      <c r="S13" t="s">
        <v>166</v>
      </c>
    </row>
    <row r="14" spans="2:45" x14ac:dyDescent="0.25">
      <c r="C14" t="s">
        <v>22</v>
      </c>
      <c r="D14">
        <v>70</v>
      </c>
      <c r="E14" t="s">
        <v>55</v>
      </c>
      <c r="F14" t="s">
        <v>56</v>
      </c>
      <c r="G14" t="s">
        <v>87</v>
      </c>
      <c r="H14" t="s">
        <v>126</v>
      </c>
      <c r="I14" t="s">
        <v>127</v>
      </c>
      <c r="M14" t="s">
        <v>22</v>
      </c>
      <c r="N14" s="5" t="s">
        <v>133</v>
      </c>
    </row>
    <row r="15" spans="2:45" x14ac:dyDescent="0.25">
      <c r="C15" t="s">
        <v>13</v>
      </c>
      <c r="D15">
        <v>76</v>
      </c>
      <c r="E15" t="s">
        <v>58</v>
      </c>
      <c r="F15" t="s">
        <v>59</v>
      </c>
      <c r="G15" t="s">
        <v>65</v>
      </c>
      <c r="H15" t="s">
        <v>88</v>
      </c>
      <c r="I15" t="s">
        <v>66</v>
      </c>
      <c r="J15" t="s">
        <v>123</v>
      </c>
      <c r="K15" t="s">
        <v>123</v>
      </c>
      <c r="M15" t="s">
        <v>13</v>
      </c>
      <c r="N15" s="5" t="s">
        <v>133</v>
      </c>
      <c r="O15">
        <v>0</v>
      </c>
      <c r="P15" t="s">
        <v>170</v>
      </c>
      <c r="Q15" t="s">
        <v>168</v>
      </c>
      <c r="R15" t="s">
        <v>169</v>
      </c>
      <c r="AQ15" s="1" t="s">
        <v>91</v>
      </c>
      <c r="AR15" t="s">
        <v>138</v>
      </c>
      <c r="AS15" t="s">
        <v>139</v>
      </c>
    </row>
    <row r="16" spans="2:45" x14ac:dyDescent="0.25">
      <c r="C16" t="s">
        <v>23</v>
      </c>
      <c r="D16">
        <v>223</v>
      </c>
      <c r="E16" t="s">
        <v>60</v>
      </c>
      <c r="F16" t="s">
        <v>57</v>
      </c>
      <c r="G16" t="s">
        <v>61</v>
      </c>
      <c r="H16" t="s">
        <v>128</v>
      </c>
      <c r="I16" t="s">
        <v>129</v>
      </c>
      <c r="J16" t="s">
        <v>131</v>
      </c>
      <c r="K16" t="s">
        <v>131</v>
      </c>
      <c r="M16" t="s">
        <v>23</v>
      </c>
      <c r="N16" s="5" t="s">
        <v>136</v>
      </c>
      <c r="O16">
        <v>0</v>
      </c>
      <c r="P16" t="s">
        <v>174</v>
      </c>
      <c r="Q16" t="s">
        <v>172</v>
      </c>
      <c r="R16" t="s">
        <v>173</v>
      </c>
      <c r="AP16" t="s">
        <v>140</v>
      </c>
      <c r="AQ16">
        <v>5.4545454545454541</v>
      </c>
      <c r="AR16">
        <v>5</v>
      </c>
      <c r="AS16">
        <v>4.666666666666667</v>
      </c>
    </row>
    <row r="17" spans="2:31" x14ac:dyDescent="0.25">
      <c r="C17" t="s">
        <v>24</v>
      </c>
      <c r="D17" t="s">
        <v>67</v>
      </c>
      <c r="E17" s="3" t="s">
        <v>68</v>
      </c>
      <c r="F17" s="3" t="s">
        <v>69</v>
      </c>
      <c r="G17" s="3" t="s">
        <v>70</v>
      </c>
      <c r="H17" s="3" t="s">
        <v>73</v>
      </c>
      <c r="I17" s="3" t="s">
        <v>72</v>
      </c>
      <c r="J17" s="3" t="s">
        <v>71</v>
      </c>
      <c r="K17" s="3" t="s">
        <v>74</v>
      </c>
      <c r="M17" t="s">
        <v>24</v>
      </c>
    </row>
    <row r="18" spans="2:31" x14ac:dyDescent="0.25">
      <c r="C18" t="s">
        <v>176</v>
      </c>
      <c r="F18" t="s">
        <v>178</v>
      </c>
      <c r="G18" s="6" t="s">
        <v>177</v>
      </c>
      <c r="H18" s="4" t="s">
        <v>182</v>
      </c>
      <c r="I18" t="s">
        <v>179</v>
      </c>
      <c r="J18" t="s">
        <v>180</v>
      </c>
      <c r="K18" t="s">
        <v>181</v>
      </c>
      <c r="P18" t="s">
        <v>165</v>
      </c>
    </row>
    <row r="19" spans="2:31" x14ac:dyDescent="0.25">
      <c r="G19" t="s">
        <v>62</v>
      </c>
      <c r="H19" t="s">
        <v>124</v>
      </c>
      <c r="J19" t="s">
        <v>64</v>
      </c>
      <c r="P19" t="s">
        <v>171</v>
      </c>
    </row>
    <row r="20" spans="2:31" x14ac:dyDescent="0.25">
      <c r="H20" t="s">
        <v>125</v>
      </c>
      <c r="J20" t="s">
        <v>89</v>
      </c>
    </row>
    <row r="21" spans="2:31" x14ac:dyDescent="0.25">
      <c r="B21" t="s">
        <v>11</v>
      </c>
      <c r="H21" t="s">
        <v>130</v>
      </c>
      <c r="N21" t="s">
        <v>63</v>
      </c>
    </row>
    <row r="22" spans="2:31" x14ac:dyDescent="0.25">
      <c r="D22" t="s">
        <v>2</v>
      </c>
      <c r="P22" t="s">
        <v>2</v>
      </c>
    </row>
    <row r="23" spans="2:31" ht="90" x14ac:dyDescent="0.25">
      <c r="D23" t="s">
        <v>14</v>
      </c>
      <c r="E23" t="s">
        <v>25</v>
      </c>
      <c r="F23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K23" s="1" t="s">
        <v>8</v>
      </c>
      <c r="P23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U23" s="1" t="s">
        <v>8</v>
      </c>
      <c r="V23" s="1"/>
      <c r="W23" s="1"/>
      <c r="Z23" t="s">
        <v>3</v>
      </c>
      <c r="AA23" t="s">
        <v>4</v>
      </c>
      <c r="AB23" t="s">
        <v>5</v>
      </c>
      <c r="AC23" t="s">
        <v>6</v>
      </c>
      <c r="AD23" t="s">
        <v>7</v>
      </c>
      <c r="AE23" t="s">
        <v>8</v>
      </c>
    </row>
    <row r="24" spans="2:31" x14ac:dyDescent="0.25">
      <c r="B24" t="s">
        <v>137</v>
      </c>
      <c r="C24" t="s">
        <v>15</v>
      </c>
      <c r="D24">
        <v>4</v>
      </c>
      <c r="E24">
        <f t="shared" ref="E24:I34" si="0">VALUE(MID(E6,1,FIND(",",E6,1)-1))</f>
        <v>4</v>
      </c>
      <c r="F24" s="4">
        <f t="shared" si="0"/>
        <v>2</v>
      </c>
      <c r="G24" s="4">
        <f t="shared" si="0"/>
        <v>2</v>
      </c>
      <c r="H24" s="4">
        <f t="shared" si="0"/>
        <v>2</v>
      </c>
      <c r="I24" s="4">
        <f t="shared" si="0"/>
        <v>2</v>
      </c>
      <c r="N24" t="s">
        <v>0</v>
      </c>
      <c r="O24" t="s">
        <v>15</v>
      </c>
      <c r="P24">
        <f>F24/F24</f>
        <v>1</v>
      </c>
      <c r="Q24">
        <f>G24/F24</f>
        <v>1</v>
      </c>
      <c r="R24">
        <f>H24/F24</f>
        <v>1</v>
      </c>
      <c r="S24">
        <f>I24/F24</f>
        <v>1</v>
      </c>
      <c r="Y24" t="s">
        <v>15</v>
      </c>
      <c r="Z24">
        <v>2</v>
      </c>
      <c r="AA24">
        <v>2</v>
      </c>
      <c r="AB24">
        <v>2</v>
      </c>
      <c r="AC24">
        <v>2</v>
      </c>
    </row>
    <row r="25" spans="2:31" x14ac:dyDescent="0.25">
      <c r="C25" t="s">
        <v>16</v>
      </c>
      <c r="D25">
        <v>5</v>
      </c>
      <c r="E25">
        <f t="shared" si="0"/>
        <v>4</v>
      </c>
      <c r="F25" s="4">
        <f t="shared" si="0"/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O25" t="s">
        <v>16</v>
      </c>
      <c r="P25">
        <v>1</v>
      </c>
      <c r="Q25">
        <v>1</v>
      </c>
      <c r="R25">
        <v>1</v>
      </c>
      <c r="S25">
        <v>1</v>
      </c>
      <c r="Y25" t="s">
        <v>16</v>
      </c>
      <c r="Z25">
        <v>0</v>
      </c>
      <c r="AA25">
        <v>0</v>
      </c>
      <c r="AB25">
        <v>0</v>
      </c>
      <c r="AC25">
        <v>0</v>
      </c>
    </row>
    <row r="26" spans="2:31" x14ac:dyDescent="0.25">
      <c r="C26" t="s">
        <v>9</v>
      </c>
      <c r="D26">
        <v>8</v>
      </c>
      <c r="E26">
        <f t="shared" si="0"/>
        <v>8</v>
      </c>
      <c r="F26">
        <f t="shared" si="0"/>
        <v>3</v>
      </c>
      <c r="G26">
        <f t="shared" si="0"/>
        <v>3</v>
      </c>
      <c r="H26" s="4">
        <f t="shared" si="0"/>
        <v>1</v>
      </c>
      <c r="I26">
        <f t="shared" si="0"/>
        <v>8</v>
      </c>
      <c r="J26">
        <f>VALUE(MID(J8,1,FIND(",",J8,1)-1))</f>
        <v>6</v>
      </c>
      <c r="K26">
        <f>VALUE(MID(K8,1,FIND(",",K8,1)-1))</f>
        <v>2</v>
      </c>
      <c r="O26" t="s">
        <v>9</v>
      </c>
      <c r="P26">
        <f t="shared" ref="P26:P34" si="1">F26/F26</f>
        <v>1</v>
      </c>
      <c r="Q26">
        <f t="shared" ref="Q26:Q34" si="2">G26/F26</f>
        <v>1</v>
      </c>
      <c r="R26">
        <f t="shared" ref="R26:R34" si="3">H26/F26</f>
        <v>0.33333333333333331</v>
      </c>
      <c r="S26">
        <f t="shared" ref="S26:S34" si="4">I26/F26</f>
        <v>2.6666666666666665</v>
      </c>
      <c r="T26">
        <f>J26/F26</f>
        <v>2</v>
      </c>
      <c r="U26">
        <f>K26/F26</f>
        <v>0.66666666666666663</v>
      </c>
      <c r="Y26" t="s">
        <v>9</v>
      </c>
      <c r="Z26">
        <v>3</v>
      </c>
      <c r="AA26">
        <v>3</v>
      </c>
      <c r="AB26">
        <v>1</v>
      </c>
      <c r="AC26">
        <v>8</v>
      </c>
      <c r="AD26">
        <v>6</v>
      </c>
      <c r="AE26">
        <v>2</v>
      </c>
    </row>
    <row r="27" spans="2:31" x14ac:dyDescent="0.25">
      <c r="C27" t="s">
        <v>17</v>
      </c>
      <c r="D27">
        <v>11</v>
      </c>
      <c r="E27">
        <f t="shared" si="0"/>
        <v>17</v>
      </c>
      <c r="F27">
        <f t="shared" si="0"/>
        <v>17</v>
      </c>
      <c r="G27">
        <f t="shared" si="0"/>
        <v>17</v>
      </c>
      <c r="H27">
        <f t="shared" si="0"/>
        <v>17</v>
      </c>
      <c r="I27">
        <f t="shared" si="0"/>
        <v>17</v>
      </c>
      <c r="J27" s="4">
        <f>VALUE(MID(J9,1,FIND(",",J9,1)-1))</f>
        <v>7</v>
      </c>
      <c r="K27">
        <f>VALUE(MID(K9,1,FIND(",",K9,1)-1))</f>
        <v>13</v>
      </c>
      <c r="O27" t="s">
        <v>17</v>
      </c>
      <c r="P27">
        <f t="shared" si="1"/>
        <v>1</v>
      </c>
      <c r="Q27">
        <f t="shared" si="2"/>
        <v>1</v>
      </c>
      <c r="R27">
        <f t="shared" si="3"/>
        <v>1</v>
      </c>
      <c r="S27">
        <f t="shared" si="4"/>
        <v>1</v>
      </c>
      <c r="T27">
        <f>J27/F27</f>
        <v>0.41176470588235292</v>
      </c>
      <c r="U27">
        <f>K27/F27</f>
        <v>0.76470588235294112</v>
      </c>
      <c r="Y27" t="s">
        <v>17</v>
      </c>
      <c r="Z27">
        <v>17</v>
      </c>
      <c r="AA27">
        <v>17</v>
      </c>
      <c r="AB27">
        <v>17</v>
      </c>
      <c r="AC27">
        <v>17</v>
      </c>
      <c r="AD27">
        <v>7</v>
      </c>
      <c r="AE27">
        <v>13</v>
      </c>
    </row>
    <row r="28" spans="2:31" x14ac:dyDescent="0.25">
      <c r="C28" t="s">
        <v>18</v>
      </c>
      <c r="D28">
        <v>20</v>
      </c>
      <c r="E28">
        <f t="shared" si="0"/>
        <v>25</v>
      </c>
      <c r="F28">
        <f t="shared" si="0"/>
        <v>12</v>
      </c>
      <c r="G28">
        <f t="shared" si="0"/>
        <v>8</v>
      </c>
      <c r="H28" s="4">
        <f t="shared" si="0"/>
        <v>4</v>
      </c>
      <c r="I28" s="4">
        <f t="shared" si="0"/>
        <v>4</v>
      </c>
      <c r="O28" t="s">
        <v>18</v>
      </c>
      <c r="P28">
        <f t="shared" si="1"/>
        <v>1</v>
      </c>
      <c r="Q28">
        <f t="shared" si="2"/>
        <v>0.66666666666666663</v>
      </c>
      <c r="R28">
        <f t="shared" si="3"/>
        <v>0.33333333333333331</v>
      </c>
      <c r="S28">
        <f t="shared" si="4"/>
        <v>0.33333333333333331</v>
      </c>
      <c r="Y28" t="s">
        <v>18</v>
      </c>
      <c r="Z28">
        <v>12</v>
      </c>
      <c r="AA28">
        <v>8</v>
      </c>
      <c r="AB28">
        <v>4</v>
      </c>
      <c r="AC28">
        <v>4</v>
      </c>
    </row>
    <row r="29" spans="2:31" x14ac:dyDescent="0.25">
      <c r="C29" t="s">
        <v>19</v>
      </c>
      <c r="D29">
        <v>27</v>
      </c>
      <c r="E29">
        <f t="shared" si="0"/>
        <v>52</v>
      </c>
      <c r="F29">
        <f t="shared" si="0"/>
        <v>18</v>
      </c>
      <c r="G29">
        <f t="shared" si="0"/>
        <v>18</v>
      </c>
      <c r="H29" s="4">
        <f t="shared" si="0"/>
        <v>0</v>
      </c>
      <c r="I29">
        <f t="shared" si="0"/>
        <v>4</v>
      </c>
      <c r="J29">
        <f>VALUE(MID(J11,1,FIND(",",J11,1)-1))</f>
        <v>2</v>
      </c>
      <c r="K29">
        <f>VALUE(MID(K11,1,FIND(",",K11,1)-1))</f>
        <v>3</v>
      </c>
      <c r="O29" t="s">
        <v>19</v>
      </c>
      <c r="P29">
        <f t="shared" si="1"/>
        <v>1</v>
      </c>
      <c r="Q29">
        <f t="shared" si="2"/>
        <v>1</v>
      </c>
      <c r="R29">
        <f t="shared" si="3"/>
        <v>0</v>
      </c>
      <c r="S29">
        <f t="shared" si="4"/>
        <v>0.22222222222222221</v>
      </c>
      <c r="T29">
        <f>J29/F29</f>
        <v>0.1111111111111111</v>
      </c>
      <c r="U29">
        <f>K29/F29</f>
        <v>0.16666666666666666</v>
      </c>
      <c r="Y29" t="s">
        <v>19</v>
      </c>
      <c r="Z29">
        <v>18</v>
      </c>
      <c r="AA29">
        <v>18</v>
      </c>
      <c r="AB29">
        <v>0</v>
      </c>
      <c r="AC29">
        <v>4</v>
      </c>
      <c r="AD29">
        <v>2</v>
      </c>
      <c r="AE29">
        <v>3</v>
      </c>
    </row>
    <row r="30" spans="2:31" x14ac:dyDescent="0.25">
      <c r="C30" t="s">
        <v>20</v>
      </c>
      <c r="D30">
        <v>37</v>
      </c>
      <c r="E30">
        <f t="shared" si="0"/>
        <v>46</v>
      </c>
      <c r="F30">
        <f t="shared" si="0"/>
        <v>4</v>
      </c>
      <c r="G30">
        <f t="shared" si="0"/>
        <v>9</v>
      </c>
      <c r="H30">
        <f t="shared" si="0"/>
        <v>6</v>
      </c>
      <c r="I30" s="4">
        <f t="shared" si="0"/>
        <v>2</v>
      </c>
      <c r="O30" t="s">
        <v>20</v>
      </c>
      <c r="P30">
        <f t="shared" si="1"/>
        <v>1</v>
      </c>
      <c r="Q30">
        <f t="shared" si="2"/>
        <v>2.25</v>
      </c>
      <c r="R30">
        <f t="shared" si="3"/>
        <v>1.5</v>
      </c>
      <c r="S30">
        <f t="shared" si="4"/>
        <v>0.5</v>
      </c>
      <c r="Y30" t="s">
        <v>20</v>
      </c>
      <c r="Z30">
        <v>4</v>
      </c>
      <c r="AA30">
        <v>9</v>
      </c>
      <c r="AB30">
        <v>6</v>
      </c>
      <c r="AC30">
        <v>2</v>
      </c>
    </row>
    <row r="31" spans="2:31" x14ac:dyDescent="0.25">
      <c r="C31" t="s">
        <v>21</v>
      </c>
      <c r="D31">
        <v>48</v>
      </c>
      <c r="E31">
        <f t="shared" si="0"/>
        <v>84</v>
      </c>
      <c r="F31">
        <f t="shared" si="0"/>
        <v>9</v>
      </c>
      <c r="G31">
        <f t="shared" si="0"/>
        <v>42</v>
      </c>
      <c r="H31">
        <f t="shared" si="0"/>
        <v>9</v>
      </c>
      <c r="I31">
        <f t="shared" si="0"/>
        <v>9</v>
      </c>
      <c r="J31">
        <f>VALUE(MID(J13,1,FIND(",",J13,1)-1))</f>
        <v>12</v>
      </c>
      <c r="K31" s="4">
        <f>VALUE(MID(K13,1,FIND(",",K13,1)-1))</f>
        <v>8</v>
      </c>
      <c r="O31" t="s">
        <v>21</v>
      </c>
      <c r="P31">
        <f t="shared" si="1"/>
        <v>1</v>
      </c>
      <c r="Q31">
        <f t="shared" si="2"/>
        <v>4.666666666666667</v>
      </c>
      <c r="R31">
        <f t="shared" si="3"/>
        <v>1</v>
      </c>
      <c r="S31">
        <f t="shared" si="4"/>
        <v>1</v>
      </c>
      <c r="T31">
        <f>J31/F31</f>
        <v>1.3333333333333333</v>
      </c>
      <c r="U31">
        <f>K31/F31</f>
        <v>0.88888888888888884</v>
      </c>
      <c r="Y31" t="s">
        <v>21</v>
      </c>
      <c r="Z31">
        <v>9</v>
      </c>
      <c r="AA31">
        <v>42</v>
      </c>
      <c r="AB31">
        <v>9</v>
      </c>
      <c r="AC31">
        <v>9</v>
      </c>
      <c r="AD31">
        <v>12</v>
      </c>
      <c r="AE31">
        <v>8</v>
      </c>
    </row>
    <row r="32" spans="2:31" x14ac:dyDescent="0.25">
      <c r="C32" t="s">
        <v>22</v>
      </c>
      <c r="D32">
        <v>70</v>
      </c>
      <c r="E32">
        <f t="shared" si="0"/>
        <v>123</v>
      </c>
      <c r="F32">
        <f t="shared" si="0"/>
        <v>9</v>
      </c>
      <c r="G32" s="4">
        <f t="shared" si="0"/>
        <v>7</v>
      </c>
      <c r="H32">
        <f t="shared" si="0"/>
        <v>8</v>
      </c>
      <c r="I32">
        <f t="shared" si="0"/>
        <v>10</v>
      </c>
      <c r="O32" t="s">
        <v>22</v>
      </c>
      <c r="P32">
        <f t="shared" si="1"/>
        <v>1</v>
      </c>
      <c r="Q32">
        <f t="shared" si="2"/>
        <v>0.77777777777777779</v>
      </c>
      <c r="R32">
        <f t="shared" si="3"/>
        <v>0.88888888888888884</v>
      </c>
      <c r="S32">
        <f t="shared" si="4"/>
        <v>1.1111111111111112</v>
      </c>
      <c r="Y32" t="s">
        <v>22</v>
      </c>
      <c r="Z32">
        <v>9</v>
      </c>
      <c r="AA32">
        <v>7</v>
      </c>
      <c r="AB32">
        <v>8</v>
      </c>
      <c r="AC32">
        <v>10</v>
      </c>
    </row>
    <row r="33" spans="2:31" x14ac:dyDescent="0.25">
      <c r="C33" t="s">
        <v>13</v>
      </c>
      <c r="D33">
        <v>76</v>
      </c>
      <c r="E33">
        <f t="shared" si="0"/>
        <v>112</v>
      </c>
      <c r="F33">
        <f t="shared" si="0"/>
        <v>12</v>
      </c>
      <c r="G33">
        <f t="shared" si="0"/>
        <v>39</v>
      </c>
      <c r="H33" s="4">
        <f t="shared" si="0"/>
        <v>7</v>
      </c>
      <c r="I33">
        <f t="shared" si="0"/>
        <v>13</v>
      </c>
      <c r="J33">
        <f>VALUE(MID(J15,1,FIND(",",J15,1)-1))</f>
        <v>12</v>
      </c>
      <c r="K33">
        <f>VALUE(MID(K15,1,FIND(",",K15,1)-1))</f>
        <v>12</v>
      </c>
      <c r="O33" t="s">
        <v>13</v>
      </c>
      <c r="P33">
        <f t="shared" si="1"/>
        <v>1</v>
      </c>
      <c r="Q33">
        <f t="shared" si="2"/>
        <v>3.25</v>
      </c>
      <c r="R33">
        <f t="shared" si="3"/>
        <v>0.58333333333333337</v>
      </c>
      <c r="S33">
        <f t="shared" si="4"/>
        <v>1.0833333333333333</v>
      </c>
      <c r="T33">
        <f>J33/F33</f>
        <v>1</v>
      </c>
      <c r="U33">
        <f>K33/F33</f>
        <v>1</v>
      </c>
      <c r="Y33" t="s">
        <v>13</v>
      </c>
      <c r="Z33">
        <v>12</v>
      </c>
      <c r="AA33">
        <v>39</v>
      </c>
      <c r="AB33">
        <v>7</v>
      </c>
      <c r="AC33">
        <v>13</v>
      </c>
      <c r="AD33">
        <v>12</v>
      </c>
      <c r="AE33">
        <v>12</v>
      </c>
    </row>
    <row r="34" spans="2:31" x14ac:dyDescent="0.25">
      <c r="C34" t="s">
        <v>23</v>
      </c>
      <c r="D34">
        <v>223</v>
      </c>
      <c r="E34">
        <f t="shared" si="0"/>
        <v>338</v>
      </c>
      <c r="F34">
        <f t="shared" si="0"/>
        <v>10</v>
      </c>
      <c r="G34">
        <f t="shared" si="0"/>
        <v>97</v>
      </c>
      <c r="H34">
        <f t="shared" si="0"/>
        <v>9</v>
      </c>
      <c r="I34" s="4">
        <f t="shared" si="0"/>
        <v>6</v>
      </c>
      <c r="J34">
        <f>VALUE(MID(J16,1,FIND(",",J16,1)-1))</f>
        <v>9</v>
      </c>
      <c r="K34">
        <f>VALUE(MID(K16,1,FIND(",",K16,1)-1))</f>
        <v>9</v>
      </c>
      <c r="O34" t="s">
        <v>23</v>
      </c>
      <c r="P34">
        <f t="shared" si="1"/>
        <v>1</v>
      </c>
      <c r="Q34">
        <f t="shared" si="2"/>
        <v>9.6999999999999993</v>
      </c>
      <c r="R34">
        <f t="shared" si="3"/>
        <v>0.9</v>
      </c>
      <c r="S34">
        <f t="shared" si="4"/>
        <v>0.6</v>
      </c>
      <c r="T34">
        <f>J34/F34</f>
        <v>0.9</v>
      </c>
      <c r="U34">
        <f>K34/F34</f>
        <v>0.9</v>
      </c>
      <c r="Y34" t="s">
        <v>23</v>
      </c>
      <c r="Z34">
        <v>10</v>
      </c>
      <c r="AA34">
        <v>97</v>
      </c>
      <c r="AB34">
        <v>9</v>
      </c>
      <c r="AC34">
        <v>6</v>
      </c>
      <c r="AD34">
        <v>9</v>
      </c>
      <c r="AE34">
        <v>9</v>
      </c>
    </row>
    <row r="35" spans="2:31" x14ac:dyDescent="0.25">
      <c r="C35" t="s">
        <v>24</v>
      </c>
      <c r="D35">
        <f>SUM(D24:D34)/11</f>
        <v>48.090909090909093</v>
      </c>
      <c r="E35">
        <f t="shared" ref="E35:K35" si="5">AVERAGE(E24:E34)</f>
        <v>73.909090909090907</v>
      </c>
      <c r="F35">
        <f t="shared" si="5"/>
        <v>8.7272727272727266</v>
      </c>
      <c r="G35">
        <f t="shared" si="5"/>
        <v>22</v>
      </c>
      <c r="H35" s="4">
        <f t="shared" si="5"/>
        <v>5.7272727272727275</v>
      </c>
      <c r="I35">
        <f t="shared" si="5"/>
        <v>6.8181818181818183</v>
      </c>
      <c r="J35">
        <f t="shared" si="5"/>
        <v>8</v>
      </c>
      <c r="K35">
        <f t="shared" si="5"/>
        <v>7.833333333333333</v>
      </c>
      <c r="O35" t="s">
        <v>24</v>
      </c>
      <c r="P35">
        <f t="shared" ref="P35:U35" si="6">AVERAGE(P24:P34)</f>
        <v>1</v>
      </c>
      <c r="Q35">
        <f t="shared" si="6"/>
        <v>2.3919191919191922</v>
      </c>
      <c r="R35">
        <f t="shared" si="6"/>
        <v>0.77626262626262621</v>
      </c>
      <c r="S35">
        <f t="shared" si="6"/>
        <v>0.95606060606060594</v>
      </c>
      <c r="T35">
        <f t="shared" si="6"/>
        <v>0.95936819172113286</v>
      </c>
      <c r="U35">
        <f t="shared" si="6"/>
        <v>0.7311546840958606</v>
      </c>
      <c r="Y35" t="s">
        <v>24</v>
      </c>
      <c r="Z35">
        <v>8.7272727272727266</v>
      </c>
      <c r="AA35">
        <v>22</v>
      </c>
      <c r="AB35">
        <v>5.7272727272727275</v>
      </c>
      <c r="AC35">
        <v>6.8181818181818183</v>
      </c>
      <c r="AD35">
        <v>8</v>
      </c>
      <c r="AE35">
        <v>7.833333333333333</v>
      </c>
    </row>
    <row r="36" spans="2:31" x14ac:dyDescent="0.25">
      <c r="C36" t="s">
        <v>143</v>
      </c>
      <c r="D36">
        <f>_xlfn.STDEV.P(D24:D34)</f>
        <v>60.296923704816507</v>
      </c>
      <c r="E36">
        <f t="shared" ref="E36:K36" si="7">_xlfn.STDEV.P(E24:E34)</f>
        <v>92.792490434257317</v>
      </c>
      <c r="F36">
        <f t="shared" si="7"/>
        <v>5.6743587397553581</v>
      </c>
      <c r="G36">
        <f t="shared" si="7"/>
        <v>27.286360228976207</v>
      </c>
      <c r="H36">
        <f t="shared" si="7"/>
        <v>4.8634239545800932</v>
      </c>
      <c r="I36">
        <f t="shared" si="7"/>
        <v>4.9326036240911044</v>
      </c>
      <c r="J36" s="4">
        <f t="shared" si="7"/>
        <v>3.5118845842842465</v>
      </c>
      <c r="K36">
        <f t="shared" si="7"/>
        <v>4.1399141161247401</v>
      </c>
    </row>
    <row r="37" spans="2:31" x14ac:dyDescent="0.25">
      <c r="C37" t="s">
        <v>176</v>
      </c>
      <c r="F37">
        <f>(1 + 1 + 3 + 3 + 4 + 5 + 2 + 2 + 3 + 2 + 5)/11</f>
        <v>2.8181818181818183</v>
      </c>
      <c r="G37">
        <f>(1 + 1 + 3 + 3 + 3 + 5 + 4 + 6 + 1 + 6 + 6)/11</f>
        <v>3.5454545454545454</v>
      </c>
      <c r="H37" s="4">
        <f>(1 + 1 + 1 + 3 + 1 + 1 + 3 + 2 + 2 + 1 + 2)/11</f>
        <v>1.6363636363636365</v>
      </c>
      <c r="I37">
        <f>(1 + 1 + 6 + 3 + 1 + 4 + 1 + 2 + 4 + 5 + 1)/11</f>
        <v>2.6363636363636362</v>
      </c>
      <c r="J37">
        <f>(5 + 1 + 2 + 5 + 2 + 2)/6</f>
        <v>2.8333333333333335</v>
      </c>
      <c r="K37">
        <f>(2 + 2 + 3 + 1 + 2 + 2)/6</f>
        <v>2</v>
      </c>
    </row>
    <row r="44" spans="2:31" x14ac:dyDescent="0.25">
      <c r="B44" t="s">
        <v>12</v>
      </c>
    </row>
    <row r="45" spans="2:31" x14ac:dyDescent="0.25">
      <c r="D45" t="s">
        <v>2</v>
      </c>
      <c r="P45" t="s">
        <v>90</v>
      </c>
    </row>
    <row r="46" spans="2:31" ht="90" x14ac:dyDescent="0.25">
      <c r="D46" t="s">
        <v>14</v>
      </c>
      <c r="E46" t="s">
        <v>25</v>
      </c>
      <c r="F46" t="s">
        <v>3</v>
      </c>
      <c r="G46" s="1" t="s">
        <v>4</v>
      </c>
      <c r="H46" s="1" t="s">
        <v>5</v>
      </c>
      <c r="I46" s="1" t="s">
        <v>6</v>
      </c>
      <c r="J46" s="1" t="s">
        <v>7</v>
      </c>
      <c r="K46" s="1" t="s">
        <v>8</v>
      </c>
      <c r="P46" s="1"/>
      <c r="Q46" s="1" t="s">
        <v>3</v>
      </c>
      <c r="R46" s="1" t="s">
        <v>91</v>
      </c>
      <c r="S46" t="s">
        <v>92</v>
      </c>
      <c r="T46" t="s">
        <v>93</v>
      </c>
      <c r="U46" t="s">
        <v>94</v>
      </c>
      <c r="V46" t="s">
        <v>95</v>
      </c>
    </row>
    <row r="47" spans="2:31" x14ac:dyDescent="0.25">
      <c r="C47" t="s">
        <v>15</v>
      </c>
      <c r="D47">
        <v>4</v>
      </c>
      <c r="E47">
        <f t="shared" ref="E47:I54" si="8">VALUE(MID(E6,FIND(",",E6)+1,FIND(",",(E6&amp;","),FIND(",",E6)+1)-FIND(",",E6)-1))</f>
        <v>12</v>
      </c>
      <c r="F47">
        <f t="shared" si="8"/>
        <v>9</v>
      </c>
      <c r="G47">
        <f t="shared" si="8"/>
        <v>9</v>
      </c>
      <c r="H47" s="4">
        <f t="shared" si="8"/>
        <v>5</v>
      </c>
      <c r="I47" s="4">
        <f t="shared" si="8"/>
        <v>5</v>
      </c>
      <c r="P47" t="s">
        <v>15</v>
      </c>
      <c r="Q47">
        <v>9</v>
      </c>
      <c r="R47">
        <v>9</v>
      </c>
      <c r="S47">
        <v>5</v>
      </c>
      <c r="T47">
        <v>5</v>
      </c>
    </row>
    <row r="48" spans="2:31" x14ac:dyDescent="0.25">
      <c r="C48" t="s">
        <v>16</v>
      </c>
      <c r="D48">
        <v>5</v>
      </c>
      <c r="E48">
        <f t="shared" si="8"/>
        <v>20</v>
      </c>
      <c r="F48" s="4">
        <f t="shared" si="8"/>
        <v>0</v>
      </c>
      <c r="G48" s="4">
        <f t="shared" si="8"/>
        <v>0</v>
      </c>
      <c r="H48" s="4">
        <f t="shared" si="8"/>
        <v>0</v>
      </c>
      <c r="I48" s="4">
        <f t="shared" si="8"/>
        <v>0</v>
      </c>
      <c r="P48" t="s">
        <v>16</v>
      </c>
      <c r="Q48">
        <v>0</v>
      </c>
      <c r="R48">
        <v>0</v>
      </c>
      <c r="S48">
        <v>0</v>
      </c>
      <c r="T48">
        <v>0</v>
      </c>
    </row>
    <row r="49" spans="2:22" x14ac:dyDescent="0.25">
      <c r="C49" t="s">
        <v>9</v>
      </c>
      <c r="D49">
        <v>8</v>
      </c>
      <c r="E49">
        <f t="shared" si="8"/>
        <v>51</v>
      </c>
      <c r="F49">
        <f t="shared" si="8"/>
        <v>18</v>
      </c>
      <c r="G49">
        <f t="shared" si="8"/>
        <v>18</v>
      </c>
      <c r="H49" s="4">
        <f t="shared" si="8"/>
        <v>5</v>
      </c>
      <c r="I49">
        <f t="shared" si="8"/>
        <v>28</v>
      </c>
      <c r="J49">
        <f>VALUE(MID(J8,FIND(",",J8)+1,FIND(",",(J8&amp;","),FIND(",",J8)+1)-FIND(",",J8)-1))</f>
        <v>18</v>
      </c>
      <c r="K49">
        <f>VALUE(MID(K8,FIND(",",K8)+1,FIND(",",(K8&amp;","),FIND(",",K8)+1)-FIND(",",K8)-1))</f>
        <v>7</v>
      </c>
      <c r="P49" t="s">
        <v>9</v>
      </c>
      <c r="Q49">
        <v>18</v>
      </c>
      <c r="R49">
        <v>18</v>
      </c>
      <c r="S49">
        <v>5</v>
      </c>
      <c r="T49">
        <v>28</v>
      </c>
      <c r="U49">
        <v>18</v>
      </c>
      <c r="V49">
        <v>7</v>
      </c>
    </row>
    <row r="50" spans="2:22" x14ac:dyDescent="0.25">
      <c r="C50" t="s">
        <v>17</v>
      </c>
      <c r="D50">
        <v>11</v>
      </c>
      <c r="E50">
        <f t="shared" si="8"/>
        <v>62</v>
      </c>
      <c r="F50">
        <f t="shared" si="8"/>
        <v>62</v>
      </c>
      <c r="G50">
        <f t="shared" si="8"/>
        <v>62</v>
      </c>
      <c r="H50">
        <f t="shared" si="8"/>
        <v>62</v>
      </c>
      <c r="I50">
        <f t="shared" si="8"/>
        <v>62</v>
      </c>
      <c r="J50" s="4">
        <f>VALUE(MID(J9,FIND(",",J9)+1,FIND(",",(J9&amp;","),FIND(",",J9)+1)-FIND(",",J9)-1))</f>
        <v>24</v>
      </c>
      <c r="K50">
        <f>VALUE(MID(K9,FIND(",",K9)+1,FIND(",",(K9&amp;","),FIND(",",K9)+1)-FIND(",",K9)-1))</f>
        <v>39</v>
      </c>
      <c r="P50" t="s">
        <v>17</v>
      </c>
      <c r="Q50">
        <v>62</v>
      </c>
      <c r="R50">
        <v>62</v>
      </c>
      <c r="S50">
        <v>62</v>
      </c>
      <c r="T50">
        <v>62</v>
      </c>
      <c r="U50">
        <v>24</v>
      </c>
      <c r="V50">
        <v>39</v>
      </c>
    </row>
    <row r="51" spans="2:22" x14ac:dyDescent="0.25">
      <c r="C51" t="s">
        <v>18</v>
      </c>
      <c r="D51">
        <v>20</v>
      </c>
      <c r="E51">
        <f t="shared" si="8"/>
        <v>380</v>
      </c>
      <c r="F51">
        <f t="shared" si="8"/>
        <v>228</v>
      </c>
      <c r="G51">
        <f t="shared" si="8"/>
        <v>104</v>
      </c>
      <c r="H51">
        <f t="shared" si="8"/>
        <v>44</v>
      </c>
      <c r="I51" s="4">
        <f t="shared" si="8"/>
        <v>24</v>
      </c>
      <c r="N51" s="2"/>
      <c r="P51" t="s">
        <v>18</v>
      </c>
      <c r="Q51">
        <v>228</v>
      </c>
      <c r="R51">
        <v>104</v>
      </c>
      <c r="S51">
        <v>44</v>
      </c>
      <c r="T51">
        <v>24</v>
      </c>
    </row>
    <row r="52" spans="2:22" x14ac:dyDescent="0.25">
      <c r="C52" t="s">
        <v>19</v>
      </c>
      <c r="D52">
        <v>27</v>
      </c>
      <c r="E52">
        <f t="shared" si="8"/>
        <v>694</v>
      </c>
      <c r="F52">
        <f t="shared" si="8"/>
        <v>275</v>
      </c>
      <c r="G52">
        <f t="shared" si="8"/>
        <v>233</v>
      </c>
      <c r="H52" s="4">
        <f t="shared" si="8"/>
        <v>0</v>
      </c>
      <c r="I52">
        <f t="shared" si="8"/>
        <v>62</v>
      </c>
      <c r="J52">
        <f>VALUE(MID(J11,FIND(",",J11)+1,FIND(",",(J11&amp;","),FIND(",",J11)+1)-FIND(",",J11)-1))</f>
        <v>42</v>
      </c>
      <c r="K52">
        <f>VALUE(MID(K11,FIND(",",K11)+1,FIND(",",(K11&amp;","),FIND(",",K11)+1)-FIND(",",K11)-1))</f>
        <v>62</v>
      </c>
      <c r="P52" t="s">
        <v>19</v>
      </c>
      <c r="Q52">
        <v>275</v>
      </c>
      <c r="R52">
        <v>233</v>
      </c>
      <c r="S52">
        <v>0</v>
      </c>
      <c r="T52">
        <v>62</v>
      </c>
      <c r="U52">
        <v>42</v>
      </c>
      <c r="V52">
        <v>62</v>
      </c>
    </row>
    <row r="53" spans="2:22" x14ac:dyDescent="0.25">
      <c r="C53" t="s">
        <v>20</v>
      </c>
      <c r="D53">
        <v>37</v>
      </c>
      <c r="E53">
        <f t="shared" si="8"/>
        <v>797</v>
      </c>
      <c r="F53">
        <f t="shared" si="8"/>
        <v>46</v>
      </c>
      <c r="G53">
        <f t="shared" si="8"/>
        <v>125</v>
      </c>
      <c r="H53">
        <f t="shared" si="8"/>
        <v>67</v>
      </c>
      <c r="I53" s="4">
        <f t="shared" si="8"/>
        <v>27</v>
      </c>
      <c r="P53" t="s">
        <v>20</v>
      </c>
      <c r="Q53">
        <v>46</v>
      </c>
      <c r="R53">
        <v>125</v>
      </c>
      <c r="S53">
        <v>67</v>
      </c>
      <c r="T53">
        <v>27</v>
      </c>
    </row>
    <row r="54" spans="2:22" x14ac:dyDescent="0.25">
      <c r="C54" t="s">
        <v>21</v>
      </c>
      <c r="D54">
        <v>48</v>
      </c>
      <c r="E54">
        <f t="shared" si="8"/>
        <v>1749</v>
      </c>
      <c r="F54">
        <f>VALUE(MID(F13,FIND(",",F13)+1,FIND(",",(F13&amp;","),FIND(",",F13)+1)-FIND(",",F13)-1))</f>
        <v>237</v>
      </c>
      <c r="G54">
        <f t="shared" si="8"/>
        <v>972</v>
      </c>
      <c r="H54">
        <f t="shared" si="8"/>
        <v>237</v>
      </c>
      <c r="I54">
        <f t="shared" si="8"/>
        <v>237</v>
      </c>
      <c r="J54">
        <f>VALUE(MID(J13,FIND(",",J13)+1,FIND(",",(J13&amp;","),FIND(",",J13)+1)-FIND(",",J13)-1))</f>
        <v>205</v>
      </c>
      <c r="K54" s="4">
        <f>VALUE(MID(K13,FIND(",",K13)+1,FIND(",",(K13&amp;","),FIND(",",K13)+1)-FIND(",",K13)-1))</f>
        <v>89</v>
      </c>
      <c r="P54" t="s">
        <v>21</v>
      </c>
      <c r="Q54">
        <v>237</v>
      </c>
      <c r="R54">
        <v>972</v>
      </c>
      <c r="S54">
        <v>237</v>
      </c>
      <c r="T54">
        <v>237</v>
      </c>
      <c r="U54">
        <v>205</v>
      </c>
      <c r="V54">
        <v>89</v>
      </c>
    </row>
    <row r="55" spans="2:22" x14ac:dyDescent="0.25">
      <c r="C55" t="s">
        <v>24</v>
      </c>
      <c r="D55">
        <f>SUM(D44:D54)/11</f>
        <v>14.545454545454545</v>
      </c>
      <c r="E55">
        <f t="shared" ref="E55:K55" si="9">AVERAGE(E44:E54)</f>
        <v>470.625</v>
      </c>
      <c r="F55">
        <f>AVERAGE(F44:F54)</f>
        <v>109.375</v>
      </c>
      <c r="G55">
        <f t="shared" si="9"/>
        <v>190.375</v>
      </c>
      <c r="H55">
        <f t="shared" si="9"/>
        <v>52.5</v>
      </c>
      <c r="I55">
        <f t="shared" si="9"/>
        <v>55.625</v>
      </c>
      <c r="J55">
        <f t="shared" si="9"/>
        <v>72.25</v>
      </c>
      <c r="K55" s="4">
        <f t="shared" si="9"/>
        <v>49.25</v>
      </c>
      <c r="P55" t="s">
        <v>24</v>
      </c>
      <c r="Q55">
        <v>109.375</v>
      </c>
      <c r="R55">
        <v>190.375</v>
      </c>
      <c r="S55">
        <v>52.5</v>
      </c>
      <c r="T55">
        <v>55.625</v>
      </c>
      <c r="U55">
        <v>72.25</v>
      </c>
      <c r="V55">
        <v>49.25</v>
      </c>
    </row>
    <row r="56" spans="2:22" x14ac:dyDescent="0.25">
      <c r="C56" t="s">
        <v>143</v>
      </c>
      <c r="D56">
        <f t="shared" ref="D56:K56" si="10">_xlfn.STDEV.P(D47:D54)</f>
        <v>15.116216457830975</v>
      </c>
      <c r="E56">
        <f t="shared" si="10"/>
        <v>565.16942979517216</v>
      </c>
      <c r="F56">
        <f t="shared" si="10"/>
        <v>108.65074493532016</v>
      </c>
      <c r="G56">
        <f t="shared" si="10"/>
        <v>304.10151984986857</v>
      </c>
      <c r="H56">
        <f t="shared" si="10"/>
        <v>74.53019522314429</v>
      </c>
      <c r="I56">
        <f t="shared" si="10"/>
        <v>71.77906641215111</v>
      </c>
      <c r="J56">
        <f t="shared" si="10"/>
        <v>77.150421256140916</v>
      </c>
      <c r="K56" s="4">
        <f t="shared" si="10"/>
        <v>30.13614938906429</v>
      </c>
    </row>
    <row r="57" spans="2:22" x14ac:dyDescent="0.25">
      <c r="C57" t="s">
        <v>176</v>
      </c>
      <c r="F57">
        <f>(3 + 1 + 3 + 3 + 4 + 6 + 2 + 3)/8</f>
        <v>3.125</v>
      </c>
      <c r="G57">
        <f>(3 + 1 + 3 + 3 + 3 + 5 + 4 + 6)/8</f>
        <v>3.5</v>
      </c>
      <c r="H57" s="4">
        <f>(1 + 1 + 1 + 3 + 2 + 1 + 3 + 3)/8</f>
        <v>1.875</v>
      </c>
      <c r="I57">
        <f>(1 + 1 + 6 + 3 + 1 + 3 + 1 + 3)/8</f>
        <v>2.375</v>
      </c>
      <c r="J57">
        <f>(3 + 1 + 2 + 2)/4</f>
        <v>2</v>
      </c>
      <c r="K57">
        <f>(2 + 2 + 3 + 1)/4</f>
        <v>2</v>
      </c>
    </row>
    <row r="59" spans="2:22" x14ac:dyDescent="0.25">
      <c r="B59" t="s">
        <v>96</v>
      </c>
    </row>
    <row r="60" spans="2:22" x14ac:dyDescent="0.25">
      <c r="D60" t="s">
        <v>2</v>
      </c>
    </row>
    <row r="61" spans="2:22" ht="90" x14ac:dyDescent="0.25">
      <c r="D61" t="s">
        <v>14</v>
      </c>
      <c r="E61" t="s">
        <v>25</v>
      </c>
      <c r="F61" t="s">
        <v>3</v>
      </c>
      <c r="G61" s="1" t="s">
        <v>4</v>
      </c>
      <c r="H61" s="1" t="s">
        <v>5</v>
      </c>
      <c r="I61" s="1" t="s">
        <v>6</v>
      </c>
      <c r="J61" s="1" t="s">
        <v>7</v>
      </c>
      <c r="K61" s="1" t="s">
        <v>8</v>
      </c>
    </row>
    <row r="62" spans="2:22" x14ac:dyDescent="0.25">
      <c r="B62" t="s">
        <v>137</v>
      </c>
      <c r="C62" t="s">
        <v>15</v>
      </c>
      <c r="D62">
        <v>4</v>
      </c>
      <c r="E62">
        <f t="shared" ref="E62:I68" si="11">VALUE(MID(E6,FIND("(",E6)+1,FIND(")",E6)-FIND("(",E6)-1))</f>
        <v>0</v>
      </c>
      <c r="F62">
        <f t="shared" si="11"/>
        <v>0</v>
      </c>
      <c r="G62">
        <f t="shared" si="11"/>
        <v>3</v>
      </c>
      <c r="H62">
        <f t="shared" si="11"/>
        <v>4</v>
      </c>
      <c r="I62">
        <f t="shared" si="11"/>
        <v>4</v>
      </c>
    </row>
    <row r="63" spans="2:22" x14ac:dyDescent="0.25">
      <c r="C63" t="s">
        <v>16</v>
      </c>
      <c r="D63">
        <v>5</v>
      </c>
      <c r="E63">
        <f t="shared" si="11"/>
        <v>0</v>
      </c>
      <c r="F63">
        <f t="shared" si="11"/>
        <v>0</v>
      </c>
      <c r="G63">
        <f t="shared" si="11"/>
        <v>5</v>
      </c>
      <c r="H63">
        <f t="shared" si="11"/>
        <v>4</v>
      </c>
      <c r="I63">
        <f t="shared" si="11"/>
        <v>4</v>
      </c>
    </row>
    <row r="64" spans="2:22" x14ac:dyDescent="0.25">
      <c r="C64" t="s">
        <v>9</v>
      </c>
      <c r="D64">
        <v>8</v>
      </c>
      <c r="E64">
        <f t="shared" si="11"/>
        <v>0</v>
      </c>
      <c r="F64">
        <f t="shared" si="11"/>
        <v>0</v>
      </c>
      <c r="G64">
        <f t="shared" si="11"/>
        <v>5</v>
      </c>
      <c r="H64">
        <f t="shared" si="11"/>
        <v>4</v>
      </c>
      <c r="I64">
        <f t="shared" si="11"/>
        <v>4</v>
      </c>
      <c r="J64">
        <f>VALUE(MID(J8,FIND("(",J8)+1,FIND(")",J8)-FIND("(",J8)-1))</f>
        <v>5</v>
      </c>
      <c r="K64">
        <f>VALUE(MID(K8,FIND("(",K8)+1,FIND(")",K8)-FIND("(",K8)-1))</f>
        <v>5</v>
      </c>
    </row>
    <row r="65" spans="3:11" x14ac:dyDescent="0.25">
      <c r="C65" t="s">
        <v>17</v>
      </c>
      <c r="D65">
        <v>11</v>
      </c>
      <c r="E65">
        <f t="shared" si="11"/>
        <v>0</v>
      </c>
      <c r="F65">
        <f t="shared" si="11"/>
        <v>0</v>
      </c>
      <c r="G65">
        <f t="shared" si="11"/>
        <v>5</v>
      </c>
      <c r="H65">
        <f t="shared" si="11"/>
        <v>7</v>
      </c>
      <c r="I65">
        <f t="shared" si="11"/>
        <v>7</v>
      </c>
      <c r="J65">
        <f>VALUE(MID(J9,FIND("(",J9)+1,FIND(")",J9)-FIND("(",J9)-1))</f>
        <v>5</v>
      </c>
      <c r="K65">
        <f>VALUE(MID(K9,FIND("(",K9)+1,FIND(")",K9)-FIND("(",K9)-1))</f>
        <v>5</v>
      </c>
    </row>
    <row r="66" spans="3:11" x14ac:dyDescent="0.25">
      <c r="C66" t="s">
        <v>18</v>
      </c>
      <c r="D66">
        <v>20</v>
      </c>
      <c r="E66">
        <f t="shared" si="11"/>
        <v>0</v>
      </c>
      <c r="F66">
        <f t="shared" si="11"/>
        <v>0</v>
      </c>
      <c r="G66">
        <f t="shared" si="11"/>
        <v>5</v>
      </c>
      <c r="H66">
        <f t="shared" si="11"/>
        <v>5</v>
      </c>
      <c r="I66">
        <f t="shared" si="11"/>
        <v>5</v>
      </c>
    </row>
    <row r="67" spans="3:11" x14ac:dyDescent="0.25">
      <c r="C67" t="s">
        <v>19</v>
      </c>
      <c r="D67">
        <v>27</v>
      </c>
      <c r="E67">
        <f t="shared" si="11"/>
        <v>0</v>
      </c>
      <c r="F67">
        <f t="shared" si="11"/>
        <v>0</v>
      </c>
      <c r="G67">
        <f t="shared" si="11"/>
        <v>6</v>
      </c>
      <c r="H67">
        <f t="shared" si="11"/>
        <v>5</v>
      </c>
      <c r="I67">
        <f t="shared" si="11"/>
        <v>5</v>
      </c>
      <c r="J67">
        <f>VALUE(MID(J11,FIND("(",J11)+1,FIND(")",J11)-FIND("(",J11)-1))</f>
        <v>7</v>
      </c>
      <c r="K67">
        <f>VALUE(MID(K11,FIND("(",K11)+1,FIND(")",K11)-FIND("(",K11)-1))</f>
        <v>7</v>
      </c>
    </row>
    <row r="68" spans="3:11" x14ac:dyDescent="0.25">
      <c r="C68" t="s">
        <v>20</v>
      </c>
      <c r="D68">
        <v>37</v>
      </c>
      <c r="E68">
        <f t="shared" si="11"/>
        <v>0</v>
      </c>
      <c r="F68">
        <f t="shared" si="11"/>
        <v>0</v>
      </c>
      <c r="G68">
        <f t="shared" si="11"/>
        <v>5</v>
      </c>
      <c r="H68">
        <f t="shared" si="11"/>
        <v>7</v>
      </c>
      <c r="I68">
        <f t="shared" si="11"/>
        <v>7</v>
      </c>
    </row>
    <row r="69" spans="3:11" x14ac:dyDescent="0.25">
      <c r="C69" t="s">
        <v>21</v>
      </c>
      <c r="D69">
        <v>48</v>
      </c>
      <c r="E69">
        <f t="shared" ref="E69:G72" si="12">VALUE(MID(E13,FIND("(",E13)+1,FIND(")",E13)-FIND("(",E13)-1))</f>
        <v>0</v>
      </c>
      <c r="F69">
        <f t="shared" si="12"/>
        <v>0</v>
      </c>
      <c r="G69">
        <f t="shared" si="12"/>
        <v>8</v>
      </c>
      <c r="H69">
        <v>0</v>
      </c>
      <c r="I69">
        <v>0</v>
      </c>
      <c r="J69">
        <f>VALUE(MID(J13,FIND("(",J13)+1,FIND(")",J13)-FIND("(",J13)-1))</f>
        <v>6</v>
      </c>
      <c r="K69">
        <f>VALUE(MID(K13,FIND("(",K13)+1,FIND(")",K13)-FIND("(",K13)-1))</f>
        <v>6</v>
      </c>
    </row>
    <row r="70" spans="3:11" x14ac:dyDescent="0.25">
      <c r="C70" t="s">
        <v>22</v>
      </c>
      <c r="D70">
        <v>70</v>
      </c>
      <c r="E70">
        <f t="shared" si="12"/>
        <v>0</v>
      </c>
      <c r="F70">
        <f t="shared" si="12"/>
        <v>0</v>
      </c>
      <c r="G70">
        <f t="shared" si="12"/>
        <v>6</v>
      </c>
      <c r="H70">
        <v>5</v>
      </c>
      <c r="I70">
        <v>5</v>
      </c>
    </row>
    <row r="71" spans="3:11" x14ac:dyDescent="0.25">
      <c r="C71" t="s">
        <v>13</v>
      </c>
      <c r="D71">
        <v>76</v>
      </c>
      <c r="E71">
        <f t="shared" si="12"/>
        <v>0</v>
      </c>
      <c r="F71">
        <f t="shared" si="12"/>
        <v>0</v>
      </c>
      <c r="G71">
        <f t="shared" si="12"/>
        <v>7</v>
      </c>
      <c r="H71">
        <f>VALUE(MID(H15,FIND("(",H15)+1,FIND(")",H15)-FIND("(",H15)-1))</f>
        <v>9</v>
      </c>
      <c r="I71">
        <f>VALUE(MID(I15,FIND("(",I15)+1,FIND(")",I15)-FIND("(",I15)-1))</f>
        <v>9</v>
      </c>
      <c r="J71">
        <v>0</v>
      </c>
      <c r="K71">
        <v>0</v>
      </c>
    </row>
    <row r="72" spans="3:11" x14ac:dyDescent="0.25">
      <c r="C72" t="s">
        <v>23</v>
      </c>
      <c r="D72">
        <v>223</v>
      </c>
      <c r="E72">
        <f t="shared" si="12"/>
        <v>0</v>
      </c>
      <c r="F72">
        <f t="shared" si="12"/>
        <v>0</v>
      </c>
      <c r="G72">
        <f t="shared" si="12"/>
        <v>5</v>
      </c>
      <c r="H72">
        <v>5</v>
      </c>
      <c r="I72">
        <v>5</v>
      </c>
      <c r="J72">
        <v>5</v>
      </c>
      <c r="K72">
        <v>5</v>
      </c>
    </row>
    <row r="73" spans="3:11" x14ac:dyDescent="0.25">
      <c r="C73" t="s">
        <v>24</v>
      </c>
      <c r="D73">
        <f>SUM(D62:D72)/11</f>
        <v>48.090909090909093</v>
      </c>
      <c r="E73">
        <f t="shared" ref="E73:K73" si="13">AVERAGE(E62:E72)</f>
        <v>0</v>
      </c>
      <c r="F73">
        <f t="shared" si="13"/>
        <v>0</v>
      </c>
      <c r="G73">
        <f t="shared" si="13"/>
        <v>5.4545454545454541</v>
      </c>
      <c r="H73">
        <f t="shared" si="13"/>
        <v>5</v>
      </c>
      <c r="I73">
        <f t="shared" si="13"/>
        <v>5</v>
      </c>
      <c r="J73">
        <f t="shared" si="13"/>
        <v>4.666666666666667</v>
      </c>
      <c r="K73">
        <f t="shared" si="13"/>
        <v>4.666666666666667</v>
      </c>
    </row>
    <row r="74" spans="3:11" x14ac:dyDescent="0.25">
      <c r="C74" t="s">
        <v>143</v>
      </c>
      <c r="D74">
        <f t="shared" ref="D74:K74" si="14">_xlfn.STDEV.P(D62:D72)</f>
        <v>60.296923704816507</v>
      </c>
      <c r="E74">
        <f t="shared" si="14"/>
        <v>0</v>
      </c>
      <c r="F74">
        <f t="shared" si="14"/>
        <v>0</v>
      </c>
      <c r="G74">
        <f t="shared" si="14"/>
        <v>1.2331509060227761</v>
      </c>
      <c r="H74">
        <f t="shared" si="14"/>
        <v>2.1742292260184359</v>
      </c>
      <c r="I74">
        <f t="shared" si="14"/>
        <v>2.1742292260184359</v>
      </c>
      <c r="J74">
        <f t="shared" si="14"/>
        <v>2.2110831935702668</v>
      </c>
      <c r="K74">
        <f t="shared" si="14"/>
        <v>2.2110831935702668</v>
      </c>
    </row>
    <row r="81" spans="2:27" x14ac:dyDescent="0.25">
      <c r="B81" t="s">
        <v>108</v>
      </c>
    </row>
    <row r="82" spans="2:27" x14ac:dyDescent="0.25">
      <c r="C82" t="s">
        <v>105</v>
      </c>
      <c r="G82" t="s">
        <v>106</v>
      </c>
      <c r="K82" t="s">
        <v>107</v>
      </c>
    </row>
    <row r="83" spans="2:27" x14ac:dyDescent="0.25">
      <c r="C83" t="s">
        <v>97</v>
      </c>
      <c r="D83" t="s">
        <v>98</v>
      </c>
      <c r="E83" t="s">
        <v>99</v>
      </c>
      <c r="F83" t="s">
        <v>100</v>
      </c>
      <c r="G83" t="s">
        <v>101</v>
      </c>
      <c r="H83" t="s">
        <v>102</v>
      </c>
      <c r="I83" t="s">
        <v>103</v>
      </c>
      <c r="J83" t="s">
        <v>104</v>
      </c>
      <c r="K83" t="s">
        <v>109</v>
      </c>
      <c r="L83" t="s">
        <v>110</v>
      </c>
      <c r="M83" t="s">
        <v>111</v>
      </c>
      <c r="N83" t="s">
        <v>112</v>
      </c>
      <c r="S83" t="s">
        <v>141</v>
      </c>
    </row>
    <row r="84" spans="2:27" ht="90" x14ac:dyDescent="0.25">
      <c r="B84" t="s">
        <v>15</v>
      </c>
      <c r="C84">
        <v>2</v>
      </c>
      <c r="D84">
        <v>2</v>
      </c>
      <c r="G84">
        <v>4</v>
      </c>
      <c r="H84">
        <v>4</v>
      </c>
      <c r="K84">
        <v>5</v>
      </c>
      <c r="L84">
        <v>5</v>
      </c>
      <c r="T84" t="s">
        <v>3</v>
      </c>
      <c r="U84" s="1" t="s">
        <v>4</v>
      </c>
      <c r="V84" s="1" t="s">
        <v>5</v>
      </c>
      <c r="W84" s="1" t="s">
        <v>6</v>
      </c>
      <c r="X84" s="1" t="s">
        <v>7</v>
      </c>
      <c r="Y84" s="1" t="s">
        <v>8</v>
      </c>
      <c r="Z84" s="1"/>
      <c r="AA84" s="1"/>
    </row>
    <row r="85" spans="2:27" x14ac:dyDescent="0.25">
      <c r="B85" t="s">
        <v>16</v>
      </c>
      <c r="C85">
        <v>0</v>
      </c>
      <c r="D85">
        <v>0</v>
      </c>
      <c r="G85">
        <v>4</v>
      </c>
      <c r="H85">
        <v>4</v>
      </c>
      <c r="K85">
        <v>0</v>
      </c>
      <c r="L85">
        <v>0</v>
      </c>
      <c r="S85" t="s">
        <v>15</v>
      </c>
      <c r="T85">
        <f>(F24-F24)/F24</f>
        <v>0</v>
      </c>
      <c r="U85">
        <f>(G24-F24)/F24</f>
        <v>0</v>
      </c>
      <c r="V85">
        <f>(H24-F24)/F24</f>
        <v>0</v>
      </c>
      <c r="W85">
        <f>(I24-F24)/F24</f>
        <v>0</v>
      </c>
    </row>
    <row r="86" spans="2:27" x14ac:dyDescent="0.25">
      <c r="B86" t="s">
        <v>9</v>
      </c>
      <c r="C86">
        <v>1</v>
      </c>
      <c r="D86">
        <v>8</v>
      </c>
      <c r="E86">
        <v>6</v>
      </c>
      <c r="F86">
        <v>2</v>
      </c>
      <c r="G86">
        <v>4</v>
      </c>
      <c r="H86">
        <v>4</v>
      </c>
      <c r="I86">
        <v>5</v>
      </c>
      <c r="J86">
        <v>5</v>
      </c>
      <c r="K86">
        <v>5</v>
      </c>
      <c r="L86">
        <v>28</v>
      </c>
      <c r="M86">
        <v>18</v>
      </c>
      <c r="N86">
        <v>7</v>
      </c>
      <c r="S86" t="s">
        <v>16</v>
      </c>
      <c r="T86">
        <v>0</v>
      </c>
      <c r="U86">
        <f>G25</f>
        <v>0</v>
      </c>
      <c r="V86">
        <f>H25</f>
        <v>0</v>
      </c>
      <c r="W86">
        <f>I25</f>
        <v>0</v>
      </c>
    </row>
    <row r="87" spans="2:27" x14ac:dyDescent="0.25">
      <c r="B87" t="s">
        <v>17</v>
      </c>
      <c r="C87">
        <v>17</v>
      </c>
      <c r="D87">
        <v>17</v>
      </c>
      <c r="E87">
        <v>7</v>
      </c>
      <c r="F87">
        <v>13</v>
      </c>
      <c r="G87">
        <v>7</v>
      </c>
      <c r="H87">
        <v>7</v>
      </c>
      <c r="I87">
        <v>5</v>
      </c>
      <c r="J87">
        <v>5</v>
      </c>
      <c r="K87">
        <v>62</v>
      </c>
      <c r="L87">
        <v>62</v>
      </c>
      <c r="M87">
        <v>24</v>
      </c>
      <c r="N87">
        <v>39</v>
      </c>
      <c r="S87" t="s">
        <v>9</v>
      </c>
      <c r="T87">
        <f t="shared" ref="T87:T97" si="15">(F26-F26)/F26</f>
        <v>0</v>
      </c>
      <c r="U87">
        <f t="shared" ref="U87:U97" si="16">(G26-F26)/F26</f>
        <v>0</v>
      </c>
      <c r="V87">
        <f t="shared" ref="V87:V97" si="17">(H26-F26)/F26</f>
        <v>-0.66666666666666663</v>
      </c>
      <c r="W87">
        <f t="shared" ref="W87:W97" si="18">(I26-F26)/F26</f>
        <v>1.6666666666666667</v>
      </c>
      <c r="X87">
        <f>(J26-F26)/F26</f>
        <v>1</v>
      </c>
      <c r="Y87">
        <f>(K26-F26)/F26</f>
        <v>-0.33333333333333331</v>
      </c>
    </row>
    <row r="88" spans="2:27" x14ac:dyDescent="0.25">
      <c r="B88" t="s">
        <v>18</v>
      </c>
      <c r="C88">
        <v>4</v>
      </c>
      <c r="D88">
        <v>4</v>
      </c>
      <c r="G88">
        <v>5</v>
      </c>
      <c r="H88">
        <v>5</v>
      </c>
      <c r="K88">
        <v>44</v>
      </c>
      <c r="L88">
        <v>24</v>
      </c>
      <c r="S88" t="s">
        <v>17</v>
      </c>
      <c r="T88">
        <f t="shared" si="15"/>
        <v>0</v>
      </c>
      <c r="U88">
        <f t="shared" si="16"/>
        <v>0</v>
      </c>
      <c r="V88">
        <f t="shared" si="17"/>
        <v>0</v>
      </c>
      <c r="W88">
        <f t="shared" si="18"/>
        <v>0</v>
      </c>
      <c r="X88">
        <f>(J27-F27)/F27</f>
        <v>-0.58823529411764708</v>
      </c>
      <c r="Y88">
        <f>(K27-F27)/F27</f>
        <v>-0.23529411764705882</v>
      </c>
    </row>
    <row r="89" spans="2:27" x14ac:dyDescent="0.25">
      <c r="B89" t="s">
        <v>19</v>
      </c>
      <c r="C89">
        <v>0</v>
      </c>
      <c r="D89">
        <v>4</v>
      </c>
      <c r="E89">
        <v>2</v>
      </c>
      <c r="F89">
        <v>3</v>
      </c>
      <c r="G89">
        <v>5</v>
      </c>
      <c r="H89">
        <v>5</v>
      </c>
      <c r="I89">
        <v>7</v>
      </c>
      <c r="J89">
        <v>7</v>
      </c>
      <c r="K89">
        <v>0</v>
      </c>
      <c r="L89">
        <v>62</v>
      </c>
      <c r="M89">
        <v>42</v>
      </c>
      <c r="N89">
        <v>62</v>
      </c>
      <c r="S89" t="s">
        <v>18</v>
      </c>
      <c r="T89">
        <f t="shared" si="15"/>
        <v>0</v>
      </c>
      <c r="U89">
        <f t="shared" si="16"/>
        <v>-0.33333333333333331</v>
      </c>
      <c r="V89">
        <f t="shared" si="17"/>
        <v>-0.66666666666666663</v>
      </c>
      <c r="W89">
        <f t="shared" si="18"/>
        <v>-0.66666666666666663</v>
      </c>
    </row>
    <row r="90" spans="2:27" x14ac:dyDescent="0.25">
      <c r="B90" t="s">
        <v>20</v>
      </c>
      <c r="C90">
        <v>6</v>
      </c>
      <c r="D90">
        <v>2</v>
      </c>
      <c r="G90">
        <v>7</v>
      </c>
      <c r="H90">
        <v>7</v>
      </c>
      <c r="K90">
        <v>67</v>
      </c>
      <c r="L90">
        <v>27</v>
      </c>
      <c r="S90" t="s">
        <v>19</v>
      </c>
      <c r="T90">
        <f t="shared" si="15"/>
        <v>0</v>
      </c>
      <c r="U90">
        <f t="shared" si="16"/>
        <v>0</v>
      </c>
      <c r="V90">
        <f t="shared" si="17"/>
        <v>-1</v>
      </c>
      <c r="W90">
        <f t="shared" si="18"/>
        <v>-0.77777777777777779</v>
      </c>
      <c r="X90">
        <f>(J29-F29)/F29</f>
        <v>-0.88888888888888884</v>
      </c>
      <c r="Y90">
        <f>(K29-F29)/F29</f>
        <v>-0.83333333333333337</v>
      </c>
    </row>
    <row r="91" spans="2:27" x14ac:dyDescent="0.25">
      <c r="B91" t="s">
        <v>21</v>
      </c>
      <c r="C91">
        <v>9</v>
      </c>
      <c r="D91">
        <v>9</v>
      </c>
      <c r="E91">
        <v>12</v>
      </c>
      <c r="F91">
        <v>8</v>
      </c>
      <c r="G91">
        <v>0</v>
      </c>
      <c r="H91">
        <v>0</v>
      </c>
      <c r="I91">
        <v>6</v>
      </c>
      <c r="J91">
        <v>6</v>
      </c>
      <c r="K91">
        <v>237</v>
      </c>
      <c r="L91">
        <v>237</v>
      </c>
      <c r="M91">
        <v>205</v>
      </c>
      <c r="N91">
        <v>89</v>
      </c>
      <c r="S91" t="s">
        <v>20</v>
      </c>
      <c r="T91">
        <f t="shared" si="15"/>
        <v>0</v>
      </c>
      <c r="U91">
        <f t="shared" si="16"/>
        <v>1.25</v>
      </c>
      <c r="V91">
        <f t="shared" si="17"/>
        <v>0.5</v>
      </c>
      <c r="W91">
        <f t="shared" si="18"/>
        <v>-0.5</v>
      </c>
    </row>
    <row r="92" spans="2:27" x14ac:dyDescent="0.25">
      <c r="B92" t="s">
        <v>22</v>
      </c>
      <c r="C92">
        <v>8</v>
      </c>
      <c r="D92">
        <v>10</v>
      </c>
      <c r="G92">
        <v>5</v>
      </c>
      <c r="H92">
        <v>5</v>
      </c>
      <c r="S92" t="s">
        <v>21</v>
      </c>
      <c r="T92">
        <f t="shared" si="15"/>
        <v>0</v>
      </c>
      <c r="U92">
        <f t="shared" si="16"/>
        <v>3.6666666666666665</v>
      </c>
      <c r="V92">
        <f t="shared" si="17"/>
        <v>0</v>
      </c>
      <c r="W92">
        <f t="shared" si="18"/>
        <v>0</v>
      </c>
      <c r="X92">
        <f>(J31-F31)/F31</f>
        <v>0.33333333333333331</v>
      </c>
      <c r="Y92">
        <f>(K31-F31)/F31</f>
        <v>-0.1111111111111111</v>
      </c>
    </row>
    <row r="93" spans="2:27" x14ac:dyDescent="0.25">
      <c r="B93" t="s">
        <v>13</v>
      </c>
      <c r="C93">
        <v>7</v>
      </c>
      <c r="D93">
        <v>13</v>
      </c>
      <c r="E93">
        <v>12</v>
      </c>
      <c r="F93">
        <v>12</v>
      </c>
      <c r="G93">
        <v>9</v>
      </c>
      <c r="H93">
        <v>9</v>
      </c>
      <c r="I93">
        <v>0</v>
      </c>
      <c r="J93">
        <v>0</v>
      </c>
      <c r="S93" t="s">
        <v>22</v>
      </c>
      <c r="T93">
        <f t="shared" si="15"/>
        <v>0</v>
      </c>
      <c r="U93">
        <f t="shared" si="16"/>
        <v>-0.22222222222222221</v>
      </c>
      <c r="V93">
        <f t="shared" si="17"/>
        <v>-0.1111111111111111</v>
      </c>
      <c r="W93">
        <f t="shared" si="18"/>
        <v>0.1111111111111111</v>
      </c>
    </row>
    <row r="94" spans="2:27" x14ac:dyDescent="0.25">
      <c r="B94" t="s">
        <v>23</v>
      </c>
      <c r="C94">
        <v>9</v>
      </c>
      <c r="D94">
        <v>6</v>
      </c>
      <c r="E94">
        <v>9</v>
      </c>
      <c r="F94">
        <v>9</v>
      </c>
      <c r="G94">
        <v>5</v>
      </c>
      <c r="H94">
        <v>5</v>
      </c>
      <c r="I94">
        <v>5</v>
      </c>
      <c r="J94">
        <v>5</v>
      </c>
      <c r="S94" t="s">
        <v>13</v>
      </c>
      <c r="T94">
        <f t="shared" si="15"/>
        <v>0</v>
      </c>
      <c r="U94">
        <f t="shared" si="16"/>
        <v>2.25</v>
      </c>
      <c r="V94">
        <f t="shared" si="17"/>
        <v>-0.41666666666666669</v>
      </c>
      <c r="W94">
        <f t="shared" si="18"/>
        <v>8.3333333333333329E-2</v>
      </c>
      <c r="X94">
        <f>(J33-F33)/F33</f>
        <v>0</v>
      </c>
      <c r="Y94">
        <f>(K33-F33)/F33</f>
        <v>0</v>
      </c>
    </row>
    <row r="95" spans="2:27" x14ac:dyDescent="0.25">
      <c r="S95" t="s">
        <v>23</v>
      </c>
      <c r="T95">
        <f t="shared" si="15"/>
        <v>0</v>
      </c>
      <c r="U95">
        <f t="shared" si="16"/>
        <v>8.6999999999999993</v>
      </c>
      <c r="V95">
        <f t="shared" si="17"/>
        <v>-0.1</v>
      </c>
      <c r="W95">
        <f t="shared" si="18"/>
        <v>-0.4</v>
      </c>
      <c r="X95">
        <f>(J34-F34)/F34</f>
        <v>-0.1</v>
      </c>
      <c r="Y95">
        <f>(K34-F34)/F34</f>
        <v>-0.1</v>
      </c>
    </row>
    <row r="96" spans="2:27" x14ac:dyDescent="0.25">
      <c r="C96" t="s">
        <v>113</v>
      </c>
      <c r="D96" t="s">
        <v>114</v>
      </c>
      <c r="E96" t="s">
        <v>121</v>
      </c>
      <c r="S96" t="s">
        <v>24</v>
      </c>
      <c r="T96">
        <f t="shared" si="15"/>
        <v>0</v>
      </c>
      <c r="U96">
        <f t="shared" si="16"/>
        <v>1.5208333333333335</v>
      </c>
      <c r="V96">
        <f t="shared" si="17"/>
        <v>-0.34374999999999994</v>
      </c>
      <c r="W96">
        <f t="shared" si="18"/>
        <v>-0.21874999999999992</v>
      </c>
      <c r="X96">
        <f>(J35-F35)/F35</f>
        <v>-8.3333333333333259E-2</v>
      </c>
      <c r="Y96">
        <f>(K35-F35)/F35</f>
        <v>-0.10243055555555552</v>
      </c>
      <c r="Z96" s="3"/>
      <c r="AA96" s="3"/>
    </row>
    <row r="97" spans="1:25" x14ac:dyDescent="0.25">
      <c r="C97">
        <f>CORREL(C84:F94, G84:J94)</f>
        <v>-4.5896847293202736E-3</v>
      </c>
      <c r="D97">
        <f>CORREL(K84:N91, G84:J91)</f>
        <v>-0.44521446300540146</v>
      </c>
      <c r="S97" t="s">
        <v>143</v>
      </c>
      <c r="T97">
        <f t="shared" si="15"/>
        <v>0</v>
      </c>
      <c r="U97">
        <f t="shared" si="16"/>
        <v>3.8087125753618847</v>
      </c>
      <c r="V97">
        <f t="shared" si="17"/>
        <v>-0.14291214608863928</v>
      </c>
      <c r="W97">
        <f t="shared" si="18"/>
        <v>-0.13072051833230294</v>
      </c>
      <c r="X97">
        <f>(J36-F36)/F36</f>
        <v>-0.38109577745243922</v>
      </c>
      <c r="Y97">
        <f>(K36-F36)/F36</f>
        <v>-0.27041727426926365</v>
      </c>
    </row>
    <row r="100" spans="1:25" x14ac:dyDescent="0.25">
      <c r="C100" t="s">
        <v>106</v>
      </c>
      <c r="D100" t="s">
        <v>105</v>
      </c>
      <c r="H100" t="s">
        <v>106</v>
      </c>
      <c r="I100" t="s">
        <v>107</v>
      </c>
    </row>
    <row r="101" spans="1:25" x14ac:dyDescent="0.25">
      <c r="A101" t="s">
        <v>15</v>
      </c>
      <c r="B101" t="s">
        <v>115</v>
      </c>
      <c r="C101">
        <v>4</v>
      </c>
      <c r="D101">
        <v>2</v>
      </c>
      <c r="F101" t="s">
        <v>15</v>
      </c>
      <c r="G101" t="s">
        <v>115</v>
      </c>
      <c r="H101">
        <v>4</v>
      </c>
      <c r="I101">
        <v>5</v>
      </c>
    </row>
    <row r="102" spans="1:25" x14ac:dyDescent="0.25">
      <c r="A102" t="s">
        <v>16</v>
      </c>
      <c r="C102">
        <v>4</v>
      </c>
      <c r="D102">
        <v>0</v>
      </c>
      <c r="F102" t="s">
        <v>16</v>
      </c>
      <c r="H102">
        <v>4</v>
      </c>
      <c r="I102">
        <v>0</v>
      </c>
    </row>
    <row r="103" spans="1:25" x14ac:dyDescent="0.25">
      <c r="A103" t="s">
        <v>9</v>
      </c>
      <c r="C103">
        <v>4</v>
      </c>
      <c r="D103">
        <v>1</v>
      </c>
      <c r="F103" t="s">
        <v>9</v>
      </c>
      <c r="H103">
        <v>4</v>
      </c>
      <c r="I103">
        <v>5</v>
      </c>
    </row>
    <row r="104" spans="1:25" x14ac:dyDescent="0.25">
      <c r="A104" t="s">
        <v>17</v>
      </c>
      <c r="C104">
        <v>7</v>
      </c>
      <c r="D104">
        <v>17</v>
      </c>
      <c r="F104" t="s">
        <v>17</v>
      </c>
      <c r="H104">
        <v>7</v>
      </c>
      <c r="I104">
        <v>62</v>
      </c>
    </row>
    <row r="105" spans="1:25" x14ac:dyDescent="0.25">
      <c r="A105" t="s">
        <v>18</v>
      </c>
      <c r="C105">
        <v>5</v>
      </c>
      <c r="D105">
        <v>4</v>
      </c>
      <c r="F105" t="s">
        <v>18</v>
      </c>
      <c r="H105">
        <v>5</v>
      </c>
      <c r="I105">
        <v>44</v>
      </c>
    </row>
    <row r="106" spans="1:25" x14ac:dyDescent="0.25">
      <c r="A106" t="s">
        <v>19</v>
      </c>
      <c r="C106">
        <v>5</v>
      </c>
      <c r="D106">
        <v>0</v>
      </c>
      <c r="F106" t="s">
        <v>19</v>
      </c>
      <c r="H106">
        <v>5</v>
      </c>
      <c r="I106">
        <v>0</v>
      </c>
      <c r="S106" t="s">
        <v>142</v>
      </c>
    </row>
    <row r="107" spans="1:25" ht="90" x14ac:dyDescent="0.25">
      <c r="A107" t="s">
        <v>20</v>
      </c>
      <c r="C107">
        <v>7</v>
      </c>
      <c r="D107">
        <v>6</v>
      </c>
      <c r="F107" t="s">
        <v>20</v>
      </c>
      <c r="H107">
        <v>7</v>
      </c>
      <c r="I107">
        <v>67</v>
      </c>
      <c r="T107" t="s">
        <v>3</v>
      </c>
      <c r="U107" s="1" t="s">
        <v>4</v>
      </c>
      <c r="V107" s="1" t="s">
        <v>5</v>
      </c>
      <c r="W107" s="1" t="s">
        <v>6</v>
      </c>
      <c r="X107" s="1" t="s">
        <v>7</v>
      </c>
      <c r="Y107" s="1" t="s">
        <v>8</v>
      </c>
    </row>
    <row r="108" spans="1:25" x14ac:dyDescent="0.25">
      <c r="A108" t="s">
        <v>21</v>
      </c>
      <c r="C108">
        <v>0</v>
      </c>
      <c r="D108">
        <v>9</v>
      </c>
      <c r="F108" t="s">
        <v>21</v>
      </c>
      <c r="H108">
        <v>0</v>
      </c>
      <c r="I108">
        <v>237</v>
      </c>
      <c r="S108" t="s">
        <v>15</v>
      </c>
      <c r="T108">
        <f>(F47-F47)/F47</f>
        <v>0</v>
      </c>
      <c r="U108">
        <f>(G47-F47)/F47</f>
        <v>0</v>
      </c>
      <c r="V108">
        <f>(H47-F47)/F47</f>
        <v>-0.44444444444444442</v>
      </c>
      <c r="W108">
        <f>(I47-F47)/F47</f>
        <v>-0.44444444444444442</v>
      </c>
    </row>
    <row r="109" spans="1:25" x14ac:dyDescent="0.25">
      <c r="A109" t="s">
        <v>22</v>
      </c>
      <c r="C109">
        <v>5</v>
      </c>
      <c r="D109">
        <v>8</v>
      </c>
      <c r="F109" t="s">
        <v>15</v>
      </c>
      <c r="G109" t="s">
        <v>116</v>
      </c>
      <c r="H109">
        <v>4</v>
      </c>
      <c r="I109">
        <v>5</v>
      </c>
      <c r="S109" t="s">
        <v>16</v>
      </c>
      <c r="T109">
        <v>0</v>
      </c>
      <c r="U109">
        <f>G48</f>
        <v>0</v>
      </c>
      <c r="V109">
        <f>H48</f>
        <v>0</v>
      </c>
      <c r="W109">
        <f>I48</f>
        <v>0</v>
      </c>
    </row>
    <row r="110" spans="1:25" x14ac:dyDescent="0.25">
      <c r="A110" t="s">
        <v>13</v>
      </c>
      <c r="C110">
        <v>9</v>
      </c>
      <c r="D110">
        <v>7</v>
      </c>
      <c r="F110" t="s">
        <v>16</v>
      </c>
      <c r="H110">
        <v>4</v>
      </c>
      <c r="I110">
        <v>0</v>
      </c>
      <c r="S110" t="s">
        <v>9</v>
      </c>
      <c r="T110">
        <f t="shared" ref="T110:T117" si="19">(F49-F49)/F49</f>
        <v>0</v>
      </c>
      <c r="U110">
        <f t="shared" ref="U110:U117" si="20">(G49-F49)/F49</f>
        <v>0</v>
      </c>
      <c r="V110">
        <f t="shared" ref="V110:V117" si="21">(H49-F49)/F49</f>
        <v>-0.72222222222222221</v>
      </c>
      <c r="W110">
        <f t="shared" ref="W110:W117" si="22">(I49-F49)/F49</f>
        <v>0.55555555555555558</v>
      </c>
      <c r="X110">
        <f>(J49-F49)/F49</f>
        <v>0</v>
      </c>
      <c r="Y110">
        <f>(K49-F49)/F49</f>
        <v>-0.61111111111111116</v>
      </c>
    </row>
    <row r="111" spans="1:25" x14ac:dyDescent="0.25">
      <c r="A111" t="s">
        <v>23</v>
      </c>
      <c r="C111">
        <v>5</v>
      </c>
      <c r="D111">
        <v>9</v>
      </c>
      <c r="F111" t="s">
        <v>9</v>
      </c>
      <c r="H111">
        <v>4</v>
      </c>
      <c r="I111">
        <v>28</v>
      </c>
      <c r="S111" t="s">
        <v>17</v>
      </c>
      <c r="T111">
        <f t="shared" si="19"/>
        <v>0</v>
      </c>
      <c r="U111">
        <f t="shared" si="20"/>
        <v>0</v>
      </c>
      <c r="V111">
        <f t="shared" si="21"/>
        <v>0</v>
      </c>
      <c r="W111">
        <f t="shared" si="22"/>
        <v>0</v>
      </c>
      <c r="X111">
        <f>(J50-F50)/F50</f>
        <v>-0.61290322580645162</v>
      </c>
      <c r="Y111">
        <f>(K50-F50)/F50</f>
        <v>-0.37096774193548387</v>
      </c>
    </row>
    <row r="112" spans="1:25" x14ac:dyDescent="0.25">
      <c r="A112" t="s">
        <v>15</v>
      </c>
      <c r="B112" t="s">
        <v>116</v>
      </c>
      <c r="C112">
        <v>4</v>
      </c>
      <c r="D112">
        <v>2</v>
      </c>
      <c r="F112" t="s">
        <v>17</v>
      </c>
      <c r="H112">
        <v>7</v>
      </c>
      <c r="I112">
        <v>62</v>
      </c>
      <c r="S112" t="s">
        <v>18</v>
      </c>
      <c r="T112">
        <f t="shared" si="19"/>
        <v>0</v>
      </c>
      <c r="U112">
        <f t="shared" si="20"/>
        <v>-0.54385964912280704</v>
      </c>
      <c r="V112">
        <f t="shared" si="21"/>
        <v>-0.80701754385964908</v>
      </c>
      <c r="W112">
        <f t="shared" si="22"/>
        <v>-0.89473684210526316</v>
      </c>
    </row>
    <row r="113" spans="1:25" x14ac:dyDescent="0.25">
      <c r="A113" t="s">
        <v>16</v>
      </c>
      <c r="C113">
        <v>4</v>
      </c>
      <c r="D113">
        <v>0</v>
      </c>
      <c r="F113" t="s">
        <v>18</v>
      </c>
      <c r="H113">
        <v>5</v>
      </c>
      <c r="I113">
        <v>24</v>
      </c>
      <c r="S113" t="s">
        <v>19</v>
      </c>
      <c r="T113">
        <f t="shared" si="19"/>
        <v>0</v>
      </c>
      <c r="U113">
        <f t="shared" si="20"/>
        <v>-0.15272727272727274</v>
      </c>
      <c r="V113">
        <f t="shared" si="21"/>
        <v>-1</v>
      </c>
      <c r="W113">
        <f t="shared" si="22"/>
        <v>-0.77454545454545454</v>
      </c>
      <c r="X113">
        <f>(J52-F52)/F52</f>
        <v>-0.84727272727272729</v>
      </c>
      <c r="Y113">
        <f>(K52-F52)/F52</f>
        <v>-0.77454545454545454</v>
      </c>
    </row>
    <row r="114" spans="1:25" x14ac:dyDescent="0.25">
      <c r="A114" t="s">
        <v>9</v>
      </c>
      <c r="C114">
        <v>4</v>
      </c>
      <c r="D114">
        <v>8</v>
      </c>
      <c r="F114" t="s">
        <v>19</v>
      </c>
      <c r="H114">
        <v>5</v>
      </c>
      <c r="I114">
        <v>62</v>
      </c>
      <c r="S114" t="s">
        <v>20</v>
      </c>
      <c r="T114">
        <f t="shared" si="19"/>
        <v>0</v>
      </c>
      <c r="U114">
        <f t="shared" si="20"/>
        <v>1.7173913043478262</v>
      </c>
      <c r="V114">
        <f t="shared" si="21"/>
        <v>0.45652173913043476</v>
      </c>
      <c r="W114">
        <f t="shared" si="22"/>
        <v>-0.41304347826086957</v>
      </c>
    </row>
    <row r="115" spans="1:25" x14ac:dyDescent="0.25">
      <c r="A115" t="s">
        <v>17</v>
      </c>
      <c r="C115">
        <v>7</v>
      </c>
      <c r="D115">
        <v>17</v>
      </c>
      <c r="F115" t="s">
        <v>20</v>
      </c>
      <c r="H115">
        <v>7</v>
      </c>
      <c r="I115">
        <v>27</v>
      </c>
      <c r="S115" t="s">
        <v>21</v>
      </c>
      <c r="T115">
        <f t="shared" si="19"/>
        <v>0</v>
      </c>
      <c r="U115">
        <f t="shared" si="20"/>
        <v>3.1012658227848102</v>
      </c>
      <c r="V115">
        <f t="shared" si="21"/>
        <v>0</v>
      </c>
      <c r="W115">
        <f t="shared" si="22"/>
        <v>0</v>
      </c>
      <c r="X115">
        <f>(J54-F54)/F54</f>
        <v>-0.13502109704641349</v>
      </c>
      <c r="Y115">
        <f>(K54-F54)/F54</f>
        <v>-0.62447257383966248</v>
      </c>
    </row>
    <row r="116" spans="1:25" x14ac:dyDescent="0.25">
      <c r="A116" t="s">
        <v>18</v>
      </c>
      <c r="C116">
        <v>5</v>
      </c>
      <c r="D116">
        <v>4</v>
      </c>
      <c r="F116" t="s">
        <v>21</v>
      </c>
      <c r="H116">
        <v>0</v>
      </c>
      <c r="I116">
        <v>237</v>
      </c>
      <c r="S116" t="s">
        <v>24</v>
      </c>
      <c r="T116">
        <f t="shared" si="19"/>
        <v>0</v>
      </c>
      <c r="U116">
        <f t="shared" si="20"/>
        <v>0.74057142857142855</v>
      </c>
      <c r="V116">
        <f t="shared" si="21"/>
        <v>-0.52</v>
      </c>
      <c r="W116">
        <f t="shared" si="22"/>
        <v>-0.49142857142857144</v>
      </c>
      <c r="X116">
        <f>(J55-F55)/F55</f>
        <v>-0.33942857142857141</v>
      </c>
      <c r="Y116">
        <f>(K55-F55)/F55</f>
        <v>-0.54971428571428571</v>
      </c>
    </row>
    <row r="117" spans="1:25" x14ac:dyDescent="0.25">
      <c r="A117" t="s">
        <v>19</v>
      </c>
      <c r="C117">
        <v>5</v>
      </c>
      <c r="D117">
        <v>4</v>
      </c>
      <c r="F117" t="s">
        <v>15</v>
      </c>
      <c r="G117" t="s">
        <v>117</v>
      </c>
      <c r="S117" t="s">
        <v>143</v>
      </c>
      <c r="T117">
        <f t="shared" si="19"/>
        <v>0</v>
      </c>
      <c r="U117">
        <f t="shared" si="20"/>
        <v>1.7988903346304743</v>
      </c>
      <c r="V117">
        <f t="shared" si="21"/>
        <v>-0.31403880141353702</v>
      </c>
      <c r="W117">
        <f t="shared" si="22"/>
        <v>-0.33935964769609983</v>
      </c>
      <c r="X117">
        <f>(J56-F56)/F56</f>
        <v>-0.28992275844893106</v>
      </c>
      <c r="Y117">
        <f>(K56-F56)/F56</f>
        <v>-0.72263283231970155</v>
      </c>
    </row>
    <row r="118" spans="1:25" x14ac:dyDescent="0.25">
      <c r="A118" t="s">
        <v>20</v>
      </c>
      <c r="C118">
        <v>7</v>
      </c>
      <c r="D118">
        <v>2</v>
      </c>
      <c r="F118" t="s">
        <v>16</v>
      </c>
    </row>
    <row r="119" spans="1:25" x14ac:dyDescent="0.25">
      <c r="A119" t="s">
        <v>21</v>
      </c>
      <c r="C119">
        <v>0</v>
      </c>
      <c r="D119">
        <v>9</v>
      </c>
      <c r="F119" t="s">
        <v>9</v>
      </c>
      <c r="H119">
        <v>5</v>
      </c>
      <c r="I119">
        <v>18</v>
      </c>
    </row>
    <row r="120" spans="1:25" x14ac:dyDescent="0.25">
      <c r="A120" t="s">
        <v>22</v>
      </c>
      <c r="C120">
        <v>5</v>
      </c>
      <c r="D120">
        <v>10</v>
      </c>
      <c r="F120" t="s">
        <v>17</v>
      </c>
      <c r="H120">
        <v>5</v>
      </c>
      <c r="I120">
        <v>24</v>
      </c>
    </row>
    <row r="121" spans="1:25" x14ac:dyDescent="0.25">
      <c r="A121" t="s">
        <v>13</v>
      </c>
      <c r="C121">
        <v>9</v>
      </c>
      <c r="D121">
        <v>13</v>
      </c>
      <c r="F121" t="s">
        <v>18</v>
      </c>
    </row>
    <row r="122" spans="1:25" x14ac:dyDescent="0.25">
      <c r="A122" t="s">
        <v>23</v>
      </c>
      <c r="C122">
        <v>5</v>
      </c>
      <c r="D122">
        <v>6</v>
      </c>
      <c r="F122" t="s">
        <v>19</v>
      </c>
      <c r="H122">
        <v>7</v>
      </c>
      <c r="I122">
        <v>42</v>
      </c>
    </row>
    <row r="123" spans="1:25" x14ac:dyDescent="0.25">
      <c r="A123" t="s">
        <v>15</v>
      </c>
      <c r="B123" t="s">
        <v>117</v>
      </c>
      <c r="F123" t="s">
        <v>20</v>
      </c>
    </row>
    <row r="124" spans="1:25" x14ac:dyDescent="0.25">
      <c r="A124" t="s">
        <v>16</v>
      </c>
      <c r="F124" t="s">
        <v>21</v>
      </c>
      <c r="H124">
        <v>6</v>
      </c>
      <c r="I124">
        <v>205</v>
      </c>
    </row>
    <row r="125" spans="1:25" x14ac:dyDescent="0.25">
      <c r="A125" t="s">
        <v>9</v>
      </c>
      <c r="C125">
        <v>5</v>
      </c>
      <c r="D125">
        <v>6</v>
      </c>
      <c r="F125" t="s">
        <v>15</v>
      </c>
      <c r="G125" t="s">
        <v>118</v>
      </c>
    </row>
    <row r="126" spans="1:25" x14ac:dyDescent="0.25">
      <c r="A126" t="s">
        <v>17</v>
      </c>
      <c r="C126">
        <v>5</v>
      </c>
      <c r="D126">
        <v>7</v>
      </c>
      <c r="F126" t="s">
        <v>16</v>
      </c>
    </row>
    <row r="127" spans="1:25" x14ac:dyDescent="0.25">
      <c r="A127" t="s">
        <v>18</v>
      </c>
      <c r="F127" t="s">
        <v>9</v>
      </c>
      <c r="H127">
        <v>5</v>
      </c>
      <c r="I127">
        <v>7</v>
      </c>
    </row>
    <row r="128" spans="1:25" x14ac:dyDescent="0.25">
      <c r="A128" t="s">
        <v>19</v>
      </c>
      <c r="C128">
        <v>7</v>
      </c>
      <c r="D128">
        <v>2</v>
      </c>
      <c r="F128" t="s">
        <v>17</v>
      </c>
      <c r="H128">
        <v>5</v>
      </c>
      <c r="I128">
        <v>39</v>
      </c>
    </row>
    <row r="129" spans="1:22" x14ac:dyDescent="0.25">
      <c r="A129" t="s">
        <v>20</v>
      </c>
      <c r="F129" t="s">
        <v>18</v>
      </c>
    </row>
    <row r="130" spans="1:22" x14ac:dyDescent="0.25">
      <c r="A130" t="s">
        <v>21</v>
      </c>
      <c r="C130">
        <v>6</v>
      </c>
      <c r="D130">
        <v>12</v>
      </c>
      <c r="F130" t="s">
        <v>19</v>
      </c>
      <c r="H130">
        <v>7</v>
      </c>
      <c r="I130">
        <v>62</v>
      </c>
    </row>
    <row r="131" spans="1:22" x14ac:dyDescent="0.25">
      <c r="A131" t="s">
        <v>22</v>
      </c>
      <c r="F131" t="s">
        <v>20</v>
      </c>
    </row>
    <row r="132" spans="1:22" x14ac:dyDescent="0.25">
      <c r="A132" t="s">
        <v>13</v>
      </c>
      <c r="C132">
        <v>0</v>
      </c>
      <c r="D132">
        <v>12</v>
      </c>
      <c r="F132" t="s">
        <v>21</v>
      </c>
      <c r="H132">
        <v>6</v>
      </c>
      <c r="I132">
        <v>89</v>
      </c>
    </row>
    <row r="133" spans="1:22" x14ac:dyDescent="0.25">
      <c r="A133" t="s">
        <v>23</v>
      </c>
      <c r="C133">
        <v>5</v>
      </c>
      <c r="D133">
        <v>9</v>
      </c>
    </row>
    <row r="134" spans="1:22" x14ac:dyDescent="0.25">
      <c r="A134" t="s">
        <v>15</v>
      </c>
      <c r="B134" t="s">
        <v>118</v>
      </c>
    </row>
    <row r="135" spans="1:22" x14ac:dyDescent="0.25">
      <c r="A135" t="s">
        <v>16</v>
      </c>
    </row>
    <row r="136" spans="1:22" x14ac:dyDescent="0.25">
      <c r="A136" t="s">
        <v>9</v>
      </c>
      <c r="C136">
        <v>5</v>
      </c>
      <c r="D136">
        <v>2</v>
      </c>
    </row>
    <row r="137" spans="1:22" x14ac:dyDescent="0.25">
      <c r="A137" t="s">
        <v>17</v>
      </c>
      <c r="C137">
        <v>5</v>
      </c>
      <c r="D137">
        <v>13</v>
      </c>
    </row>
    <row r="138" spans="1:22" x14ac:dyDescent="0.25">
      <c r="A138" t="s">
        <v>18</v>
      </c>
    </row>
    <row r="139" spans="1:22" x14ac:dyDescent="0.25">
      <c r="A139" t="s">
        <v>19</v>
      </c>
      <c r="C139">
        <v>7</v>
      </c>
      <c r="D139">
        <v>3</v>
      </c>
    </row>
    <row r="140" spans="1:22" x14ac:dyDescent="0.25">
      <c r="A140" t="s">
        <v>20</v>
      </c>
    </row>
    <row r="141" spans="1:22" x14ac:dyDescent="0.25">
      <c r="A141" t="s">
        <v>21</v>
      </c>
      <c r="C141">
        <v>6</v>
      </c>
      <c r="D141">
        <v>8</v>
      </c>
    </row>
    <row r="142" spans="1:22" x14ac:dyDescent="0.25">
      <c r="A142" t="s">
        <v>22</v>
      </c>
      <c r="N142" t="s">
        <v>144</v>
      </c>
      <c r="O142" t="s">
        <v>14</v>
      </c>
      <c r="P142" t="s">
        <v>25</v>
      </c>
      <c r="Q142" t="s">
        <v>3</v>
      </c>
      <c r="R142" t="s">
        <v>4</v>
      </c>
      <c r="S142" t="s">
        <v>5</v>
      </c>
      <c r="T142" t="s">
        <v>6</v>
      </c>
      <c r="U142" t="s">
        <v>7</v>
      </c>
      <c r="V142" t="s">
        <v>8</v>
      </c>
    </row>
    <row r="143" spans="1:22" x14ac:dyDescent="0.25">
      <c r="A143" t="s">
        <v>13</v>
      </c>
      <c r="C143">
        <v>0</v>
      </c>
      <c r="D143">
        <v>12</v>
      </c>
      <c r="N143" t="s">
        <v>15</v>
      </c>
    </row>
    <row r="144" spans="1:22" x14ac:dyDescent="0.25">
      <c r="A144" t="s">
        <v>23</v>
      </c>
      <c r="C144">
        <v>5</v>
      </c>
      <c r="D144">
        <v>9</v>
      </c>
      <c r="N144" t="s">
        <v>16</v>
      </c>
    </row>
    <row r="145" spans="14:22" x14ac:dyDescent="0.25">
      <c r="N145" t="s">
        <v>9</v>
      </c>
      <c r="O145">
        <v>8</v>
      </c>
      <c r="P145">
        <v>8</v>
      </c>
      <c r="Q145">
        <v>3</v>
      </c>
      <c r="R145">
        <v>3</v>
      </c>
      <c r="S145">
        <v>1</v>
      </c>
      <c r="T145">
        <v>8</v>
      </c>
      <c r="U145">
        <v>6</v>
      </c>
      <c r="V145">
        <v>2</v>
      </c>
    </row>
    <row r="146" spans="14:22" x14ac:dyDescent="0.25">
      <c r="N146" t="s">
        <v>17</v>
      </c>
      <c r="O146">
        <v>11</v>
      </c>
      <c r="P146">
        <v>17</v>
      </c>
      <c r="Q146">
        <v>17</v>
      </c>
      <c r="R146">
        <v>17</v>
      </c>
      <c r="S146">
        <v>17</v>
      </c>
      <c r="T146">
        <v>17</v>
      </c>
      <c r="U146">
        <v>7</v>
      </c>
      <c r="V146">
        <v>13</v>
      </c>
    </row>
    <row r="147" spans="14:22" x14ac:dyDescent="0.25">
      <c r="N147" t="s">
        <v>18</v>
      </c>
    </row>
    <row r="148" spans="14:22" x14ac:dyDescent="0.25">
      <c r="N148" t="s">
        <v>19</v>
      </c>
      <c r="O148">
        <v>27</v>
      </c>
      <c r="P148">
        <v>52</v>
      </c>
      <c r="Q148">
        <v>18</v>
      </c>
      <c r="R148">
        <v>18</v>
      </c>
      <c r="S148">
        <v>0</v>
      </c>
      <c r="T148">
        <v>4</v>
      </c>
      <c r="U148">
        <v>2</v>
      </c>
      <c r="V148">
        <v>3</v>
      </c>
    </row>
    <row r="149" spans="14:22" x14ac:dyDescent="0.25">
      <c r="N149" t="s">
        <v>20</v>
      </c>
    </row>
    <row r="150" spans="14:22" x14ac:dyDescent="0.25">
      <c r="N150" t="s">
        <v>21</v>
      </c>
      <c r="O150">
        <v>48</v>
      </c>
      <c r="P150">
        <v>84</v>
      </c>
      <c r="Q150">
        <v>9</v>
      </c>
      <c r="R150">
        <v>42</v>
      </c>
      <c r="S150">
        <v>9</v>
      </c>
      <c r="T150">
        <v>9</v>
      </c>
      <c r="U150">
        <v>12</v>
      </c>
      <c r="V150">
        <v>8</v>
      </c>
    </row>
    <row r="151" spans="14:22" x14ac:dyDescent="0.25">
      <c r="N151" t="s">
        <v>22</v>
      </c>
    </row>
    <row r="152" spans="14:22" x14ac:dyDescent="0.25">
      <c r="N152" t="s">
        <v>13</v>
      </c>
      <c r="O152">
        <v>76</v>
      </c>
      <c r="P152">
        <v>112</v>
      </c>
      <c r="Q152">
        <v>12</v>
      </c>
      <c r="R152">
        <v>39</v>
      </c>
      <c r="S152">
        <v>7</v>
      </c>
      <c r="T152">
        <v>13</v>
      </c>
      <c r="U152">
        <v>12</v>
      </c>
      <c r="V152">
        <v>12</v>
      </c>
    </row>
    <row r="153" spans="14:22" x14ac:dyDescent="0.25">
      <c r="N153" t="s">
        <v>23</v>
      </c>
      <c r="O153">
        <v>223</v>
      </c>
      <c r="P153">
        <v>338</v>
      </c>
      <c r="Q153">
        <v>10</v>
      </c>
      <c r="R153">
        <v>97</v>
      </c>
      <c r="S153">
        <v>9</v>
      </c>
      <c r="T153">
        <v>6</v>
      </c>
      <c r="U153">
        <v>9</v>
      </c>
      <c r="V153">
        <v>9</v>
      </c>
    </row>
    <row r="154" spans="14:22" x14ac:dyDescent="0.25">
      <c r="N154" t="s">
        <v>24</v>
      </c>
      <c r="O154">
        <f t="shared" ref="O154:V154" si="23">AVERAGE(O145:O153)</f>
        <v>65.5</v>
      </c>
      <c r="P154">
        <f t="shared" si="23"/>
        <v>101.83333333333333</v>
      </c>
      <c r="Q154">
        <f t="shared" si="23"/>
        <v>11.5</v>
      </c>
      <c r="R154">
        <f t="shared" si="23"/>
        <v>36</v>
      </c>
      <c r="S154" s="4">
        <f t="shared" si="23"/>
        <v>7.166666666666667</v>
      </c>
      <c r="T154">
        <f t="shared" si="23"/>
        <v>9.5</v>
      </c>
      <c r="U154">
        <f t="shared" si="23"/>
        <v>8</v>
      </c>
      <c r="V154">
        <f t="shared" si="23"/>
        <v>7.833333333333333</v>
      </c>
    </row>
    <row r="155" spans="14:22" x14ac:dyDescent="0.25">
      <c r="N155" t="s">
        <v>143</v>
      </c>
      <c r="O155">
        <f t="shared" ref="O155:V155" si="24">_xlfn.STDEV.P(O145:O153)</f>
        <v>74.141194127601338</v>
      </c>
      <c r="P155">
        <f t="shared" si="24"/>
        <v>111.56525245593072</v>
      </c>
      <c r="Q155">
        <f t="shared" si="24"/>
        <v>5.0579969684978394</v>
      </c>
      <c r="R155">
        <f t="shared" si="24"/>
        <v>30.386400466875529</v>
      </c>
      <c r="S155">
        <f t="shared" si="24"/>
        <v>5.6691171172316492</v>
      </c>
      <c r="T155">
        <f t="shared" si="24"/>
        <v>4.349329450233296</v>
      </c>
      <c r="U155">
        <f t="shared" si="24"/>
        <v>3.5118845842842465</v>
      </c>
      <c r="V155">
        <f t="shared" si="24"/>
        <v>4.1399141161247401</v>
      </c>
    </row>
    <row r="162" spans="14:22" x14ac:dyDescent="0.25">
      <c r="O162" t="s">
        <v>2</v>
      </c>
    </row>
    <row r="163" spans="14:22" x14ac:dyDescent="0.25">
      <c r="N163" t="s">
        <v>145</v>
      </c>
      <c r="O163" t="s">
        <v>14</v>
      </c>
      <c r="P163" t="s">
        <v>25</v>
      </c>
      <c r="Q163" t="s">
        <v>3</v>
      </c>
      <c r="R163" t="s">
        <v>4</v>
      </c>
      <c r="S163" t="s">
        <v>5</v>
      </c>
      <c r="T163" t="s">
        <v>6</v>
      </c>
      <c r="U163" t="s">
        <v>7</v>
      </c>
      <c r="V163" t="s">
        <v>8</v>
      </c>
    </row>
    <row r="164" spans="14:22" x14ac:dyDescent="0.25">
      <c r="N164" t="s">
        <v>15</v>
      </c>
    </row>
    <row r="165" spans="14:22" x14ac:dyDescent="0.25">
      <c r="N165" t="s">
        <v>16</v>
      </c>
    </row>
    <row r="166" spans="14:22" x14ac:dyDescent="0.25">
      <c r="N166" t="s">
        <v>9</v>
      </c>
      <c r="O166">
        <v>8</v>
      </c>
      <c r="P166">
        <v>51</v>
      </c>
      <c r="Q166">
        <v>18</v>
      </c>
      <c r="R166">
        <v>18</v>
      </c>
      <c r="S166">
        <v>5</v>
      </c>
      <c r="T166">
        <v>28</v>
      </c>
      <c r="U166">
        <v>18</v>
      </c>
      <c r="V166">
        <v>7</v>
      </c>
    </row>
    <row r="167" spans="14:22" x14ac:dyDescent="0.25">
      <c r="N167" t="s">
        <v>17</v>
      </c>
      <c r="O167">
        <v>11</v>
      </c>
      <c r="P167">
        <v>62</v>
      </c>
      <c r="Q167">
        <v>62</v>
      </c>
      <c r="R167">
        <v>62</v>
      </c>
      <c r="S167">
        <v>62</v>
      </c>
      <c r="T167">
        <v>62</v>
      </c>
      <c r="U167">
        <v>24</v>
      </c>
      <c r="V167">
        <v>39</v>
      </c>
    </row>
    <row r="168" spans="14:22" x14ac:dyDescent="0.25">
      <c r="N168" t="s">
        <v>18</v>
      </c>
    </row>
    <row r="169" spans="14:22" x14ac:dyDescent="0.25">
      <c r="N169" t="s">
        <v>19</v>
      </c>
      <c r="O169">
        <v>27</v>
      </c>
      <c r="P169">
        <v>694</v>
      </c>
      <c r="Q169">
        <v>275</v>
      </c>
      <c r="R169">
        <v>233</v>
      </c>
      <c r="S169">
        <v>0</v>
      </c>
      <c r="T169">
        <v>62</v>
      </c>
      <c r="U169">
        <v>42</v>
      </c>
      <c r="V169">
        <v>62</v>
      </c>
    </row>
    <row r="170" spans="14:22" x14ac:dyDescent="0.25">
      <c r="N170" t="s">
        <v>20</v>
      </c>
    </row>
    <row r="171" spans="14:22" x14ac:dyDescent="0.25">
      <c r="N171" t="s">
        <v>21</v>
      </c>
      <c r="O171">
        <v>48</v>
      </c>
      <c r="P171">
        <v>1749</v>
      </c>
      <c r="Q171">
        <v>237</v>
      </c>
      <c r="R171">
        <v>972</v>
      </c>
      <c r="S171">
        <v>237</v>
      </c>
      <c r="T171">
        <v>237</v>
      </c>
      <c r="U171">
        <v>205</v>
      </c>
      <c r="V171">
        <v>89</v>
      </c>
    </row>
    <row r="172" spans="14:22" x14ac:dyDescent="0.25">
      <c r="N172" t="s">
        <v>24</v>
      </c>
      <c r="O172">
        <f t="shared" ref="O172:V172" si="25">AVERAGE(O166:O171)</f>
        <v>23.5</v>
      </c>
      <c r="P172">
        <f t="shared" si="25"/>
        <v>639</v>
      </c>
      <c r="Q172">
        <f t="shared" si="25"/>
        <v>148</v>
      </c>
      <c r="R172">
        <f t="shared" si="25"/>
        <v>321.25</v>
      </c>
      <c r="S172">
        <f t="shared" si="25"/>
        <v>76</v>
      </c>
      <c r="T172">
        <f t="shared" si="25"/>
        <v>97.25</v>
      </c>
      <c r="U172">
        <f t="shared" si="25"/>
        <v>72.25</v>
      </c>
      <c r="V172" s="4">
        <f t="shared" si="25"/>
        <v>49.25</v>
      </c>
    </row>
    <row r="173" spans="14:22" x14ac:dyDescent="0.25">
      <c r="N173" t="s">
        <v>143</v>
      </c>
      <c r="O173">
        <f t="shared" ref="O173:V173" si="26">_xlfn.STDEV.P(O166:O171)</f>
        <v>15.88238017426859</v>
      </c>
      <c r="P173">
        <f t="shared" si="26"/>
        <v>691.70044094246464</v>
      </c>
      <c r="Q173">
        <f t="shared" si="26"/>
        <v>109.93861923819127</v>
      </c>
      <c r="R173">
        <f t="shared" si="26"/>
        <v>384.19876040924441</v>
      </c>
      <c r="S173">
        <f t="shared" si="26"/>
        <v>96.091102605808416</v>
      </c>
      <c r="T173">
        <f t="shared" si="26"/>
        <v>81.869942591893889</v>
      </c>
      <c r="U173">
        <f t="shared" si="26"/>
        <v>77.150421256140916</v>
      </c>
      <c r="V173">
        <f t="shared" si="26"/>
        <v>30.13614938906429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Guldan</dc:creator>
  <cp:lastModifiedBy>Florian Guldan</cp:lastModifiedBy>
  <dcterms:created xsi:type="dcterms:W3CDTF">2024-10-08T17:06:14Z</dcterms:created>
  <dcterms:modified xsi:type="dcterms:W3CDTF">2024-11-08T00:14:25Z</dcterms:modified>
</cp:coreProperties>
</file>