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codeName="ThisWorkbook" defaultThemeVersion="124226"/>
  <mc:AlternateContent xmlns:mc="http://schemas.openxmlformats.org/markup-compatibility/2006">
    <mc:Choice Requires="x15">
      <x15ac:absPath xmlns:x15ac="http://schemas.microsoft.com/office/spreadsheetml/2010/11/ac" url="F:\"/>
    </mc:Choice>
  </mc:AlternateContent>
  <xr:revisionPtr revIDLastSave="0" documentId="8_{77B75BD6-47C5-40A0-8188-DF7B8D121A5C}" xr6:coauthVersionLast="43" xr6:coauthVersionMax="43" xr10:uidLastSave="{00000000-0000-0000-0000-000000000000}"/>
  <bookViews>
    <workbookView xWindow="-120" yWindow="-120" windowWidth="20730" windowHeight="11160" tabRatio="599" activeTab="8" xr2:uid="{00000000-000D-0000-FFFF-FFFF00000000}"/>
  </bookViews>
  <sheets>
    <sheet name="Introduction" sheetId="39" r:id="rId1"/>
    <sheet name="Contact Person" sheetId="26" r:id="rId2"/>
    <sheet name="Afg" sheetId="40" r:id="rId3"/>
    <sheet name="Bgd" sheetId="41" r:id="rId4"/>
    <sheet name="Btn" sheetId="42" r:id="rId5"/>
    <sheet name="Ind" sheetId="43" r:id="rId6"/>
    <sheet name="Mal" sheetId="44" r:id="rId7"/>
    <sheet name="Nep" sheetId="45" r:id="rId8"/>
    <sheet name="Pak" sheetId="46" r:id="rId9"/>
    <sheet name="Sl" sheetId="47" r:id="rId10"/>
    <sheet name="South Asia" sheetId="10" r:id="rId11"/>
    <sheet name="Source" sheetId="22" r:id="rId12"/>
    <sheet name="Sheet1" sheetId="21" state="hidden" r:id="rId13"/>
    <sheet name="CRC Cedaw" sheetId="38" r:id="rId14"/>
    <sheet name="Notes" sheetId="29" r:id="rId15"/>
  </sheets>
  <definedNames>
    <definedName name="_xlnm.Print_Area" localSheetId="2">Afg!$A$2:$K$111</definedName>
    <definedName name="_xlnm.Print_Area" localSheetId="3">Bgd!$A$1:$K$111</definedName>
    <definedName name="_xlnm.Print_Area" localSheetId="4">Btn!$A$2:$K$109</definedName>
    <definedName name="_xlnm.Print_Area" localSheetId="13">'CRC Cedaw'!$A$2:$J$21</definedName>
    <definedName name="_xlnm.Print_Area" localSheetId="5">Ind!$A$2:$K$121</definedName>
    <definedName name="_xlnm.Print_Area" localSheetId="6">Mal!$A$2:$K$113</definedName>
    <definedName name="_xlnm.Print_Area" localSheetId="7">Nep!$A$2:$K$113</definedName>
    <definedName name="_xlnm.Print_Area" localSheetId="8">Pak!$A$2:$K$113</definedName>
    <definedName name="_xlnm.Print_Area" localSheetId="9">Sl!$A$2:$K$114</definedName>
    <definedName name="_xlnm.Print_Area" localSheetId="11">Source!$B$1:$C$59</definedName>
    <definedName name="_xlnm.Print_Area" localSheetId="10">'South Asia'!$A$2:$F$87</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09" i="46" l="1"/>
  <c r="H114" i="47" l="1"/>
  <c r="G114" i="47"/>
  <c r="F114" i="47"/>
  <c r="E114" i="47"/>
  <c r="C114" i="47"/>
  <c r="K113" i="47"/>
  <c r="J113" i="47"/>
  <c r="H113" i="47"/>
  <c r="G113" i="47"/>
  <c r="F113" i="47"/>
  <c r="E113" i="47"/>
  <c r="C113" i="47"/>
  <c r="K112" i="47"/>
  <c r="J112" i="47"/>
  <c r="H112" i="47"/>
  <c r="G112" i="47"/>
  <c r="F112" i="47"/>
  <c r="E112" i="47"/>
  <c r="C112" i="47"/>
  <c r="K111" i="47"/>
  <c r="J111" i="47"/>
  <c r="I111" i="47"/>
  <c r="H111" i="47"/>
  <c r="G111" i="47"/>
  <c r="F111" i="47"/>
  <c r="E111" i="47"/>
  <c r="C111" i="47"/>
  <c r="K110" i="47"/>
  <c r="J110" i="47"/>
  <c r="H110" i="47"/>
  <c r="G110" i="47"/>
  <c r="F110" i="47"/>
  <c r="E110" i="47"/>
  <c r="K7" i="47"/>
  <c r="K6" i="47"/>
  <c r="H113" i="46" l="1"/>
  <c r="G113" i="46"/>
  <c r="F113" i="46"/>
  <c r="E113" i="46"/>
  <c r="C113" i="46"/>
  <c r="K112" i="46"/>
  <c r="J112" i="46"/>
  <c r="H112" i="46"/>
  <c r="G112" i="46"/>
  <c r="F112" i="46"/>
  <c r="E112" i="46"/>
  <c r="D112" i="46"/>
  <c r="C112" i="46"/>
  <c r="K111" i="46"/>
  <c r="J111" i="46"/>
  <c r="H111" i="46"/>
  <c r="G111" i="46"/>
  <c r="F111" i="46"/>
  <c r="E111" i="46"/>
  <c r="D111" i="46"/>
  <c r="C111" i="46"/>
  <c r="K110" i="46"/>
  <c r="J110" i="46"/>
  <c r="I110" i="46"/>
  <c r="H110" i="46"/>
  <c r="G110" i="46"/>
  <c r="F110" i="46"/>
  <c r="E110" i="46"/>
  <c r="D110" i="46"/>
  <c r="C110" i="46"/>
  <c r="K109" i="46"/>
  <c r="J109" i="46"/>
  <c r="H109" i="46"/>
  <c r="G109" i="46"/>
  <c r="E109" i="46"/>
  <c r="D109" i="46"/>
  <c r="K7" i="46"/>
  <c r="K6" i="46"/>
  <c r="H113" i="45" l="1"/>
  <c r="G113" i="45"/>
  <c r="F113" i="45"/>
  <c r="E113" i="45"/>
  <c r="C113" i="45"/>
  <c r="K112" i="45"/>
  <c r="J112" i="45"/>
  <c r="H112" i="45"/>
  <c r="G112" i="45"/>
  <c r="F112" i="45"/>
  <c r="E112" i="45"/>
  <c r="D112" i="45"/>
  <c r="C112" i="45"/>
  <c r="K111" i="45"/>
  <c r="J111" i="45"/>
  <c r="H111" i="45"/>
  <c r="G111" i="45"/>
  <c r="F111" i="45"/>
  <c r="E111" i="45"/>
  <c r="D111" i="45"/>
  <c r="C111" i="45"/>
  <c r="K110" i="45"/>
  <c r="J110" i="45"/>
  <c r="I110" i="45"/>
  <c r="H110" i="45"/>
  <c r="G110" i="45"/>
  <c r="F110" i="45"/>
  <c r="E110" i="45"/>
  <c r="D110" i="45"/>
  <c r="C110" i="45"/>
  <c r="K109" i="45"/>
  <c r="J109" i="45"/>
  <c r="H109" i="45"/>
  <c r="G109" i="45"/>
  <c r="F109" i="45"/>
  <c r="E109" i="45"/>
  <c r="D109" i="45"/>
  <c r="K7" i="45"/>
  <c r="K6" i="45"/>
  <c r="E113" i="44" l="1"/>
  <c r="C113" i="44"/>
  <c r="K112" i="44"/>
  <c r="J112" i="44"/>
  <c r="H112" i="44"/>
  <c r="G112" i="44"/>
  <c r="F112" i="44"/>
  <c r="E112" i="44"/>
  <c r="D112" i="44"/>
  <c r="C112" i="44"/>
  <c r="K111" i="44"/>
  <c r="J111" i="44"/>
  <c r="G111" i="44"/>
  <c r="F111" i="44"/>
  <c r="E111" i="44"/>
  <c r="D111" i="44"/>
  <c r="C111" i="44"/>
  <c r="K110" i="44"/>
  <c r="J110" i="44"/>
  <c r="I110" i="44"/>
  <c r="H110" i="44"/>
  <c r="G110" i="44"/>
  <c r="F110" i="44"/>
  <c r="E110" i="44"/>
  <c r="D110" i="44"/>
  <c r="C110" i="44"/>
  <c r="K109" i="44"/>
  <c r="J109" i="44"/>
  <c r="H109" i="44"/>
  <c r="G109" i="44"/>
  <c r="F109" i="44"/>
  <c r="E109" i="44"/>
  <c r="D109" i="44"/>
  <c r="K7" i="44"/>
  <c r="K6" i="44"/>
  <c r="H121" i="43" l="1"/>
  <c r="G121" i="43"/>
  <c r="F121" i="43"/>
  <c r="E121" i="43"/>
  <c r="D121" i="43"/>
  <c r="C121" i="43"/>
  <c r="H120" i="43"/>
  <c r="G120" i="43"/>
  <c r="F120" i="43"/>
  <c r="E120" i="43"/>
  <c r="D120" i="43"/>
  <c r="C120" i="43"/>
  <c r="H119" i="43"/>
  <c r="G119" i="43"/>
  <c r="F119" i="43"/>
  <c r="E119" i="43"/>
  <c r="D119" i="43"/>
  <c r="C119" i="43"/>
  <c r="H118" i="43"/>
  <c r="G118" i="43"/>
  <c r="F118" i="43"/>
  <c r="E118" i="43"/>
  <c r="D118" i="43"/>
  <c r="H117" i="43"/>
  <c r="G117" i="43"/>
  <c r="F117" i="43"/>
  <c r="E117" i="43"/>
  <c r="D117" i="43"/>
  <c r="C117" i="43"/>
  <c r="K116" i="43"/>
  <c r="J116" i="43"/>
  <c r="I116" i="43"/>
  <c r="H116" i="43"/>
  <c r="G116" i="43"/>
  <c r="F116" i="43"/>
  <c r="E116" i="43"/>
  <c r="D116" i="43"/>
  <c r="C116" i="43"/>
  <c r="K115" i="43"/>
  <c r="J115" i="43"/>
  <c r="H115" i="43"/>
  <c r="G115" i="43"/>
  <c r="F115" i="43"/>
  <c r="E115" i="43"/>
  <c r="D115" i="43"/>
  <c r="K7" i="43"/>
  <c r="K6" i="43"/>
  <c r="K115" i="42" l="1"/>
  <c r="J115" i="42"/>
  <c r="I115" i="42"/>
  <c r="H115" i="42"/>
  <c r="E115" i="42"/>
  <c r="D115" i="42"/>
  <c r="C115" i="42"/>
  <c r="K114" i="42"/>
  <c r="J114" i="42"/>
  <c r="I114" i="42"/>
  <c r="H114" i="42"/>
  <c r="E114" i="42"/>
  <c r="D114" i="42"/>
  <c r="C114" i="42"/>
  <c r="K113" i="42"/>
  <c r="J113" i="42"/>
  <c r="I113" i="42"/>
  <c r="H113" i="42"/>
  <c r="E113" i="42"/>
  <c r="D113" i="42"/>
  <c r="C113" i="42"/>
  <c r="K112" i="42"/>
  <c r="J112" i="42"/>
  <c r="I112" i="42"/>
  <c r="H112" i="42"/>
  <c r="E112" i="42"/>
  <c r="C112" i="42"/>
  <c r="K111" i="42"/>
  <c r="H111" i="42"/>
  <c r="E111" i="42"/>
  <c r="D111" i="42"/>
  <c r="K111" i="41" l="1"/>
  <c r="H111" i="41"/>
  <c r="G111" i="41"/>
  <c r="F111" i="41"/>
  <c r="E111" i="41"/>
  <c r="C111" i="41"/>
  <c r="K110" i="41"/>
  <c r="J110" i="41"/>
  <c r="H110" i="41"/>
  <c r="G110" i="41"/>
  <c r="F110" i="41"/>
  <c r="E110" i="41"/>
  <c r="D110" i="41"/>
  <c r="C110" i="41"/>
  <c r="K109" i="41"/>
  <c r="J109" i="41"/>
  <c r="H109" i="41"/>
  <c r="G109" i="41"/>
  <c r="F109" i="41"/>
  <c r="E109" i="41"/>
  <c r="D109" i="41"/>
  <c r="C109" i="41"/>
  <c r="K108" i="41"/>
  <c r="J108" i="41"/>
  <c r="I108" i="41"/>
  <c r="H108" i="41"/>
  <c r="G108" i="41"/>
  <c r="F108" i="41"/>
  <c r="E108" i="41"/>
  <c r="D108" i="41"/>
  <c r="C108" i="41"/>
  <c r="K107" i="41"/>
  <c r="J107" i="41"/>
  <c r="F107" i="41"/>
  <c r="E107" i="41"/>
  <c r="D107" i="41"/>
  <c r="K5" i="41"/>
  <c r="K4" i="41"/>
  <c r="K113" i="40" l="1"/>
  <c r="J113" i="40"/>
  <c r="H113" i="40"/>
  <c r="F113" i="40"/>
  <c r="D113" i="40"/>
  <c r="C113" i="40"/>
  <c r="K112" i="40"/>
  <c r="J112" i="40"/>
  <c r="I112" i="40"/>
  <c r="H112" i="40"/>
  <c r="F112" i="40"/>
  <c r="D112" i="40"/>
  <c r="C112" i="40"/>
  <c r="K111" i="40"/>
  <c r="J111" i="40"/>
  <c r="I111" i="40"/>
  <c r="H111" i="40"/>
  <c r="F111" i="40"/>
  <c r="D111" i="40"/>
  <c r="C111" i="40"/>
  <c r="K110" i="40"/>
  <c r="J110" i="40"/>
  <c r="I110" i="40"/>
  <c r="H110" i="40"/>
  <c r="F110" i="40"/>
  <c r="D110" i="40"/>
  <c r="C110" i="40"/>
  <c r="K109" i="40"/>
  <c r="J109" i="40"/>
  <c r="H109" i="40"/>
  <c r="F109" i="40"/>
  <c r="D109" i="40"/>
  <c r="F7" i="10" l="1"/>
  <c r="F6" i="10"/>
</calcChain>
</file>

<file path=xl/sharedStrings.xml><?xml version="1.0" encoding="utf-8"?>
<sst xmlns="http://schemas.openxmlformats.org/spreadsheetml/2006/main" count="1855" uniqueCount="848">
  <si>
    <t>Afghanistan</t>
  </si>
  <si>
    <t>Population:</t>
  </si>
  <si>
    <t>n.a.</t>
  </si>
  <si>
    <t>Education</t>
  </si>
  <si>
    <t>Bangladesh</t>
  </si>
  <si>
    <t>Bhutan</t>
  </si>
  <si>
    <t>n.a</t>
  </si>
  <si>
    <t>India</t>
  </si>
  <si>
    <t>Maldives</t>
  </si>
  <si>
    <t>Nepal</t>
  </si>
  <si>
    <t>Pakistan</t>
  </si>
  <si>
    <t>Sri Lanka</t>
  </si>
  <si>
    <t xml:space="preserve">  </t>
  </si>
  <si>
    <t xml:space="preserve">BHUTAN </t>
  </si>
  <si>
    <t>AFGHANISTAN</t>
  </si>
  <si>
    <t>BANGLADESH</t>
  </si>
  <si>
    <t>SOUTH ASIA</t>
  </si>
  <si>
    <t>SRI LANKA</t>
  </si>
  <si>
    <t>PAKISTAN</t>
  </si>
  <si>
    <t>NEPAL</t>
  </si>
  <si>
    <t>MALDIVES</t>
  </si>
  <si>
    <t>INDIA</t>
  </si>
  <si>
    <t>Yes</t>
  </si>
  <si>
    <t>Population</t>
  </si>
  <si>
    <t>Economy</t>
  </si>
  <si>
    <t>Category</t>
  </si>
  <si>
    <t>Gender</t>
  </si>
  <si>
    <t>Male</t>
  </si>
  <si>
    <t>Female</t>
  </si>
  <si>
    <t>Location</t>
  </si>
  <si>
    <t>Urban</t>
  </si>
  <si>
    <t>Rural</t>
  </si>
  <si>
    <t>Wealth quintile</t>
  </si>
  <si>
    <t>Poorest</t>
  </si>
  <si>
    <t>Second</t>
  </si>
  <si>
    <t>Middle</t>
  </si>
  <si>
    <t>Fourth</t>
  </si>
  <si>
    <t>Richest</t>
  </si>
  <si>
    <t>Region</t>
  </si>
  <si>
    <t>Worst-Performing</t>
  </si>
  <si>
    <t>Best-Performing</t>
  </si>
  <si>
    <t>Mothers' education</t>
  </si>
  <si>
    <t>Highest education</t>
  </si>
  <si>
    <t xml:space="preserve">Wealth quintile </t>
  </si>
  <si>
    <t xml:space="preserve">Sub-national area </t>
  </si>
  <si>
    <t>State</t>
  </si>
  <si>
    <t>Religion</t>
  </si>
  <si>
    <t>Province</t>
  </si>
  <si>
    <t>District</t>
  </si>
  <si>
    <t>Estate</t>
  </si>
  <si>
    <t>&lt;0.1</t>
  </si>
  <si>
    <t>Public Expenditure</t>
  </si>
  <si>
    <t>No</t>
  </si>
  <si>
    <t>Immunization (%)</t>
  </si>
  <si>
    <t>Division</t>
  </si>
  <si>
    <t>Sub-national area</t>
  </si>
  <si>
    <t>Mother's education</t>
  </si>
  <si>
    <t xml:space="preserve">Child Protection </t>
  </si>
  <si>
    <t xml:space="preserve">                                            </t>
  </si>
  <si>
    <t>UNICEF ROSA</t>
  </si>
  <si>
    <t>UNICEF Afghanistan</t>
  </si>
  <si>
    <t>UNICEF Bangladesh</t>
  </si>
  <si>
    <t>UNICEF Bhutan</t>
  </si>
  <si>
    <t>UNICEF India</t>
  </si>
  <si>
    <t xml:space="preserve">Ibrahim Naseem </t>
  </si>
  <si>
    <t>inaseem@unicef.org</t>
  </si>
  <si>
    <t>UNICEF Maldives</t>
  </si>
  <si>
    <t>UNICEF Nepal</t>
  </si>
  <si>
    <t>UNICEF Pakistan</t>
  </si>
  <si>
    <t>UNICEF Sri Lanka</t>
  </si>
  <si>
    <t>4 countries</t>
  </si>
  <si>
    <t>Dechen Zangmo</t>
  </si>
  <si>
    <t>dzangmo@unicef.org</t>
  </si>
  <si>
    <t>d</t>
  </si>
  <si>
    <t>e</t>
  </si>
  <si>
    <r>
      <t xml:space="preserve">Maldives: </t>
    </r>
    <r>
      <rPr>
        <sz val="8"/>
        <rFont val="Arial"/>
        <family val="2"/>
      </rPr>
      <t xml:space="preserve">Law on the protection of the Rights of the child, 1991 (amended in 2000) </t>
    </r>
  </si>
  <si>
    <r>
      <t xml:space="preserve">Sri Lanka: </t>
    </r>
    <r>
      <rPr>
        <sz val="8"/>
        <rFont val="Arial"/>
        <family val="2"/>
      </rPr>
      <t>Marriage Registration Act No. 18, 1995 (Amendment)</t>
    </r>
  </si>
  <si>
    <r>
      <t xml:space="preserve">Bangladesh: </t>
    </r>
    <r>
      <rPr>
        <sz val="8"/>
        <rFont val="Arial"/>
        <family val="2"/>
      </rPr>
      <t xml:space="preserve">Labour Act, 2006 </t>
    </r>
  </si>
  <si>
    <r>
      <t xml:space="preserve">Bhutan: </t>
    </r>
    <r>
      <rPr>
        <sz val="8"/>
        <rFont val="Arial"/>
        <family val="2"/>
      </rPr>
      <t xml:space="preserve">Labour and Employment Act, 2007 </t>
    </r>
  </si>
  <si>
    <r>
      <t xml:space="preserve">Maldives: </t>
    </r>
    <r>
      <rPr>
        <sz val="8"/>
        <rFont val="Arial"/>
        <family val="2"/>
      </rPr>
      <t xml:space="preserve">Employment Act, 2008 </t>
    </r>
  </si>
  <si>
    <r>
      <t xml:space="preserve">Pakistan: </t>
    </r>
    <r>
      <rPr>
        <sz val="8"/>
        <rFont val="Arial"/>
        <family val="2"/>
      </rPr>
      <t xml:space="preserve">Employment of Children Act, 1991 </t>
    </r>
  </si>
  <si>
    <r>
      <t xml:space="preserve">Sri Lanka: </t>
    </r>
    <r>
      <rPr>
        <sz val="8"/>
        <rFont val="Arial"/>
        <family val="2"/>
      </rPr>
      <t xml:space="preserve">Employment of Women, Young persons and Children Act No. 47, 1956 (amended in 1999) </t>
    </r>
  </si>
  <si>
    <t xml:space="preserve">a </t>
  </si>
  <si>
    <t>Data refer to the most recent year available during the period specified</t>
  </si>
  <si>
    <t xml:space="preserve">b </t>
  </si>
  <si>
    <r>
      <rPr>
        <sz val="8"/>
        <rFont val="Arial"/>
        <family val="2"/>
      </rPr>
      <t xml:space="preserve">f </t>
    </r>
    <r>
      <rPr>
        <b/>
        <i/>
        <sz val="8"/>
        <rFont val="Arial"/>
        <family val="2"/>
      </rPr>
      <t/>
    </r>
  </si>
  <si>
    <t xml:space="preserve">g </t>
  </si>
  <si>
    <t>Iran included</t>
  </si>
  <si>
    <t xml:space="preserve">h </t>
  </si>
  <si>
    <t>2010 UN inter-agency maternal mortality estmates 2012</t>
  </si>
  <si>
    <t xml:space="preserve">n.a. </t>
  </si>
  <si>
    <t>Not available</t>
  </si>
  <si>
    <t xml:space="preserve">x </t>
  </si>
  <si>
    <t>Data refers to years or periods other than those specified in the column heading, differ from the standard definition or refer to only part of a country. Such data are not included in the calculation of regional and global averages.</t>
  </si>
  <si>
    <t xml:space="preserve">y </t>
  </si>
  <si>
    <r>
      <t xml:space="preserve">z </t>
    </r>
    <r>
      <rPr>
        <b/>
        <sz val="8"/>
        <rFont val="Arial"/>
        <family val="2"/>
      </rPr>
      <t/>
    </r>
  </si>
  <si>
    <t>M - n.a.</t>
  </si>
  <si>
    <t>F - n.a.</t>
  </si>
  <si>
    <t>M - 21</t>
  </si>
  <si>
    <t xml:space="preserve">F - 18 </t>
  </si>
  <si>
    <t>M - 18</t>
  </si>
  <si>
    <t>M -18</t>
  </si>
  <si>
    <t>Domain of analysis</t>
  </si>
  <si>
    <t>Disparity gap</t>
  </si>
  <si>
    <t>Worst-performing</t>
  </si>
  <si>
    <t>Best-performing</t>
  </si>
  <si>
    <t>No education</t>
  </si>
  <si>
    <t>Poverty &amp; Inequality</t>
  </si>
  <si>
    <t>Birth registration (%)</t>
  </si>
  <si>
    <t>Skilled birth attendance (%)</t>
  </si>
  <si>
    <t>Improved sanitation (%)</t>
  </si>
  <si>
    <t>Primary school net attendance (%)</t>
  </si>
  <si>
    <t>Under-five mortality (#/1,000)</t>
  </si>
  <si>
    <t>Neonatal mortality (#/1,000)</t>
  </si>
  <si>
    <t>Secondary school net attendance     (%)</t>
  </si>
  <si>
    <t xml:space="preserve">Mother's education </t>
  </si>
  <si>
    <t>Secondary school   net attendance        (%)</t>
  </si>
  <si>
    <t>Secondary school    net attendance     (%)</t>
  </si>
  <si>
    <t>Improved       sanitation      (%)</t>
  </si>
  <si>
    <t>Caste and ethnicity</t>
  </si>
  <si>
    <t xml:space="preserve">  Birth registration  (%)</t>
  </si>
  <si>
    <t>Secondary school    net attendance   (%)</t>
  </si>
  <si>
    <t>Notes</t>
  </si>
  <si>
    <t>18.9             (South East)</t>
  </si>
  <si>
    <t>60.2             (Central)</t>
  </si>
  <si>
    <t>127             (West)</t>
  </si>
  <si>
    <t>65                 (East)</t>
  </si>
  <si>
    <t>16.5           (North East)</t>
  </si>
  <si>
    <t>39.6                  (East)</t>
  </si>
  <si>
    <t xml:space="preserve"> 21.9                                (South)</t>
  </si>
  <si>
    <t>77.9                             (Central)</t>
  </si>
  <si>
    <t xml:space="preserve"> 50.5                       (Central)</t>
  </si>
  <si>
    <t xml:space="preserve"> 12.1                         (South)</t>
  </si>
  <si>
    <t>Primary school          net attendance       (%)</t>
  </si>
  <si>
    <t>Child            under-nutrition (%)</t>
  </si>
  <si>
    <t>Child           under-nutrition   (%)</t>
  </si>
  <si>
    <t>Child           under-nutrition (%)</t>
  </si>
  <si>
    <t xml:space="preserve">  Child             under-nutrition (%)</t>
  </si>
  <si>
    <t xml:space="preserve"> Child        under-nutrition  (%)</t>
  </si>
  <si>
    <t>Ratification date</t>
  </si>
  <si>
    <t>Convention on the Rights of the Child (CRC), 1989</t>
  </si>
  <si>
    <t>Report date</t>
  </si>
  <si>
    <t>Optional Protocol on the involvement of children in armed conflict (OPAC), 2000</t>
  </si>
  <si>
    <t>Not yet ratified</t>
  </si>
  <si>
    <t>Optional Protocol on the sale of children, child prostitution and child pornography (OPSC), 2000</t>
  </si>
  <si>
    <t>28-Mar-94</t>
  </si>
  <si>
    <t>24-Sep-03</t>
  </si>
  <si>
    <t>24-Oct-05</t>
  </si>
  <si>
    <t>19-Sep-02</t>
  </si>
  <si>
    <t>19-Oct-04</t>
  </si>
  <si>
    <t>5-Mar-03</t>
  </si>
  <si>
    <t>3-Aug-90</t>
  </si>
  <si>
    <t>6-Sep-00</t>
  </si>
  <si>
    <t>6-Nov-84</t>
  </si>
  <si>
    <t>1-Aug-90</t>
  </si>
  <si>
    <t>31-Aug-81</t>
  </si>
  <si>
    <t>11-Dec-92</t>
  </si>
  <si>
    <t>20-Nov-05</t>
  </si>
  <si>
    <t>16-Aug-05</t>
  </si>
  <si>
    <t>9-Jul-93</t>
  </si>
  <si>
    <t>11-Feb-91</t>
  </si>
  <si>
    <t>29-Dec-04</t>
  </si>
  <si>
    <t>10-May-02</t>
  </si>
  <si>
    <t>1-Jul-93</t>
  </si>
  <si>
    <t>14-Sep-90</t>
  </si>
  <si>
    <t>3-Jan-07</t>
  </si>
  <si>
    <t>20-Jan-06</t>
  </si>
  <si>
    <t>22-Apr-91</t>
  </si>
  <si>
    <t>q</t>
  </si>
  <si>
    <t>12-Nov-90</t>
  </si>
  <si>
    <t>5-Jul-11</t>
  </si>
  <si>
    <t>12-Mar-96</t>
  </si>
  <si>
    <t>12-Jul-91</t>
  </si>
  <si>
    <t>8-Sep-00</t>
  </si>
  <si>
    <t>22-Sep-06</t>
  </si>
  <si>
    <t>5-Oct-81</t>
  </si>
  <si>
    <t>Last report was not submitted (due date)</t>
  </si>
  <si>
    <t>r</t>
  </si>
  <si>
    <t>23-Oct-12</t>
  </si>
  <si>
    <t>26-Aug-11</t>
  </si>
  <si>
    <t>9-Jul-12</t>
  </si>
  <si>
    <t>CRC and CEDAW Reporting Status*</t>
  </si>
  <si>
    <r>
      <t>Report date</t>
    </r>
    <r>
      <rPr>
        <b/>
        <vertAlign val="superscript"/>
        <sz val="10"/>
        <color theme="1"/>
        <rFont val="San serif"/>
      </rPr>
      <t>q</t>
    </r>
  </si>
  <si>
    <t>4-Aug-13</t>
  </si>
  <si>
    <t>Convention on the Rights of Persons with Disabilities (CRPD), 2006</t>
  </si>
  <si>
    <t>18-Sept-12</t>
  </si>
  <si>
    <t>30-Nov-07</t>
  </si>
  <si>
    <t>18-Oct-14</t>
  </si>
  <si>
    <t xml:space="preserve">q For the two Optional Protocols, the initial report is required as a stand alone report 2 years after ratification. The following reports should be integrated into the next CRC report. </t>
  </si>
  <si>
    <t>26-Nov-09</t>
  </si>
  <si>
    <t>Contacts for data</t>
  </si>
  <si>
    <t>Health</t>
  </si>
  <si>
    <t xml:space="preserve">c </t>
  </si>
  <si>
    <t>Nationally observed literacy data are used</t>
  </si>
  <si>
    <r>
      <t xml:space="preserve">Bhutan: </t>
    </r>
    <r>
      <rPr>
        <sz val="8"/>
        <rFont val="Arial"/>
        <family val="2"/>
      </rPr>
      <t xml:space="preserve">Marriage Act, 1980 (amended in 1996) </t>
    </r>
  </si>
  <si>
    <t xml:space="preserve">Early achiever - Has already met the target; On track - Expected to hit the target by 2015; Slow - Expected to hit the target after 2015; Regressing - Slipping backwards or stagnating                                                                                                                                                                                                                                                                                                                             </t>
  </si>
  <si>
    <t xml:space="preserve">For the two Optional Protocols, the initial report is required as a stand alone report 2 years after ratification. Thereafter, reports should be integrated into the regular CRC reports. </t>
  </si>
  <si>
    <t>Data refer to years or periods other than those specified in the column heading, differ from the standard definition or refer to only part of a country. Such data are included in the calculation of regional and global averages.</t>
  </si>
  <si>
    <r>
      <t>Child Protection &amp; Emergency Situation</t>
    </r>
    <r>
      <rPr>
        <b/>
        <sz val="9"/>
        <rFont val="Arial"/>
        <family val="2"/>
      </rPr>
      <t xml:space="preserve"> </t>
    </r>
  </si>
  <si>
    <r>
      <t>Legal age of marriage (years, Male, Female)</t>
    </r>
    <r>
      <rPr>
        <vertAlign val="superscript"/>
        <sz val="9"/>
        <rFont val="Arial"/>
        <family val="2"/>
      </rPr>
      <t>d</t>
    </r>
  </si>
  <si>
    <r>
      <t>Minimum age for work</t>
    </r>
    <r>
      <rPr>
        <vertAlign val="superscript"/>
        <sz val="9"/>
        <rFont val="Arial"/>
        <family val="2"/>
      </rPr>
      <t xml:space="preserve"> </t>
    </r>
    <r>
      <rPr>
        <sz val="9"/>
        <rFont val="Arial"/>
        <family val="2"/>
      </rPr>
      <t>(years)</t>
    </r>
    <r>
      <rPr>
        <vertAlign val="superscript"/>
        <sz val="9"/>
        <rFont val="Arial"/>
        <family val="2"/>
      </rPr>
      <t>e</t>
    </r>
  </si>
  <si>
    <r>
      <t>Minimum age for criminal responsibility</t>
    </r>
    <r>
      <rPr>
        <vertAlign val="superscript"/>
        <sz val="9"/>
        <rFont val="Arial"/>
        <family val="2"/>
      </rPr>
      <t xml:space="preserve"> </t>
    </r>
    <r>
      <rPr>
        <sz val="9"/>
        <rFont val="Arial"/>
        <family val="2"/>
      </rPr>
      <t>(years)</t>
    </r>
    <r>
      <rPr>
        <vertAlign val="superscript"/>
        <sz val="9"/>
        <rFont val="Arial"/>
        <family val="2"/>
      </rPr>
      <t>4</t>
    </r>
  </si>
  <si>
    <r>
      <t>Primary completion rate as % of relevant age group, 2012</t>
    </r>
    <r>
      <rPr>
        <vertAlign val="superscript"/>
        <sz val="9"/>
        <rFont val="Arial"/>
        <family val="2"/>
      </rPr>
      <t>3</t>
    </r>
    <r>
      <rPr>
        <sz val="9"/>
        <rFont val="Arial"/>
        <family val="2"/>
      </rPr>
      <t xml:space="preserve"> </t>
    </r>
  </si>
  <si>
    <r>
      <t xml:space="preserve">99.2      </t>
    </r>
    <r>
      <rPr>
        <i/>
        <sz val="8"/>
        <rFont val="Arial"/>
        <family val="2"/>
      </rPr>
      <t xml:space="preserve">    (Malé)</t>
    </r>
  </si>
  <si>
    <r>
      <t xml:space="preserve">37.7 </t>
    </r>
    <r>
      <rPr>
        <i/>
        <sz val="8"/>
        <rFont val="Arial"/>
        <family val="2"/>
      </rPr>
      <t xml:space="preserve">(Zhemgang) </t>
    </r>
  </si>
  <si>
    <r>
      <t>98.8</t>
    </r>
    <r>
      <rPr>
        <i/>
        <sz val="8"/>
        <rFont val="Arial"/>
        <family val="2"/>
      </rPr>
      <t xml:space="preserve">      (Gasa)</t>
    </r>
  </si>
  <si>
    <r>
      <t>10.28</t>
    </r>
    <r>
      <rPr>
        <i/>
        <sz val="8"/>
        <rFont val="Arial"/>
        <family val="2"/>
      </rPr>
      <t xml:space="preserve">      (Trongsa)</t>
    </r>
    <r>
      <rPr>
        <sz val="8"/>
        <rFont val="Arial"/>
        <family val="2"/>
      </rPr>
      <t xml:space="preserve"> </t>
    </r>
  </si>
  <si>
    <r>
      <t xml:space="preserve">87                </t>
    </r>
    <r>
      <rPr>
        <i/>
        <sz val="8"/>
        <rFont val="Arial"/>
        <family val="2"/>
      </rPr>
      <t>(Eastern)</t>
    </r>
    <r>
      <rPr>
        <sz val="8"/>
        <rFont val="Arial"/>
        <family val="2"/>
      </rPr>
      <t xml:space="preserve"> </t>
    </r>
  </si>
  <si>
    <r>
      <t xml:space="preserve">31                       </t>
    </r>
    <r>
      <rPr>
        <i/>
        <sz val="8"/>
        <rFont val="Arial"/>
        <family val="2"/>
      </rPr>
      <t xml:space="preserve">(P Gatshel) </t>
    </r>
  </si>
  <si>
    <r>
      <t>75</t>
    </r>
    <r>
      <rPr>
        <i/>
        <sz val="8"/>
        <rFont val="Arial"/>
        <family val="2"/>
      </rPr>
      <t xml:space="preserve">                (Gasa)</t>
    </r>
  </si>
  <si>
    <r>
      <t xml:space="preserve">33.1                    </t>
    </r>
    <r>
      <rPr>
        <i/>
        <sz val="8"/>
        <rFont val="Arial"/>
        <family val="2"/>
      </rPr>
      <t>(Trashi Yangtse)</t>
    </r>
  </si>
  <si>
    <r>
      <t xml:space="preserve">94.4           </t>
    </r>
    <r>
      <rPr>
        <i/>
        <sz val="8"/>
        <rFont val="Arial"/>
        <family val="2"/>
      </rPr>
      <t>(Thimpu)</t>
    </r>
    <r>
      <rPr>
        <sz val="8"/>
        <rFont val="Arial"/>
        <family val="2"/>
      </rPr>
      <t xml:space="preserve"> </t>
    </r>
  </si>
  <si>
    <r>
      <t>9.78</t>
    </r>
    <r>
      <rPr>
        <i/>
        <sz val="8"/>
        <rFont val="Arial"/>
        <family val="2"/>
      </rPr>
      <t xml:space="preserve">               (Haa)</t>
    </r>
    <r>
      <rPr>
        <sz val="8"/>
        <rFont val="Arial"/>
        <family val="2"/>
      </rPr>
      <t xml:space="preserve"> </t>
    </r>
  </si>
  <si>
    <r>
      <t xml:space="preserve">61                       </t>
    </r>
    <r>
      <rPr>
        <i/>
        <sz val="8"/>
        <rFont val="Arial"/>
        <family val="2"/>
      </rPr>
      <t xml:space="preserve">(Wst / Ctl) </t>
    </r>
  </si>
  <si>
    <r>
      <t xml:space="preserve">80             </t>
    </r>
    <r>
      <rPr>
        <i/>
        <sz val="8"/>
        <rFont val="Arial"/>
        <family val="2"/>
      </rPr>
      <t>(Bumthang)</t>
    </r>
  </si>
  <si>
    <r>
      <t xml:space="preserve">76.2                  </t>
    </r>
    <r>
      <rPr>
        <i/>
        <sz val="8"/>
        <rFont val="Arial"/>
        <family val="2"/>
      </rPr>
      <t>(Thimpu)</t>
    </r>
  </si>
  <si>
    <r>
      <t xml:space="preserve">97.6              </t>
    </r>
    <r>
      <rPr>
        <i/>
        <sz val="8"/>
        <color theme="1"/>
        <rFont val="Arial"/>
        <family val="2"/>
      </rPr>
      <t>(Bumthang)</t>
    </r>
  </si>
  <si>
    <t>Source</t>
  </si>
  <si>
    <r>
      <t>How to read the equity table:</t>
    </r>
    <r>
      <rPr>
        <sz val="8"/>
        <rFont val="Arial"/>
        <family val="2"/>
      </rPr>
      <t xml:space="preserve"> The equity table in this pocketbook provide statistics for key health, education, and protection indicators, disaggregated across several demographic characteristics of a child's life (e.g.: male/female, urban/rural). The values in the "Disparity Gap" row represent the absolute percentage point difference between the best-performing and worst-performing groups for each demographic category. Disparity gaps range from 0-100; larger values reflect greater inequity while smaller values reflect less inequity.  For child mortality rates, the value is the absolute difference in the number of deaths per 1,000 live births. For negative indicators (child undernutrition and mortality), disparity gaps are calculated in the opposite direction. Negative disparity gaps indicate that a generally deprived group performs better on a specific indicator than a generally advantaged group. </t>
    </r>
    <r>
      <rPr>
        <b/>
        <sz val="8"/>
        <rFont val="Arial"/>
        <family val="2"/>
      </rPr>
      <t>Note on data:</t>
    </r>
    <r>
      <rPr>
        <sz val="8"/>
        <rFont val="Arial"/>
        <family val="2"/>
      </rPr>
      <t xml:space="preserve"> All data in the equity matrices come from the most recently published country-level DHS or MICS reports.</t>
    </r>
  </si>
  <si>
    <t>Regional averages for underweight (moderate and severe) are estimated using statistical modeling of data from the UNICEF-WHO-World Bank Joint Global Nutrition Database, 2013 revision (completed September 2014).</t>
  </si>
  <si>
    <t>u</t>
  </si>
  <si>
    <t>Full coverage with vitamin A supplements is reported as the lower percentage of 2 annual coverage points (i.e., lower point between semester 1 (January-June) and semester 2 (July-December) of 2013). Data are only presented for VAS priority countries; thus aggregates are only based on and representative of these priority countries.</t>
  </si>
  <si>
    <t>F - 87</t>
  </si>
  <si>
    <t>F - 42</t>
  </si>
  <si>
    <t>M - 32</t>
  </si>
  <si>
    <t>M - 42</t>
  </si>
  <si>
    <t>F - 47</t>
  </si>
  <si>
    <t>GDP data source: UNCTAD secretariat calculations, based on UN DESA Statistics Division, National Accounts Main Aggregates Database</t>
  </si>
  <si>
    <t>Convention on the Elimination of All Forms of Discrimination against Women (CEDAW), 1979</t>
  </si>
  <si>
    <t>M - 94</t>
  </si>
  <si>
    <t>Sajith De Mel</t>
  </si>
  <si>
    <t>sdemel@unicef.org</t>
  </si>
  <si>
    <t>28-Oct-14</t>
  </si>
  <si>
    <t>9-Dec-09</t>
  </si>
  <si>
    <t>15-Oct-12</t>
  </si>
  <si>
    <t>6-Mar-15</t>
  </si>
  <si>
    <t>5-Apr-10</t>
  </si>
  <si>
    <t>1-Oct-07</t>
  </si>
  <si>
    <t>7-May-10</t>
  </si>
  <si>
    <r>
      <t xml:space="preserve">* All dates have been updated from UNOHCHR website- </t>
    </r>
    <r>
      <rPr>
        <sz val="10"/>
        <color rgb="FF0000FF"/>
        <rFont val="Arial"/>
        <family val="2"/>
      </rPr>
      <t>&lt;http://tbinternet.ohchr.org/_layouts/TreatyBodyExternal/Countries.aspx&gt;</t>
    </r>
  </si>
  <si>
    <t>k</t>
  </si>
  <si>
    <t>UNESCO Institute of Statistics estimation</t>
  </si>
  <si>
    <t>k+</t>
  </si>
  <si>
    <t>National estimation</t>
  </si>
  <si>
    <t>Dear colleagues,</t>
  </si>
  <si>
    <t xml:space="preserve">With best wishes, </t>
  </si>
  <si>
    <t>Kathmandu, Nepal</t>
  </si>
  <si>
    <r>
      <t xml:space="preserve">27.1
</t>
    </r>
    <r>
      <rPr>
        <i/>
        <sz val="8"/>
        <rFont val="Arial"/>
        <family val="2"/>
      </rPr>
      <t>(Sylhet)</t>
    </r>
  </si>
  <si>
    <r>
      <t>58.2
(</t>
    </r>
    <r>
      <rPr>
        <i/>
        <sz val="8"/>
        <rFont val="Arial"/>
        <family val="2"/>
      </rPr>
      <t>Khulna)</t>
    </r>
  </si>
  <si>
    <r>
      <t xml:space="preserve">13 
</t>
    </r>
    <r>
      <rPr>
        <i/>
        <sz val="8"/>
        <rFont val="Arial"/>
        <family val="2"/>
      </rPr>
      <t>(Rajshahi)</t>
    </r>
  </si>
  <si>
    <r>
      <t xml:space="preserve">26.3    </t>
    </r>
    <r>
      <rPr>
        <i/>
        <sz val="8"/>
        <rFont val="Arial"/>
        <family val="2"/>
      </rPr>
      <t>(Sylhet)</t>
    </r>
  </si>
  <si>
    <r>
      <t xml:space="preserve">25.5       
</t>
    </r>
    <r>
      <rPr>
        <i/>
        <sz val="8"/>
        <rFont val="Arial"/>
        <family val="2"/>
      </rPr>
      <t>(Khulna)</t>
    </r>
  </si>
  <si>
    <r>
      <t xml:space="preserve">39.8       
</t>
    </r>
    <r>
      <rPr>
        <i/>
        <sz val="8"/>
        <rFont val="Arial"/>
        <family val="2"/>
      </rPr>
      <t>(Sylhet)</t>
    </r>
  </si>
  <si>
    <r>
      <t xml:space="preserve">61.1       
</t>
    </r>
    <r>
      <rPr>
        <i/>
        <sz val="8"/>
        <rFont val="Arial"/>
        <family val="2"/>
      </rPr>
      <t>(Sylhet)</t>
    </r>
  </si>
  <si>
    <r>
      <t xml:space="preserve">90     
</t>
    </r>
    <r>
      <rPr>
        <i/>
        <sz val="8"/>
        <rFont val="Arial"/>
        <family val="2"/>
      </rPr>
      <t>(Rangpur)</t>
    </r>
  </si>
  <si>
    <r>
      <t xml:space="preserve">41        </t>
    </r>
    <r>
      <rPr>
        <i/>
        <sz val="8"/>
        <rFont val="Arial"/>
        <family val="2"/>
      </rPr>
      <t>(Khulna)</t>
    </r>
  </si>
  <si>
    <r>
      <t xml:space="preserve">21        </t>
    </r>
    <r>
      <rPr>
        <i/>
        <sz val="8"/>
        <rFont val="Arial"/>
        <family val="2"/>
      </rPr>
      <t>(Barisal)</t>
    </r>
  </si>
  <si>
    <r>
      <t xml:space="preserve">35   </t>
    </r>
    <r>
      <rPr>
        <i/>
        <sz val="8"/>
        <rFont val="Arial"/>
        <family val="2"/>
      </rPr>
      <t>(Barisal)</t>
    </r>
  </si>
  <si>
    <r>
      <t xml:space="preserve">67      </t>
    </r>
    <r>
      <rPr>
        <i/>
        <sz val="8"/>
        <rFont val="Arial"/>
        <family val="2"/>
      </rPr>
      <t>(Sylhet)</t>
    </r>
  </si>
  <si>
    <r>
      <t xml:space="preserve">83.8         </t>
    </r>
    <r>
      <rPr>
        <i/>
        <sz val="8"/>
        <rFont val="Arial"/>
        <family val="2"/>
      </rPr>
      <t>(Dhaka)</t>
    </r>
  </si>
  <si>
    <r>
      <t xml:space="preserve">91           </t>
    </r>
    <r>
      <rPr>
        <i/>
        <sz val="8"/>
        <rFont val="Arial"/>
        <family val="2"/>
      </rPr>
      <t>(Barisal)</t>
    </r>
  </si>
  <si>
    <r>
      <t xml:space="preserve">34.4             </t>
    </r>
    <r>
      <rPr>
        <i/>
        <sz val="8"/>
        <rFont val="Arial"/>
        <family val="2"/>
      </rPr>
      <t>(Sylhet)</t>
    </r>
  </si>
  <si>
    <r>
      <t xml:space="preserve">50              </t>
    </r>
    <r>
      <rPr>
        <i/>
        <sz val="8"/>
        <rFont val="Arial"/>
        <family val="2"/>
      </rPr>
      <t>(Khulna)</t>
    </r>
  </si>
  <si>
    <t>Child                under-nutrition (%)</t>
  </si>
  <si>
    <t>Primary school net attendance     (%)</t>
  </si>
  <si>
    <t>12-Sept-21</t>
  </si>
  <si>
    <t>1-Mar-2019</t>
  </si>
  <si>
    <t>12-May-09</t>
  </si>
  <si>
    <t xml:space="preserve"> 1.1             (Nooristan)</t>
  </si>
  <si>
    <t>84.5            (Kabul)</t>
  </si>
  <si>
    <t>M - 62</t>
  </si>
  <si>
    <t>F - 67</t>
  </si>
  <si>
    <t>M - 92</t>
  </si>
  <si>
    <t>M - 61</t>
  </si>
  <si>
    <t>F - 96</t>
  </si>
  <si>
    <r>
      <t>Child labour, 2009-2015 (%)</t>
    </r>
    <r>
      <rPr>
        <vertAlign val="superscript"/>
        <sz val="9"/>
        <rFont val="Arial"/>
        <family val="2"/>
      </rPr>
      <t>1a</t>
    </r>
  </si>
  <si>
    <t>M - 98</t>
  </si>
  <si>
    <r>
      <t>Women aged 20-24 who were married/in union before age 18, 2008-2014 (%)</t>
    </r>
    <r>
      <rPr>
        <vertAlign val="superscript"/>
        <sz val="9"/>
        <rFont val="Arial"/>
        <family val="2"/>
      </rPr>
      <t>1ax</t>
    </r>
  </si>
  <si>
    <t>0.7                                (Nooristan)</t>
  </si>
  <si>
    <t>74.5                      (Paktika)</t>
  </si>
  <si>
    <t>M - 14</t>
  </si>
  <si>
    <t>F - 31</t>
  </si>
  <si>
    <t>F - 53</t>
  </si>
  <si>
    <r>
      <t>Net Official Development Assistance (ODA) as % of GNI, 2014</t>
    </r>
    <r>
      <rPr>
        <vertAlign val="superscript"/>
        <sz val="9"/>
        <rFont val="Arial"/>
        <family val="2"/>
      </rPr>
      <t>3</t>
    </r>
  </si>
  <si>
    <r>
      <t>Skilled birth attendance (%)</t>
    </r>
    <r>
      <rPr>
        <b/>
        <vertAlign val="superscript"/>
        <sz val="8"/>
        <rFont val="Arial"/>
        <family val="2"/>
      </rPr>
      <t>14</t>
    </r>
  </si>
  <si>
    <r>
      <t>Immunization (%)</t>
    </r>
    <r>
      <rPr>
        <b/>
        <vertAlign val="superscript"/>
        <sz val="8"/>
        <rFont val="Arial"/>
        <family val="2"/>
      </rPr>
      <t>14</t>
    </r>
  </si>
  <si>
    <t>8-Jun-16</t>
  </si>
  <si>
    <t>16-Jun-08</t>
  </si>
  <si>
    <t>26-Jul-17</t>
  </si>
  <si>
    <t>14 Apr-15</t>
  </si>
  <si>
    <t>Nutrition</t>
  </si>
  <si>
    <t xml:space="preserve">Health </t>
  </si>
  <si>
    <t>WASH</t>
  </si>
  <si>
    <t>HIV and AIDS</t>
  </si>
  <si>
    <r>
      <t>(58)</t>
    </r>
    <r>
      <rPr>
        <vertAlign val="superscript"/>
        <sz val="8"/>
        <rFont val="Calibri"/>
        <family val="2"/>
        <scheme val="minor"/>
      </rPr>
      <t>44</t>
    </r>
  </si>
  <si>
    <r>
      <t>(62)</t>
    </r>
    <r>
      <rPr>
        <vertAlign val="superscript"/>
        <sz val="8"/>
        <rFont val="Calibri"/>
        <family val="2"/>
        <scheme val="minor"/>
      </rPr>
      <t>44</t>
    </r>
  </si>
  <si>
    <r>
      <t>(78)</t>
    </r>
    <r>
      <rPr>
        <vertAlign val="superscript"/>
        <sz val="8"/>
        <rFont val="Calibri"/>
        <family val="2"/>
        <scheme val="minor"/>
      </rPr>
      <t>44</t>
    </r>
  </si>
  <si>
    <r>
      <t>(33)</t>
    </r>
    <r>
      <rPr>
        <vertAlign val="superscript"/>
        <sz val="8"/>
        <rFont val="Calibri"/>
        <family val="2"/>
        <scheme val="minor"/>
      </rPr>
      <t>44</t>
    </r>
  </si>
  <si>
    <r>
      <t>Underweight prevalence, moderate and severe, children under 5 yr., 2010-2015 (%)</t>
    </r>
    <r>
      <rPr>
        <vertAlign val="superscript"/>
        <sz val="9"/>
        <rFont val="Arial"/>
        <family val="2"/>
      </rPr>
      <t>1ar</t>
    </r>
  </si>
  <si>
    <r>
      <t>Underweight prevalence, moderate and severe, children under 5 yr., 2010-2015 (%)</t>
    </r>
    <r>
      <rPr>
        <vertAlign val="superscript"/>
        <sz val="9"/>
        <rFont val="Arial"/>
        <family val="2"/>
      </rPr>
      <t>1</t>
    </r>
  </si>
  <si>
    <t>F - 68</t>
  </si>
  <si>
    <r>
      <t xml:space="preserve">Afghanistan: </t>
    </r>
    <r>
      <rPr>
        <sz val="8"/>
        <rFont val="Arial"/>
        <family val="2"/>
      </rPr>
      <t>Civil law, article 70 and 71, 1977. Note; the father of a girl or competent court can ‘consent’ to the marriage of a girl who is 15 years in extenuating circumstances.</t>
    </r>
  </si>
  <si>
    <r>
      <t xml:space="preserve">Bangladesh: </t>
    </r>
    <r>
      <rPr>
        <sz val="8"/>
        <rFont val="Arial"/>
        <family val="2"/>
      </rPr>
      <t>Child Marriage Restraint Act, 1929. Currently under revision as Draft Child Marriage Control Act-2013.</t>
    </r>
  </si>
  <si>
    <r>
      <t xml:space="preserve">India: </t>
    </r>
    <r>
      <rPr>
        <sz val="8"/>
        <rFont val="Arial"/>
        <family val="2"/>
      </rPr>
      <t>Prohibition of Child Marriage Act, 2006</t>
    </r>
  </si>
  <si>
    <r>
      <t xml:space="preserve">Nepal: </t>
    </r>
    <r>
      <rPr>
        <sz val="8"/>
        <rFont val="Arial"/>
        <family val="2"/>
      </rPr>
      <t>Child Labour (Prohibition and Regulation) Act, 2000</t>
    </r>
  </si>
  <si>
    <r>
      <t xml:space="preserve">Pakistan: </t>
    </r>
    <r>
      <rPr>
        <sz val="8"/>
        <rFont val="Arial"/>
        <family val="2"/>
      </rPr>
      <t xml:space="preserve">Child Marriages Restraint Act, 1929. 16 for Sindh and 18 for Federal and other Provinces. </t>
    </r>
  </si>
  <si>
    <r>
      <t>Total remittances receipts, 2014 (US$ millions)</t>
    </r>
    <r>
      <rPr>
        <vertAlign val="superscript"/>
        <sz val="9"/>
        <rFont val="Arial"/>
        <family val="2"/>
      </rPr>
      <t>9</t>
    </r>
    <r>
      <rPr>
        <sz val="9"/>
        <rFont val="Arial"/>
        <family val="2"/>
      </rPr>
      <t xml:space="preserve">     </t>
    </r>
  </si>
  <si>
    <r>
      <t>Total workers' remittances receipts as % of GDP, 2014</t>
    </r>
    <r>
      <rPr>
        <vertAlign val="superscript"/>
        <sz val="9"/>
        <rFont val="Arial"/>
        <family val="2"/>
      </rPr>
      <t>9b</t>
    </r>
  </si>
  <si>
    <r>
      <t>Equity</t>
    </r>
    <r>
      <rPr>
        <b/>
        <vertAlign val="superscript"/>
        <sz val="9"/>
        <rFont val="Arial"/>
        <family val="2"/>
      </rPr>
      <t>10z, 13</t>
    </r>
  </si>
  <si>
    <r>
      <t>Equity</t>
    </r>
    <r>
      <rPr>
        <b/>
        <vertAlign val="superscript"/>
        <sz val="8"/>
        <rFont val="Arial"/>
        <family val="2"/>
      </rPr>
      <t>14</t>
    </r>
  </si>
  <si>
    <r>
      <t>Equity</t>
    </r>
    <r>
      <rPr>
        <b/>
        <vertAlign val="superscript"/>
        <sz val="9"/>
        <rFont val="Arial"/>
        <family val="2"/>
      </rPr>
      <t>20z</t>
    </r>
  </si>
  <si>
    <r>
      <t>Total Gross Domestic Product (GDP), 2014 (US$ in millions)</t>
    </r>
    <r>
      <rPr>
        <vertAlign val="superscript"/>
        <sz val="9"/>
        <rFont val="Arial"/>
        <family val="2"/>
      </rPr>
      <t>9g</t>
    </r>
  </si>
  <si>
    <r>
      <t xml:space="preserve">India: </t>
    </r>
    <r>
      <rPr>
        <sz val="8"/>
        <rFont val="Arial"/>
        <family val="2"/>
      </rPr>
      <t xml:space="preserve">Child Labour (Prohibition and Regulation) Act, Amendment Bill, 2016 </t>
    </r>
  </si>
  <si>
    <r>
      <rPr>
        <b/>
        <sz val="8"/>
        <rFont val="Arial"/>
        <family val="2"/>
      </rPr>
      <t xml:space="preserve">Afghanistan: </t>
    </r>
    <r>
      <rPr>
        <sz val="8"/>
        <rFont val="Arial"/>
        <family val="2"/>
      </rPr>
      <t>Labour Law, 2007, Article 13 (1)</t>
    </r>
  </si>
  <si>
    <r>
      <t xml:space="preserve">Nepal: </t>
    </r>
    <r>
      <rPr>
        <sz val="8"/>
        <rFont val="Arial"/>
        <family val="2"/>
      </rPr>
      <t>Civil Code, 1854 (amendment in Nepal Gazette Circular, Part 2, 01 October 2015). The legal age of marriage is 20 years for both male and female.</t>
    </r>
  </si>
  <si>
    <t>F - 38</t>
  </si>
  <si>
    <t>M - 72</t>
  </si>
  <si>
    <t>F - 80</t>
  </si>
  <si>
    <t xml:space="preserve">Dovan Lawoti </t>
  </si>
  <si>
    <t>dlawoti@unicef.org</t>
  </si>
  <si>
    <t>F - 75</t>
  </si>
  <si>
    <t>F - 28</t>
  </si>
  <si>
    <t>M - 85</t>
  </si>
  <si>
    <t>M - 57</t>
  </si>
  <si>
    <t>F - 93</t>
  </si>
  <si>
    <t>M - 64</t>
  </si>
  <si>
    <t>F - 69</t>
  </si>
  <si>
    <t>M - 70</t>
  </si>
  <si>
    <t>M - 96</t>
  </si>
  <si>
    <t>Gini coefficient of income inequality, 2017</t>
  </si>
  <si>
    <t xml:space="preserve">   </t>
  </si>
  <si>
    <r>
      <t>Underweight prevalence, moderate and severe, children under 5 yr., 2011-2016 (%)</t>
    </r>
    <r>
      <rPr>
        <vertAlign val="superscript"/>
        <sz val="9"/>
        <rFont val="Arial"/>
        <family val="2"/>
      </rPr>
      <t>1</t>
    </r>
  </si>
  <si>
    <t xml:space="preserve"> </t>
  </si>
  <si>
    <t>M-90</t>
  </si>
  <si>
    <t>F-84</t>
  </si>
  <si>
    <t>M - 90</t>
  </si>
  <si>
    <t>F- 89</t>
  </si>
  <si>
    <t>M - 63</t>
  </si>
  <si>
    <t>F - 66</t>
  </si>
  <si>
    <t xml:space="preserve"> 7 members, 1 observer</t>
  </si>
  <si>
    <t>F - 99</t>
  </si>
  <si>
    <t>14. National Institute of Population Research and Training; Mitra and Associates; ICF International. Bangladesh Demographic Health Survey (DHS). 2014 (for equity table). &lt;http://dhsprogram.com/pubs/pdf/FR311/FR311.pdf&gt;</t>
  </si>
  <si>
    <t>15. Bangladesh Bureau of Statistics, Ministry of Planning; UNICEF. Bangladesh Multiple Indicator Cluster Survey (MICS). 2012-2013. &lt;http://www.childinfo.org/files/Bangladesh_2012-13_MICS_Key_Findings_Report.pdf&gt;</t>
  </si>
  <si>
    <t xml:space="preserve">Daniel Reijer </t>
  </si>
  <si>
    <t>dreijer@unicef.org</t>
  </si>
  <si>
    <t xml:space="preserve">UNICEF ROSA </t>
  </si>
  <si>
    <t xml:space="preserve">Yendra Rai </t>
  </si>
  <si>
    <t>M-78</t>
  </si>
  <si>
    <t>F-79</t>
  </si>
  <si>
    <t>M - 58</t>
  </si>
  <si>
    <t>F - 48</t>
  </si>
  <si>
    <t>ykrai@unicef.org</t>
  </si>
  <si>
    <t>kdmaiti@unicef.org</t>
  </si>
  <si>
    <t>fudahmad@unicef.org</t>
  </si>
  <si>
    <t>17-Jan-06</t>
  </si>
  <si>
    <t>12-Dec-05</t>
  </si>
  <si>
    <t>Last report was submitted (submission date)</t>
  </si>
  <si>
    <t>Next report must be submitted in 2019 or later (due date)</t>
  </si>
  <si>
    <t>2020</t>
  </si>
  <si>
    <t>2019</t>
  </si>
  <si>
    <t>2017</t>
  </si>
  <si>
    <t>22-Aug-07</t>
  </si>
  <si>
    <t>8-Oct-18</t>
  </si>
  <si>
    <t>13-Oct-21</t>
  </si>
  <si>
    <t>9-Nov-22</t>
  </si>
  <si>
    <t>7-Jun-24</t>
  </si>
  <si>
    <t>11-Jun-21</t>
  </si>
  <si>
    <t>9-Oct-18</t>
  </si>
  <si>
    <t>10-Jan-18</t>
  </si>
  <si>
    <t>31-Mar-21</t>
  </si>
  <si>
    <t>8-Feb-16</t>
  </si>
  <si>
    <t>9-Mar-18</t>
  </si>
  <si>
    <t>Kanchan Dyuti Maiti</t>
  </si>
  <si>
    <t>Faateh ud din Ahmad</t>
  </si>
  <si>
    <t>Mashiur Rahman</t>
  </si>
  <si>
    <t>marahman@unicef.org</t>
  </si>
  <si>
    <t>Mona Korsgard</t>
  </si>
  <si>
    <t>mkorsgard@unicef.org</t>
  </si>
  <si>
    <t xml:space="preserve">The 2018 South Asia Data Pocketbook includes updated data from The State of the World's Children 2017, Human Development Report 2018, Asian Development Outlook 2018, World Development Indicator 2018, latest MICS, DHS and other national surveys. 
We hope you find it useful in your work. </t>
  </si>
  <si>
    <t>Programmes &amp; Planning section</t>
  </si>
  <si>
    <r>
      <t>Persons recognized as refugees, 2017</t>
    </r>
    <r>
      <rPr>
        <vertAlign val="superscript"/>
        <sz val="9"/>
        <rFont val="Arial"/>
        <family val="2"/>
      </rPr>
      <t xml:space="preserve">5  </t>
    </r>
  </si>
  <si>
    <r>
      <t>Number of internally displaced persons, 2017</t>
    </r>
    <r>
      <rPr>
        <vertAlign val="superscript"/>
        <sz val="9"/>
        <rFont val="Arial"/>
        <family val="2"/>
      </rPr>
      <t>5</t>
    </r>
  </si>
  <si>
    <r>
      <rPr>
        <u/>
        <sz val="9"/>
        <rFont val="Arial"/>
        <family val="2"/>
      </rPr>
      <t>Child Protection &amp; Emergency Situation</t>
    </r>
    <r>
      <rPr>
        <sz val="9"/>
        <rFont val="Arial"/>
        <family val="2"/>
      </rPr>
      <t xml:space="preserve"> </t>
    </r>
  </si>
  <si>
    <r>
      <t>Total population, 2016 (thousands)</t>
    </r>
    <r>
      <rPr>
        <vertAlign val="superscript"/>
        <sz val="9"/>
        <rFont val="Arial"/>
        <family val="2"/>
      </rPr>
      <t>1</t>
    </r>
  </si>
  <si>
    <r>
      <t>Population aged under 18, 2016 (thousands, % of total population)</t>
    </r>
    <r>
      <rPr>
        <vertAlign val="superscript"/>
        <sz val="9"/>
        <rFont val="Arial"/>
        <family val="2"/>
      </rPr>
      <t>1</t>
    </r>
  </si>
  <si>
    <r>
      <t>Population aged under 5, 2016 (thousands, % of total population)</t>
    </r>
    <r>
      <rPr>
        <vertAlign val="superscript"/>
        <sz val="9"/>
        <rFont val="Arial"/>
        <family val="2"/>
      </rPr>
      <t>1</t>
    </r>
  </si>
  <si>
    <r>
      <t>Population annual growth rate, 1990-2016 (%)</t>
    </r>
    <r>
      <rPr>
        <vertAlign val="superscript"/>
        <sz val="9"/>
        <rFont val="Arial"/>
        <family val="2"/>
      </rPr>
      <t>1</t>
    </r>
  </si>
  <si>
    <r>
      <t>Life expectancy at birth (years), 2016</t>
    </r>
    <r>
      <rPr>
        <vertAlign val="superscript"/>
        <sz val="9"/>
        <rFont val="Arial"/>
        <family val="2"/>
      </rPr>
      <t>1</t>
    </r>
  </si>
  <si>
    <r>
      <t>Human Development Index (HDI), 2017 (rank/189 countries)</t>
    </r>
    <r>
      <rPr>
        <vertAlign val="superscript"/>
        <sz val="9"/>
        <rFont val="Arial"/>
        <family val="2"/>
      </rPr>
      <t>2</t>
    </r>
    <r>
      <rPr>
        <sz val="9"/>
        <rFont val="Arial"/>
        <family val="2"/>
      </rPr>
      <t xml:space="preserve"> </t>
    </r>
  </si>
  <si>
    <r>
      <t>Inequality-adjusted Human Development Index (IHDI), 2017 (rank/168 countries)</t>
    </r>
    <r>
      <rPr>
        <vertAlign val="superscript"/>
        <sz val="9"/>
        <rFont val="Arial"/>
        <family val="2"/>
      </rPr>
      <t>2</t>
    </r>
  </si>
  <si>
    <r>
      <t>Gender Inequality Index (GII), 2017 (rank/168 countries)</t>
    </r>
    <r>
      <rPr>
        <vertAlign val="superscript"/>
        <sz val="9"/>
        <rFont val="Arial"/>
        <family val="2"/>
      </rPr>
      <t xml:space="preserve">2 </t>
    </r>
    <r>
      <rPr>
        <sz val="9"/>
        <rFont val="Arial"/>
        <family val="2"/>
      </rPr>
      <t xml:space="preserve"> </t>
    </r>
  </si>
  <si>
    <r>
      <t>Multidimensional Poverty Index (MPI), 2006-2017 (value)</t>
    </r>
    <r>
      <rPr>
        <vertAlign val="superscript"/>
        <sz val="9"/>
        <rFont val="Arial"/>
        <family val="2"/>
      </rPr>
      <t>2</t>
    </r>
  </si>
  <si>
    <r>
      <t>Gini coefficient of income inequality, 2017</t>
    </r>
    <r>
      <rPr>
        <vertAlign val="superscript"/>
        <sz val="9"/>
        <rFont val="Arial"/>
        <family val="2"/>
      </rPr>
      <t>2</t>
    </r>
  </si>
  <si>
    <r>
      <t>Population below the national poverty line, 2006-2017 (%)</t>
    </r>
    <r>
      <rPr>
        <vertAlign val="superscript"/>
        <sz val="9"/>
        <rFont val="Arial"/>
        <family val="2"/>
      </rPr>
      <t>2</t>
    </r>
  </si>
  <si>
    <r>
      <t>Population below int'l income poverty line (PPP US$ 1.9/day), 2010-2014 (%)</t>
    </r>
    <r>
      <rPr>
        <vertAlign val="superscript"/>
        <sz val="9"/>
        <rFont val="Arial"/>
        <family val="2"/>
      </rPr>
      <t>1</t>
    </r>
  </si>
  <si>
    <r>
      <t>Neo-natal mortality rate (deaths per 1,000 live births), 2016</t>
    </r>
    <r>
      <rPr>
        <vertAlign val="superscript"/>
        <sz val="9"/>
        <rFont val="Arial"/>
        <family val="2"/>
      </rPr>
      <t>1</t>
    </r>
  </si>
  <si>
    <r>
      <t>Infant mortality rate (deaths per 1,000 live births), 2016</t>
    </r>
    <r>
      <rPr>
        <vertAlign val="superscript"/>
        <sz val="9"/>
        <rFont val="Arial"/>
        <family val="2"/>
      </rPr>
      <t>1</t>
    </r>
  </si>
  <si>
    <r>
      <t>Under 5 mortality rate (deaths per 1,000 live births), 2016</t>
    </r>
    <r>
      <rPr>
        <vertAlign val="superscript"/>
        <sz val="9"/>
        <rFont val="Arial"/>
        <family val="2"/>
      </rPr>
      <t>1</t>
    </r>
  </si>
  <si>
    <r>
      <t>Maternal mortality ratio (deaths per 100,000 live births), 2011-2016</t>
    </r>
    <r>
      <rPr>
        <vertAlign val="superscript"/>
        <sz val="9"/>
        <rFont val="Arial"/>
        <family val="2"/>
      </rPr>
      <t>1</t>
    </r>
  </si>
  <si>
    <r>
      <t>Underweight prevalence, moderate and severe, children under 5 yr., 2011-2016 (%)</t>
    </r>
    <r>
      <rPr>
        <vertAlign val="superscript"/>
        <sz val="9"/>
        <rFont val="Arial"/>
        <family val="2"/>
      </rPr>
      <t>47</t>
    </r>
  </si>
  <si>
    <r>
      <t>Stunting prevalence, moderate and severe, children under 5 yr., 2010-2015 (%)</t>
    </r>
    <r>
      <rPr>
        <vertAlign val="superscript"/>
        <sz val="9"/>
        <rFont val="Arial"/>
        <family val="2"/>
      </rPr>
      <t>1</t>
    </r>
  </si>
  <si>
    <r>
      <t>Vitamin A supplementation coverage, children 6-59 months, 2015 (%)</t>
    </r>
    <r>
      <rPr>
        <vertAlign val="superscript"/>
        <sz val="9"/>
        <rFont val="Arial"/>
        <family val="2"/>
      </rPr>
      <t>1*</t>
    </r>
  </si>
  <si>
    <r>
      <t>Households consuming iodized salt, 2011-2016 (%)</t>
    </r>
    <r>
      <rPr>
        <vertAlign val="superscript"/>
        <sz val="9"/>
        <rFont val="Arial"/>
        <family val="2"/>
      </rPr>
      <t>1</t>
    </r>
  </si>
  <si>
    <r>
      <t>Low birthweight, 2011-2016 (%)</t>
    </r>
    <r>
      <rPr>
        <vertAlign val="superscript"/>
        <sz val="9"/>
        <rFont val="Arial"/>
        <family val="2"/>
      </rPr>
      <t>1</t>
    </r>
  </si>
  <si>
    <r>
      <t>Exclusive breastfeeding &lt;6 months, 2011-2016 ((%)</t>
    </r>
    <r>
      <rPr>
        <vertAlign val="superscript"/>
        <sz val="9"/>
        <rFont val="Arial"/>
        <family val="2"/>
      </rPr>
      <t>1</t>
    </r>
  </si>
  <si>
    <r>
      <t>Introduction to solid, semid-solid or soft foods 6-8 months, 2011-2016 (%)</t>
    </r>
    <r>
      <rPr>
        <vertAlign val="superscript"/>
        <sz val="9"/>
        <rFont val="Arial"/>
        <family val="2"/>
      </rPr>
      <t>1</t>
    </r>
  </si>
  <si>
    <r>
      <t>Adult HIV/AIDS prevalence rate (15-49 years), 2017 (%)</t>
    </r>
    <r>
      <rPr>
        <vertAlign val="superscript"/>
        <sz val="9"/>
        <rFont val="Arial"/>
        <family val="2"/>
      </rPr>
      <t>4</t>
    </r>
  </si>
  <si>
    <r>
      <t>Primary school net enrolment ratio, 2011-2016 (%, Male, Female)</t>
    </r>
    <r>
      <rPr>
        <vertAlign val="superscript"/>
        <sz val="9"/>
        <rFont val="Arial"/>
        <family val="2"/>
      </rPr>
      <t xml:space="preserve">1a </t>
    </r>
  </si>
  <si>
    <r>
      <t>Females as % of males, primary school, 2011-2016 (GER)</t>
    </r>
    <r>
      <rPr>
        <vertAlign val="superscript"/>
        <sz val="9"/>
        <rFont val="Arial"/>
        <family val="2"/>
      </rPr>
      <t>1</t>
    </r>
  </si>
  <si>
    <r>
      <t>Primary completion rate as % of relevant age group, 2016</t>
    </r>
    <r>
      <rPr>
        <vertAlign val="superscript"/>
        <sz val="9"/>
        <rFont val="Arial"/>
        <family val="2"/>
      </rPr>
      <t>3</t>
    </r>
    <r>
      <rPr>
        <sz val="9"/>
        <rFont val="Arial"/>
        <family val="2"/>
      </rPr>
      <t xml:space="preserve"> </t>
    </r>
  </si>
  <si>
    <r>
      <t>Survival rate to last primary grade, 2011-2016 (%)</t>
    </r>
    <r>
      <rPr>
        <vertAlign val="superscript"/>
        <sz val="9"/>
        <rFont val="Arial"/>
        <family val="2"/>
      </rPr>
      <t>1</t>
    </r>
  </si>
  <si>
    <r>
      <t>Secondary school net enrolment ratio, 2011-2016 (%, Male, Female)</t>
    </r>
    <r>
      <rPr>
        <vertAlign val="superscript"/>
        <sz val="9"/>
        <rFont val="Arial"/>
        <family val="2"/>
      </rPr>
      <t>1a</t>
    </r>
  </si>
  <si>
    <r>
      <t>Females as % of males, secondary school, 2011-2016 (GER)</t>
    </r>
    <r>
      <rPr>
        <vertAlign val="superscript"/>
        <sz val="9"/>
        <rFont val="Arial"/>
        <family val="2"/>
      </rPr>
      <t>1</t>
    </r>
  </si>
  <si>
    <r>
      <t>Out-of-school children of primary school age, 2017 (number, both sexes)</t>
    </r>
    <r>
      <rPr>
        <vertAlign val="superscript"/>
        <sz val="9"/>
        <rFont val="Arial"/>
        <family val="2"/>
      </rPr>
      <t>44</t>
    </r>
  </si>
  <si>
    <r>
      <t>Out-of-school adolescents of lower secondary school age, 2017 (number, both sexes)</t>
    </r>
    <r>
      <rPr>
        <vertAlign val="superscript"/>
        <sz val="9"/>
        <rFont val="Arial"/>
        <family val="2"/>
      </rPr>
      <t>44</t>
    </r>
  </si>
  <si>
    <r>
      <t>Youth literacy rate (15-24 years), 2011-2016 %)</t>
    </r>
    <r>
      <rPr>
        <vertAlign val="superscript"/>
        <sz val="9"/>
        <rFont val="Arial"/>
        <family val="2"/>
      </rPr>
      <t>1</t>
    </r>
  </si>
  <si>
    <r>
      <t>Adult literacy rate, 2011-2016</t>
    </r>
    <r>
      <rPr>
        <vertAlign val="superscript"/>
        <sz val="9"/>
        <rFont val="Arial"/>
        <family val="2"/>
      </rPr>
      <t>1</t>
    </r>
  </si>
  <si>
    <r>
      <t>Birth registration, 2010-2016 (%)</t>
    </r>
    <r>
      <rPr>
        <vertAlign val="superscript"/>
        <sz val="9"/>
        <rFont val="Arial"/>
        <family val="2"/>
      </rPr>
      <t>1</t>
    </r>
  </si>
  <si>
    <r>
      <t>Women aged 20-24 who were married/in union before age 18, 2010-2011 (%)</t>
    </r>
    <r>
      <rPr>
        <vertAlign val="superscript"/>
        <sz val="9"/>
        <rFont val="Arial"/>
        <family val="2"/>
      </rPr>
      <t>45</t>
    </r>
  </si>
  <si>
    <r>
      <t>Child labour, 2010-2016 (%)</t>
    </r>
    <r>
      <rPr>
        <vertAlign val="superscript"/>
        <sz val="9"/>
        <rFont val="Arial"/>
        <family val="2"/>
      </rPr>
      <t>1ay</t>
    </r>
  </si>
  <si>
    <r>
      <t>Justification of wife beating, 2010-2015 (%, Male, Female)</t>
    </r>
    <r>
      <rPr>
        <vertAlign val="superscript"/>
        <sz val="9"/>
        <rFont val="Arial"/>
        <family val="2"/>
      </rPr>
      <t>1a</t>
    </r>
  </si>
  <si>
    <r>
      <t>Least Developed Countries status</t>
    </r>
    <r>
      <rPr>
        <vertAlign val="superscript"/>
        <sz val="9"/>
        <rFont val="Arial"/>
        <family val="2"/>
      </rPr>
      <t>40</t>
    </r>
  </si>
  <si>
    <r>
      <t>World Trade Organization membership</t>
    </r>
    <r>
      <rPr>
        <vertAlign val="superscript"/>
        <sz val="9"/>
        <rFont val="Arial"/>
        <family val="2"/>
      </rPr>
      <t>7</t>
    </r>
  </si>
  <si>
    <r>
      <t>Annual growth rate of GDP, 2018 (%)</t>
    </r>
    <r>
      <rPr>
        <vertAlign val="superscript"/>
        <sz val="9"/>
        <rFont val="Arial"/>
        <family val="2"/>
      </rPr>
      <t>8</t>
    </r>
  </si>
  <si>
    <r>
      <t>GDP per capita, 2017 (US$)</t>
    </r>
    <r>
      <rPr>
        <vertAlign val="superscript"/>
        <sz val="9"/>
        <rFont val="Arial"/>
        <family val="2"/>
      </rPr>
      <t>3</t>
    </r>
  </si>
  <si>
    <r>
      <t>Annual growth rate of GDP per capita, 2018 (%)</t>
    </r>
    <r>
      <rPr>
        <vertAlign val="superscript"/>
        <sz val="9"/>
        <rFont val="Arial"/>
        <family val="2"/>
      </rPr>
      <t>8</t>
    </r>
  </si>
  <si>
    <r>
      <t>Gross National Income per capita, PPP, 2017 (US$)</t>
    </r>
    <r>
      <rPr>
        <vertAlign val="superscript"/>
        <sz val="9"/>
        <rFont val="Arial"/>
        <family val="2"/>
      </rPr>
      <t>3</t>
    </r>
  </si>
  <si>
    <r>
      <t>Current account balance as a % of GDP, 2018</t>
    </r>
    <r>
      <rPr>
        <vertAlign val="superscript"/>
        <sz val="9"/>
        <rFont val="Arial"/>
        <family val="2"/>
      </rPr>
      <t>8</t>
    </r>
  </si>
  <si>
    <r>
      <t>Central Government revenues as a % of GDP, 2015</t>
    </r>
    <r>
      <rPr>
        <vertAlign val="superscript"/>
        <sz val="9"/>
        <rFont val="Arial"/>
        <family val="2"/>
      </rPr>
      <t>8</t>
    </r>
  </si>
  <si>
    <r>
      <t>Net Official Development Assistance (ODA) received as % of GNI, 2016</t>
    </r>
    <r>
      <rPr>
        <vertAlign val="superscript"/>
        <sz val="9"/>
        <rFont val="Arial"/>
        <family val="2"/>
      </rPr>
      <t>3</t>
    </r>
  </si>
  <si>
    <r>
      <t>Net ODA per capita, 2016 (US$)</t>
    </r>
    <r>
      <rPr>
        <vertAlign val="superscript"/>
        <sz val="9"/>
        <rFont val="Arial"/>
        <family val="2"/>
      </rPr>
      <t>3</t>
    </r>
  </si>
  <si>
    <r>
      <t>Central Government expenditure as % of GDP, 2017</t>
    </r>
    <r>
      <rPr>
        <vertAlign val="superscript"/>
        <sz val="9"/>
        <rFont val="Arial"/>
        <family val="2"/>
      </rPr>
      <t>8</t>
    </r>
  </si>
  <si>
    <r>
      <t>Public spending (Education) as a % of  GDP, 2016</t>
    </r>
    <r>
      <rPr>
        <vertAlign val="superscript"/>
        <sz val="9"/>
        <rFont val="Arial"/>
        <family val="2"/>
      </rPr>
      <t>3</t>
    </r>
  </si>
  <si>
    <r>
      <t>Public spending (Health) as a % of GDP, 2016</t>
    </r>
    <r>
      <rPr>
        <vertAlign val="superscript"/>
        <sz val="9"/>
        <rFont val="Arial"/>
        <family val="2"/>
      </rPr>
      <t>3</t>
    </r>
  </si>
  <si>
    <r>
      <t>Public spending (Military)  as a % of GDP, 2016</t>
    </r>
    <r>
      <rPr>
        <vertAlign val="superscript"/>
        <sz val="9"/>
        <rFont val="Arial"/>
        <family val="2"/>
      </rPr>
      <t>3</t>
    </r>
  </si>
  <si>
    <r>
      <t>Total fertility rate, 2016</t>
    </r>
    <r>
      <rPr>
        <vertAlign val="superscript"/>
        <sz val="9"/>
        <rFont val="Arial"/>
        <family val="2"/>
      </rPr>
      <t>1</t>
    </r>
  </si>
  <si>
    <r>
      <t>Inequality-adjusted Human Development Index (IHDI), 2017 (rank/189 countries)</t>
    </r>
    <r>
      <rPr>
        <vertAlign val="superscript"/>
        <sz val="9"/>
        <rFont val="Arial"/>
        <family val="2"/>
      </rPr>
      <t>2</t>
    </r>
  </si>
  <si>
    <r>
      <t>Gender Inequality Index (GII), 2017 (rank/189 countries)</t>
    </r>
    <r>
      <rPr>
        <vertAlign val="superscript"/>
        <sz val="9"/>
        <rFont val="Arial"/>
        <family val="2"/>
      </rPr>
      <t xml:space="preserve">2 </t>
    </r>
    <r>
      <rPr>
        <sz val="9"/>
        <rFont val="Arial"/>
        <family val="2"/>
      </rPr>
      <t xml:space="preserve"> </t>
    </r>
  </si>
  <si>
    <r>
      <t>Multidimensional Poverty Index (MPI), 2006-2017)</t>
    </r>
    <r>
      <rPr>
        <vertAlign val="superscript"/>
        <sz val="9"/>
        <rFont val="Arial"/>
        <family val="2"/>
      </rPr>
      <t>2</t>
    </r>
  </si>
  <si>
    <r>
      <t>Population below the national poverty line, 2006-2017 (%)</t>
    </r>
    <r>
      <rPr>
        <vertAlign val="superscript"/>
        <sz val="9"/>
        <rFont val="Arial"/>
        <family val="2"/>
      </rPr>
      <t xml:space="preserve">2a </t>
    </r>
  </si>
  <si>
    <r>
      <t>Skilled attendance at birth, 2013-2016 (%)</t>
    </r>
    <r>
      <rPr>
        <vertAlign val="superscript"/>
        <sz val="9"/>
        <rFont val="Arial"/>
        <family val="2"/>
      </rPr>
      <t>1</t>
    </r>
  </si>
  <si>
    <r>
      <t>Children under 1 yr. immunized (BCG), 2016 (%)</t>
    </r>
    <r>
      <rPr>
        <vertAlign val="superscript"/>
        <sz val="9"/>
        <rFont val="Arial"/>
        <family val="2"/>
      </rPr>
      <t>1</t>
    </r>
    <r>
      <rPr>
        <sz val="9"/>
        <rFont val="Arial"/>
        <family val="2"/>
      </rPr>
      <t xml:space="preserve">            </t>
    </r>
  </si>
  <si>
    <r>
      <t>Children under 1 yr. immunized (DPT 3), 2016 (%)</t>
    </r>
    <r>
      <rPr>
        <vertAlign val="superscript"/>
        <sz val="9"/>
        <rFont val="Arial"/>
        <family val="2"/>
      </rPr>
      <t>1</t>
    </r>
  </si>
  <si>
    <r>
      <t>Children under 1 yr. immunized (Polio 3), 2016 (%)</t>
    </r>
    <r>
      <rPr>
        <vertAlign val="superscript"/>
        <sz val="9"/>
        <rFont val="Arial"/>
        <family val="2"/>
      </rPr>
      <t>1</t>
    </r>
  </si>
  <si>
    <r>
      <t>Children under 1 yr. immunized (Measles), 2016 (%)</t>
    </r>
    <r>
      <rPr>
        <vertAlign val="superscript"/>
        <sz val="9"/>
        <rFont val="Arial"/>
        <family val="2"/>
      </rPr>
      <t>1</t>
    </r>
  </si>
  <si>
    <r>
      <t>Low birthweight, 2011-2016 (%)</t>
    </r>
    <r>
      <rPr>
        <vertAlign val="superscript"/>
        <sz val="9"/>
        <rFont val="Arial"/>
        <family val="2"/>
      </rPr>
      <t>1x</t>
    </r>
  </si>
  <si>
    <r>
      <t>Population practicing open defecation, 2015 (%)</t>
    </r>
    <r>
      <rPr>
        <vertAlign val="superscript"/>
        <sz val="9"/>
        <rFont val="Arial"/>
        <family val="2"/>
      </rPr>
      <t>41</t>
    </r>
  </si>
  <si>
    <r>
      <t>Females as % of males, primary school, 2011-2016 (GER)</t>
    </r>
    <r>
      <rPr>
        <vertAlign val="superscript"/>
        <sz val="9"/>
        <rFont val="Arial"/>
        <family val="2"/>
      </rPr>
      <t>1a</t>
    </r>
  </si>
  <si>
    <r>
      <t>Survival rate to last primary grade, 2011-2016 (%)</t>
    </r>
    <r>
      <rPr>
        <vertAlign val="superscript"/>
        <sz val="9"/>
        <rFont val="Arial"/>
        <family val="2"/>
      </rPr>
      <t>1ax</t>
    </r>
  </si>
  <si>
    <r>
      <t>Females as % of males, secondary school, 2011-2016 (GER)</t>
    </r>
    <r>
      <rPr>
        <vertAlign val="superscript"/>
        <sz val="9"/>
        <rFont val="Arial"/>
        <family val="2"/>
      </rPr>
      <t>1a</t>
    </r>
  </si>
  <si>
    <r>
      <t>Youth literacy rate (15-24 years), 2011-2016 (%)</t>
    </r>
    <r>
      <rPr>
        <vertAlign val="superscript"/>
        <sz val="9"/>
        <rFont val="Arial"/>
        <family val="2"/>
      </rPr>
      <t>1</t>
    </r>
  </si>
  <si>
    <r>
      <t>Justification of wife beating, 2010-2016 (%, Male, Female)</t>
    </r>
    <r>
      <rPr>
        <vertAlign val="superscript"/>
        <sz val="9"/>
        <rFont val="Arial"/>
        <family val="2"/>
      </rPr>
      <t>1ay</t>
    </r>
  </si>
  <si>
    <r>
      <t>Central Government revenues as a % of GDP, 2015</t>
    </r>
    <r>
      <rPr>
        <vertAlign val="superscript"/>
        <sz val="9"/>
        <rFont val="Arial"/>
        <family val="2"/>
      </rPr>
      <t>9</t>
    </r>
  </si>
  <si>
    <r>
      <t>Public spending (Health) as a % of GDP, 2015</t>
    </r>
    <r>
      <rPr>
        <vertAlign val="superscript"/>
        <sz val="9"/>
        <rFont val="Arial"/>
        <family val="2"/>
      </rPr>
      <t>3</t>
    </r>
  </si>
  <si>
    <r>
      <t>Public spending (Military)  as a % of GDP, 2017</t>
    </r>
    <r>
      <rPr>
        <vertAlign val="superscript"/>
        <sz val="9"/>
        <rFont val="Arial"/>
        <family val="2"/>
      </rPr>
      <t>3</t>
    </r>
  </si>
  <si>
    <r>
      <t>Child Protection &amp; Emergency Situation</t>
    </r>
    <r>
      <rPr>
        <sz val="9"/>
        <rFont val="Arial"/>
        <family val="2"/>
      </rPr>
      <t xml:space="preserve"> </t>
    </r>
  </si>
  <si>
    <r>
      <t>Multidimensional Poverty Index (MPI), 2006-2017</t>
    </r>
    <r>
      <rPr>
        <vertAlign val="superscript"/>
        <sz val="9"/>
        <rFont val="Arial"/>
        <family val="2"/>
      </rPr>
      <t>2</t>
    </r>
  </si>
  <si>
    <r>
      <t>Skilled attendance at birth, 2013-2016(%)</t>
    </r>
    <r>
      <rPr>
        <vertAlign val="superscript"/>
        <sz val="9"/>
        <rFont val="Arial"/>
        <family val="2"/>
      </rPr>
      <t>1</t>
    </r>
  </si>
  <si>
    <r>
      <t>Children under 1 yr. immunized (BCG), 2016 (%)</t>
    </r>
    <r>
      <rPr>
        <vertAlign val="superscript"/>
        <sz val="9"/>
        <rFont val="Arial"/>
        <family val="2"/>
      </rPr>
      <t>1</t>
    </r>
    <r>
      <rPr>
        <sz val="9"/>
        <rFont val="Arial"/>
        <family val="2"/>
      </rPr>
      <t xml:space="preserve">                </t>
    </r>
  </si>
  <si>
    <r>
      <t>Survival rate to last primary grade, 2011-2016(%)</t>
    </r>
    <r>
      <rPr>
        <vertAlign val="superscript"/>
        <sz val="9"/>
        <rFont val="Arial"/>
        <family val="2"/>
      </rPr>
      <t>1</t>
    </r>
  </si>
  <si>
    <r>
      <t>Out-of-school children of primary school age, 2017(number, both sexes)</t>
    </r>
    <r>
      <rPr>
        <vertAlign val="superscript"/>
        <sz val="9"/>
        <rFont val="Arial"/>
        <family val="2"/>
      </rPr>
      <t>44</t>
    </r>
  </si>
  <si>
    <r>
      <t>Adult literacy rate, 2011-2016 (%)</t>
    </r>
    <r>
      <rPr>
        <vertAlign val="superscript"/>
        <sz val="9"/>
        <rFont val="Arial"/>
        <family val="2"/>
      </rPr>
      <t>1</t>
    </r>
  </si>
  <si>
    <r>
      <t>Child labour, 2010-2016 (%)</t>
    </r>
    <r>
      <rPr>
        <vertAlign val="superscript"/>
        <sz val="9"/>
        <rFont val="Arial"/>
        <family val="2"/>
      </rPr>
      <t>1</t>
    </r>
  </si>
  <si>
    <r>
      <t>Net Official Development Assistance (ODA)received as % of GNI, 2016</t>
    </r>
    <r>
      <rPr>
        <vertAlign val="superscript"/>
        <sz val="9"/>
        <rFont val="Arial"/>
        <family val="2"/>
      </rPr>
      <t>3</t>
    </r>
  </si>
  <si>
    <r>
      <t>Public spending (Education) as a % of  GDP, 2015</t>
    </r>
    <r>
      <rPr>
        <vertAlign val="superscript"/>
        <sz val="9"/>
        <rFont val="Arial"/>
        <family val="2"/>
      </rPr>
      <t>3</t>
    </r>
  </si>
  <si>
    <r>
      <t>Public spending (Military)  as a % of GDP, 2015</t>
    </r>
    <r>
      <rPr>
        <vertAlign val="superscript"/>
        <sz val="9"/>
        <rFont val="Arial"/>
        <family val="2"/>
      </rPr>
      <t>3</t>
    </r>
  </si>
  <si>
    <r>
      <t>Maternal mortality ratio (deaths per 100,000 live births), 2011-2016</t>
    </r>
    <r>
      <rPr>
        <vertAlign val="superscript"/>
        <sz val="9"/>
        <rFont val="Arial"/>
        <family val="2"/>
      </rPr>
      <t>2</t>
    </r>
  </si>
  <si>
    <r>
      <t>Exclusive breastfeeding &lt;6 months, 2011-2016 ((%)</t>
    </r>
    <r>
      <rPr>
        <vertAlign val="superscript"/>
        <sz val="9"/>
        <rFont val="Arial"/>
        <family val="2"/>
      </rPr>
      <t>1x</t>
    </r>
  </si>
  <si>
    <r>
      <t>Introduction to solid, semid-solid or soft foods 6-8 months, 2011-2016 (%)</t>
    </r>
    <r>
      <rPr>
        <vertAlign val="superscript"/>
        <sz val="9"/>
        <rFont val="Arial"/>
        <family val="2"/>
      </rPr>
      <t>1x</t>
    </r>
  </si>
  <si>
    <r>
      <t>Adult HIV/AIDS prevalence rate (15-49 years), 2017(%)</t>
    </r>
    <r>
      <rPr>
        <vertAlign val="superscript"/>
        <sz val="9"/>
        <rFont val="Arial"/>
        <family val="2"/>
      </rPr>
      <t>4</t>
    </r>
  </si>
  <si>
    <r>
      <t>Out-of-school children of primary school age, 2013 (number, both sexes)</t>
    </r>
    <r>
      <rPr>
        <vertAlign val="superscript"/>
        <sz val="9"/>
        <rFont val="Arial"/>
        <family val="2"/>
      </rPr>
      <t>44k</t>
    </r>
  </si>
  <si>
    <r>
      <t>Out-of-school adolescents of lower secondary school age, 2013 (number, both sexes)</t>
    </r>
    <r>
      <rPr>
        <vertAlign val="superscript"/>
        <sz val="9"/>
        <rFont val="Arial"/>
        <family val="2"/>
      </rPr>
      <t>44k</t>
    </r>
  </si>
  <si>
    <r>
      <t>Youth literacy rate (15-24 years), 2011-2016(%)</t>
    </r>
    <r>
      <rPr>
        <vertAlign val="superscript"/>
        <sz val="9"/>
        <rFont val="Arial"/>
        <family val="2"/>
      </rPr>
      <t>1</t>
    </r>
  </si>
  <si>
    <r>
      <t>Adult literacy rate, 2011-2016(%)</t>
    </r>
    <r>
      <rPr>
        <vertAlign val="superscript"/>
        <sz val="9"/>
        <rFont val="Arial"/>
        <family val="2"/>
      </rPr>
      <t>1</t>
    </r>
  </si>
  <si>
    <r>
      <t>Child labour, 2010-2016 (%)</t>
    </r>
    <r>
      <rPr>
        <vertAlign val="superscript"/>
        <sz val="9"/>
        <rFont val="Arial"/>
        <family val="2"/>
      </rPr>
      <t>1ax</t>
    </r>
  </si>
  <si>
    <r>
      <t>Justification of wife beating, 2010-2016 (%, Male, Female)</t>
    </r>
    <r>
      <rPr>
        <vertAlign val="superscript"/>
        <sz val="9"/>
        <rFont val="Arial"/>
        <family val="2"/>
      </rPr>
      <t>1ax</t>
    </r>
  </si>
  <si>
    <r>
      <t>Public spending (Education) as a % of  GDP, 2017</t>
    </r>
    <r>
      <rPr>
        <vertAlign val="superscript"/>
        <sz val="9"/>
        <rFont val="Arial"/>
        <family val="2"/>
      </rPr>
      <t>3</t>
    </r>
  </si>
  <si>
    <r>
      <t>Public spending (Health) as a % of GDP, 2017</t>
    </r>
    <r>
      <rPr>
        <vertAlign val="superscript"/>
        <sz val="9"/>
        <rFont val="Arial"/>
        <family val="2"/>
      </rPr>
      <t>3</t>
    </r>
  </si>
  <si>
    <r>
      <t xml:space="preserve">60.2      </t>
    </r>
    <r>
      <rPr>
        <i/>
        <sz val="8"/>
        <rFont val="Arial"/>
        <family val="2"/>
      </rPr>
      <t>(Uttar Pradesh)</t>
    </r>
  </si>
  <si>
    <r>
      <t xml:space="preserve">99.1        </t>
    </r>
    <r>
      <rPr>
        <i/>
        <sz val="8"/>
        <rFont val="Arial"/>
        <family val="2"/>
      </rPr>
      <t>(Lakshadweep)</t>
    </r>
  </si>
  <si>
    <t>Child              under-nutrition  (%)</t>
  </si>
  <si>
    <t xml:space="preserve">  School attendance           6-10 yrs. old             (%)</t>
  </si>
  <si>
    <t>School attendance         11-13 yrs. old        (%)</t>
  </si>
  <si>
    <r>
      <t xml:space="preserve">48.3                          </t>
    </r>
    <r>
      <rPr>
        <i/>
        <sz val="8"/>
        <rFont val="Arial"/>
        <family val="2"/>
      </rPr>
      <t>(Bihar)</t>
    </r>
  </si>
  <si>
    <r>
      <t xml:space="preserve">19.7  </t>
    </r>
    <r>
      <rPr>
        <i/>
        <sz val="8"/>
        <rFont val="Arial"/>
        <family val="2"/>
      </rPr>
      <t xml:space="preserve">        (Kerala)</t>
    </r>
  </si>
  <si>
    <r>
      <t xml:space="preserve">35.4      </t>
    </r>
    <r>
      <rPr>
        <i/>
        <sz val="8"/>
        <rFont val="Arial"/>
        <family val="2"/>
      </rPr>
      <t>(Nagaland)</t>
    </r>
  </si>
  <si>
    <r>
      <t xml:space="preserve">91.2           </t>
    </r>
    <r>
      <rPr>
        <i/>
        <sz val="8"/>
        <rFont val="Arial"/>
        <family val="2"/>
      </rPr>
      <t>(Puducherry)</t>
    </r>
  </si>
  <si>
    <r>
      <t xml:space="preserve">45.1 </t>
    </r>
    <r>
      <rPr>
        <i/>
        <sz val="8"/>
        <rFont val="Arial"/>
        <family val="2"/>
      </rPr>
      <t>(Uttar Pradesh)</t>
    </r>
  </si>
  <si>
    <r>
      <t xml:space="preserve">4.4         </t>
    </r>
    <r>
      <rPr>
        <i/>
        <sz val="8"/>
        <rFont val="Arial"/>
        <family val="2"/>
      </rPr>
      <t>(Kerala)</t>
    </r>
  </si>
  <si>
    <r>
      <t xml:space="preserve">78.1              </t>
    </r>
    <r>
      <rPr>
        <i/>
        <sz val="8"/>
        <rFont val="Arial"/>
        <family val="2"/>
      </rPr>
      <t>(U Pradesh)</t>
    </r>
  </si>
  <si>
    <r>
      <t xml:space="preserve">7.7   
</t>
    </r>
    <r>
      <rPr>
        <i/>
        <sz val="8"/>
        <rFont val="Arial"/>
        <family val="2"/>
      </rPr>
      <t>(Kerala)</t>
    </r>
  </si>
  <si>
    <t>M - 82</t>
  </si>
  <si>
    <t>F - 81</t>
  </si>
  <si>
    <t>F - 82</t>
  </si>
  <si>
    <r>
      <t>Total Gross Domestic Product (GDP), 2017 (US$ in billions)</t>
    </r>
    <r>
      <rPr>
        <vertAlign val="superscript"/>
        <sz val="9"/>
        <rFont val="Arial"/>
        <family val="2"/>
      </rPr>
      <t>3</t>
    </r>
  </si>
  <si>
    <r>
      <t>Total Gross Domestic Product (GDP), 2014 (US$ in billions)</t>
    </r>
    <r>
      <rPr>
        <vertAlign val="superscript"/>
        <sz val="9"/>
        <rFont val="Arial"/>
        <family val="2"/>
      </rPr>
      <t>3</t>
    </r>
  </si>
  <si>
    <r>
      <t>Total Gross Domestic Product (GDP), 2014 (US$ in billion)</t>
    </r>
    <r>
      <rPr>
        <vertAlign val="superscript"/>
        <sz val="9"/>
        <rFont val="Arial"/>
        <family val="2"/>
      </rPr>
      <t>3</t>
    </r>
  </si>
  <si>
    <r>
      <t>Human Development Index (HDI), 2017(rank/189countries)</t>
    </r>
    <r>
      <rPr>
        <vertAlign val="superscript"/>
        <sz val="9"/>
        <rFont val="Arial"/>
        <family val="2"/>
      </rPr>
      <t>2</t>
    </r>
    <r>
      <rPr>
        <sz val="9"/>
        <rFont val="Arial"/>
        <family val="2"/>
      </rPr>
      <t xml:space="preserve"> </t>
    </r>
  </si>
  <si>
    <r>
      <t>Gini coefficient of income inequality, 2015-2020</t>
    </r>
    <r>
      <rPr>
        <vertAlign val="superscript"/>
        <sz val="9"/>
        <rFont val="Arial"/>
        <family val="2"/>
      </rPr>
      <t>2</t>
    </r>
  </si>
  <si>
    <r>
      <t>Population below int'l income poverty line (PPP US$ 1.25/day), 2010-2014 (%)</t>
    </r>
    <r>
      <rPr>
        <vertAlign val="superscript"/>
        <sz val="9"/>
        <rFont val="Arial"/>
        <family val="2"/>
      </rPr>
      <t>1</t>
    </r>
  </si>
  <si>
    <r>
      <t>Primary school net enrolment ratio, 2011-2016 (%, Male, Female)</t>
    </r>
    <r>
      <rPr>
        <vertAlign val="superscript"/>
        <sz val="9"/>
        <rFont val="Arial"/>
        <family val="2"/>
      </rPr>
      <t xml:space="preserve">1ax </t>
    </r>
  </si>
  <si>
    <r>
      <t>Females as % of males, primary school, 2011-2016 (GER)</t>
    </r>
    <r>
      <rPr>
        <vertAlign val="superscript"/>
        <sz val="9"/>
        <rFont val="Arial"/>
        <family val="2"/>
      </rPr>
      <t>1ax</t>
    </r>
  </si>
  <si>
    <r>
      <t>Survival rate to last primary grade, 2011-2016 (%)</t>
    </r>
    <r>
      <rPr>
        <vertAlign val="superscript"/>
        <sz val="9"/>
        <rFont val="Arial"/>
        <family val="2"/>
      </rPr>
      <t>1a</t>
    </r>
  </si>
  <si>
    <r>
      <t>Adult literacy rate,2011-2016 (%)</t>
    </r>
    <r>
      <rPr>
        <vertAlign val="superscript"/>
        <sz val="9"/>
        <rFont val="Arial"/>
        <family val="2"/>
      </rPr>
      <t>1</t>
    </r>
  </si>
  <si>
    <r>
      <t>Birth registration, 2010-2016 (%)</t>
    </r>
    <r>
      <rPr>
        <vertAlign val="superscript"/>
        <sz val="9"/>
        <rFont val="Arial"/>
        <family val="2"/>
      </rPr>
      <t>1ax</t>
    </r>
  </si>
  <si>
    <r>
      <t>Justification of wife beating, 2010-2016 (%, Male, Female)</t>
    </r>
    <r>
      <rPr>
        <vertAlign val="superscript"/>
        <sz val="9"/>
        <rFont val="Arial"/>
        <family val="2"/>
      </rPr>
      <t>1axy</t>
    </r>
  </si>
  <si>
    <r>
      <t xml:space="preserve">40. United Nations Committee for Development Policy, March, 2018. </t>
    </r>
    <r>
      <rPr>
        <i/>
        <sz val="10"/>
        <rFont val="Arial"/>
        <family val="2"/>
      </rPr>
      <t>&lt;http://www.un.org/ohrlls&gt;https://www.un.org/development/desa/dpad/wp-content/uploads/sites/45/publication/ldc_list.pdf</t>
    </r>
  </si>
  <si>
    <r>
      <t xml:space="preserve">44. UNESCO Institute of Statistics, 2017. </t>
    </r>
    <r>
      <rPr>
        <i/>
        <sz val="10"/>
        <rFont val="Arial"/>
        <family val="2"/>
      </rPr>
      <t>http://data.uis.unesco.org/#</t>
    </r>
  </si>
  <si>
    <r>
      <t xml:space="preserve">1. UNICEF. </t>
    </r>
    <r>
      <rPr>
        <i/>
        <sz val="10"/>
        <rFont val="Arial"/>
        <family val="2"/>
      </rPr>
      <t>The State of the World's Children 2017-statistical tables. https://data.unicef.org/resources/state-worlds-children-2017-statistical-tables</t>
    </r>
  </si>
  <si>
    <r>
      <t xml:space="preserve">2. UNDP. 2018 </t>
    </r>
    <r>
      <rPr>
        <i/>
        <sz val="10"/>
        <rFont val="Arial"/>
        <family val="2"/>
      </rPr>
      <t>Human Development Update</t>
    </r>
    <r>
      <rPr>
        <sz val="10"/>
        <rFont val="Arial"/>
        <family val="2"/>
      </rPr>
      <t xml:space="preserve">. </t>
    </r>
    <r>
      <rPr>
        <i/>
        <sz val="10"/>
        <rFont val="Arial"/>
        <family val="2"/>
      </rPr>
      <t>http://hdr.undp.org/sites/default/files/2018_human_development_statistical_update.pdf</t>
    </r>
  </si>
  <si>
    <r>
      <t xml:space="preserve">3. World Bank. </t>
    </r>
    <r>
      <rPr>
        <i/>
        <sz val="10"/>
        <rFont val="Arial"/>
        <family val="2"/>
      </rPr>
      <t>World Development Indicators Database. https://data.worldbank.org/country</t>
    </r>
  </si>
  <si>
    <r>
      <t>5. UNDP, Human Development Indices and Indicators, 2018 Statistical Update &lt;</t>
    </r>
    <r>
      <rPr>
        <i/>
        <sz val="10"/>
        <rFont val="Arial"/>
        <family val="2"/>
      </rPr>
      <t>http://hdr.undp.org/sites/default/files/2018_human_development_statistical_update.pdf</t>
    </r>
    <r>
      <rPr>
        <sz val="10"/>
        <rFont val="Arial"/>
        <family val="2"/>
      </rPr>
      <t>&gt;</t>
    </r>
  </si>
  <si>
    <r>
      <t xml:space="preserve">7. World Trade Organization. </t>
    </r>
    <r>
      <rPr>
        <i/>
        <sz val="10"/>
        <rFont val="Arial"/>
        <family val="2"/>
      </rPr>
      <t>World Trade Organization website.</t>
    </r>
    <r>
      <rPr>
        <sz val="10"/>
        <rFont val="Arial"/>
        <family val="2"/>
      </rPr>
      <t xml:space="preserve"> &lt;www.wto.org&gt;</t>
    </r>
  </si>
  <si>
    <r>
      <t xml:space="preserve">8. Asian Development Bank. </t>
    </r>
    <r>
      <rPr>
        <i/>
        <sz val="10"/>
        <rFont val="Arial"/>
        <family val="2"/>
      </rPr>
      <t>Asian Development Outlook 2018: https://www.adb.org/sites/default/files/publication/452971/ado2018-update.pdf</t>
    </r>
  </si>
  <si>
    <r>
      <t xml:space="preserve">9. UNCTAD. </t>
    </r>
    <r>
      <rPr>
        <i/>
        <sz val="10"/>
        <rFont val="Arial"/>
        <family val="2"/>
      </rPr>
      <t xml:space="preserve">Handbook of Statistics. 2018. </t>
    </r>
    <r>
      <rPr>
        <sz val="10"/>
        <rFont val="Arial"/>
        <family val="2"/>
      </rPr>
      <t>&lt;https://unctad.org/en/PublicationsLibrary/tdstat43_en.pdf</t>
    </r>
  </si>
  <si>
    <r>
      <t xml:space="preserve">42. WHO, UNICEF, UNFPA, The World Bank and the United Nations Population Division estimates. </t>
    </r>
    <r>
      <rPr>
        <i/>
        <sz val="10"/>
        <rFont val="Arial"/>
        <family val="2"/>
      </rPr>
      <t>Trends in Maternal Mortality</t>
    </r>
    <r>
      <rPr>
        <sz val="10"/>
        <rFont val="Arial"/>
        <family val="2"/>
      </rPr>
      <t>. 1990-2015. &lt;http://apps.who.int/iris/bitstream/10665/194254/1/9789241565141_eng.pdf?ua=1&gt;</t>
    </r>
  </si>
  <si>
    <t>Other atolls</t>
  </si>
  <si>
    <r>
      <t xml:space="preserve">99.9      </t>
    </r>
    <r>
      <rPr>
        <i/>
        <sz val="8"/>
        <rFont val="Arial"/>
        <family val="2"/>
      </rPr>
      <t xml:space="preserve">    (South Central)</t>
    </r>
  </si>
  <si>
    <t>Malé</t>
  </si>
  <si>
    <r>
      <t xml:space="preserve">98.3         </t>
    </r>
    <r>
      <rPr>
        <i/>
        <sz val="8"/>
        <rFont val="Arial"/>
        <family val="2"/>
      </rPr>
      <t>(Malé)</t>
    </r>
  </si>
  <si>
    <r>
      <t xml:space="preserve">99.7        </t>
    </r>
    <r>
      <rPr>
        <i/>
        <sz val="8"/>
        <rFont val="Arial"/>
        <family val="2"/>
      </rPr>
      <t>(North Central)</t>
    </r>
  </si>
  <si>
    <r>
      <t xml:space="preserve">11.3                      </t>
    </r>
    <r>
      <rPr>
        <i/>
        <sz val="8"/>
        <rFont val="Arial"/>
        <family val="2"/>
      </rPr>
      <t>(Central &amp; South Central)</t>
    </r>
  </si>
  <si>
    <r>
      <t xml:space="preserve">18.5                    </t>
    </r>
    <r>
      <rPr>
        <i/>
        <sz val="8"/>
        <rFont val="Arial"/>
        <family val="2"/>
      </rPr>
      <t>(North Central)</t>
    </r>
  </si>
  <si>
    <r>
      <t xml:space="preserve">81.0       </t>
    </r>
    <r>
      <rPr>
        <i/>
        <sz val="8"/>
        <rFont val="Arial"/>
        <family val="2"/>
      </rPr>
      <t>(South)</t>
    </r>
  </si>
  <si>
    <r>
      <t xml:space="preserve">82.8                </t>
    </r>
    <r>
      <rPr>
        <i/>
        <sz val="8"/>
        <rFont val="Arial"/>
        <family val="2"/>
      </rPr>
      <t>(Malé)</t>
    </r>
  </si>
  <si>
    <r>
      <t xml:space="preserve">17                </t>
    </r>
    <r>
      <rPr>
        <i/>
        <sz val="8"/>
        <rFont val="Arial"/>
        <family val="2"/>
      </rPr>
      <t>(South)</t>
    </r>
  </si>
  <si>
    <r>
      <t xml:space="preserve">7 </t>
    </r>
    <r>
      <rPr>
        <i/>
        <sz val="8"/>
        <rFont val="Arial"/>
        <family val="2"/>
      </rPr>
      <t>(North)</t>
    </r>
  </si>
  <si>
    <r>
      <t>24             (</t>
    </r>
    <r>
      <rPr>
        <i/>
        <sz val="8"/>
        <rFont val="Arial"/>
        <family val="2"/>
      </rPr>
      <t>South)</t>
    </r>
  </si>
  <si>
    <r>
      <t xml:space="preserve">15      
</t>
    </r>
    <r>
      <rPr>
        <i/>
        <sz val="8"/>
        <rFont val="Arial"/>
        <family val="2"/>
      </rPr>
      <t>(North Central)</t>
    </r>
  </si>
  <si>
    <r>
      <t>(98.9)</t>
    </r>
    <r>
      <rPr>
        <vertAlign val="superscript"/>
        <sz val="8"/>
        <rFont val="Calibri"/>
        <family val="2"/>
        <scheme val="minor"/>
      </rPr>
      <t>30</t>
    </r>
  </si>
  <si>
    <r>
      <t>(97.8)</t>
    </r>
    <r>
      <rPr>
        <vertAlign val="superscript"/>
        <sz val="8"/>
        <rFont val="Calibri"/>
        <family val="2"/>
        <scheme val="minor"/>
      </rPr>
      <t>30</t>
    </r>
  </si>
  <si>
    <r>
      <t xml:space="preserve">91.9              </t>
    </r>
    <r>
      <rPr>
        <i/>
        <sz val="8"/>
        <rFont val="Arial"/>
        <family val="2"/>
      </rPr>
      <t>(Malé)</t>
    </r>
  </si>
  <si>
    <r>
      <t xml:space="preserve">97.0               </t>
    </r>
    <r>
      <rPr>
        <i/>
        <sz val="8"/>
        <rFont val="Arial"/>
        <family val="2"/>
      </rPr>
      <t>(North)</t>
    </r>
  </si>
  <si>
    <r>
      <t xml:space="preserve">73.0               </t>
    </r>
    <r>
      <rPr>
        <i/>
        <sz val="8"/>
        <rFont val="Arial"/>
        <family val="2"/>
      </rPr>
      <t>(North Central)</t>
    </r>
  </si>
  <si>
    <r>
      <t xml:space="preserve">80.0                   </t>
    </r>
    <r>
      <rPr>
        <i/>
        <sz val="8"/>
        <rFont val="Arial"/>
        <family val="2"/>
      </rPr>
      <t>(North)</t>
    </r>
  </si>
  <si>
    <r>
      <t>Primary school net enrolment ratio, 2011-2016 (%, Male, Female)</t>
    </r>
    <r>
      <rPr>
        <vertAlign val="superscript"/>
        <sz val="9"/>
        <rFont val="Arial"/>
        <family val="2"/>
      </rPr>
      <t>1</t>
    </r>
  </si>
  <si>
    <r>
      <t>Net ODA per capita, 2017 (US$)</t>
    </r>
    <r>
      <rPr>
        <vertAlign val="superscript"/>
        <sz val="9"/>
        <rFont val="Arial"/>
        <family val="2"/>
      </rPr>
      <t>3</t>
    </r>
  </si>
  <si>
    <r>
      <t xml:space="preserve">69.9          
</t>
    </r>
    <r>
      <rPr>
        <i/>
        <sz val="8"/>
        <rFont val="Arial"/>
        <family val="2"/>
      </rPr>
      <t>(Prov. 3&amp;4)</t>
    </r>
  </si>
  <si>
    <r>
      <t xml:space="preserve">45.0    
</t>
    </r>
    <r>
      <rPr>
        <i/>
        <sz val="8"/>
        <rFont val="Arial"/>
        <family val="2"/>
      </rPr>
      <t>(Prov. 2)</t>
    </r>
  </si>
  <si>
    <r>
      <t xml:space="preserve">64.9
</t>
    </r>
    <r>
      <rPr>
        <i/>
        <sz val="8"/>
        <rFont val="Arial"/>
        <family val="2"/>
      </rPr>
      <t>(Prov. 6)</t>
    </r>
  </si>
  <si>
    <t>54.5        (Prov. 6)</t>
  </si>
  <si>
    <t>29.4      (Prov. 3)</t>
  </si>
  <si>
    <t>65.2      (Prov. 2)</t>
  </si>
  <si>
    <t>85.3        (prov. 3)</t>
  </si>
  <si>
    <t>41                (Prov. 6)</t>
  </si>
  <si>
    <t>15           (Prov. 4)</t>
  </si>
  <si>
    <t>69           (Prov. 7)</t>
  </si>
  <si>
    <t>27            (Prov. 4)</t>
  </si>
  <si>
    <t>67.6                   (Prov. 2)</t>
  </si>
  <si>
    <t>87.0                      (Prov. 3)</t>
  </si>
  <si>
    <t>41.7                            (Prov. 2)</t>
  </si>
  <si>
    <t>81.3                      (Prov. 4)</t>
  </si>
  <si>
    <r>
      <t>Population annual growth rate, 2016 (%)</t>
    </r>
    <r>
      <rPr>
        <vertAlign val="superscript"/>
        <sz val="9"/>
        <rFont val="Arial"/>
        <family val="2"/>
      </rPr>
      <t>1</t>
    </r>
  </si>
  <si>
    <r>
      <t>Human Development Index (HDI), 2018 (rank/189 countries)</t>
    </r>
    <r>
      <rPr>
        <vertAlign val="superscript"/>
        <sz val="9"/>
        <rFont val="Arial"/>
        <family val="2"/>
      </rPr>
      <t>2</t>
    </r>
    <r>
      <rPr>
        <sz val="9"/>
        <rFont val="Arial"/>
        <family val="2"/>
      </rPr>
      <t xml:space="preserve"> </t>
    </r>
  </si>
  <si>
    <r>
      <t>Secondary school net enrolment ratio, 2012-2013 (%, Male, Female)</t>
    </r>
    <r>
      <rPr>
        <vertAlign val="superscript"/>
        <sz val="9"/>
        <rFont val="Arial"/>
        <family val="2"/>
      </rPr>
      <t>1</t>
    </r>
  </si>
  <si>
    <r>
      <t>Out-of-school children of primary school age, 2014 (number, both sexes)</t>
    </r>
    <r>
      <rPr>
        <vertAlign val="superscript"/>
        <sz val="9"/>
        <rFont val="Arial"/>
        <family val="2"/>
      </rPr>
      <t>44k+</t>
    </r>
  </si>
  <si>
    <r>
      <t>Out-of-school adolescents of lower secondary school age, 2014 (number, both sexes)</t>
    </r>
    <r>
      <rPr>
        <vertAlign val="superscript"/>
        <sz val="9"/>
        <rFont val="Arial"/>
        <family val="2"/>
      </rPr>
      <t>44k+</t>
    </r>
  </si>
  <si>
    <r>
      <t>Women aged 20-24 who were married/in union before age 18, 2010-2016 (%)</t>
    </r>
    <r>
      <rPr>
        <vertAlign val="superscript"/>
        <sz val="9"/>
        <rFont val="Arial"/>
        <family val="2"/>
      </rPr>
      <t>1</t>
    </r>
  </si>
  <si>
    <r>
      <t>Child labour, 2010-2016 (%)</t>
    </r>
    <r>
      <rPr>
        <vertAlign val="superscript"/>
        <sz val="9"/>
        <rFont val="Arial"/>
        <family val="2"/>
      </rPr>
      <t>1a</t>
    </r>
  </si>
  <si>
    <t>M - 79</t>
  </si>
  <si>
    <t>M - 80</t>
  </si>
  <si>
    <t>F - 16</t>
  </si>
  <si>
    <t>24.4         (ICT Islm)</t>
  </si>
  <si>
    <r>
      <t>Population annual growth rate, 1990-2016(%)</t>
    </r>
    <r>
      <rPr>
        <vertAlign val="superscript"/>
        <sz val="9"/>
        <rFont val="Arial"/>
        <family val="2"/>
      </rPr>
      <t>1</t>
    </r>
  </si>
  <si>
    <r>
      <t>Gender Inequality Index (GII), 2018 (rank/189 countries)</t>
    </r>
    <r>
      <rPr>
        <vertAlign val="superscript"/>
        <sz val="9"/>
        <rFont val="Arial"/>
        <family val="2"/>
      </rPr>
      <t xml:space="preserve">2 </t>
    </r>
    <r>
      <rPr>
        <sz val="9"/>
        <rFont val="Arial"/>
        <family val="2"/>
      </rPr>
      <t xml:space="preserve"> </t>
    </r>
  </si>
  <si>
    <r>
      <t>Multidimensional Poverty Index (MPI), (value)</t>
    </r>
    <r>
      <rPr>
        <vertAlign val="superscript"/>
        <sz val="9"/>
        <rFont val="Arial"/>
        <family val="2"/>
      </rPr>
      <t>2</t>
    </r>
  </si>
  <si>
    <r>
      <t>Maternal mortality ratio (deaths per 100,000 live births), 2015</t>
    </r>
    <r>
      <rPr>
        <vertAlign val="superscript"/>
        <sz val="9"/>
        <rFont val="Arial"/>
        <family val="2"/>
      </rPr>
      <t>42</t>
    </r>
  </si>
  <si>
    <r>
      <t>Households consuming iodized salt, 2011-2016 (%)</t>
    </r>
    <r>
      <rPr>
        <vertAlign val="superscript"/>
        <sz val="9"/>
        <rFont val="Arial"/>
        <family val="2"/>
      </rPr>
      <t>1x</t>
    </r>
  </si>
  <si>
    <r>
      <t>Inequality-adjusted Human Development Index (IHDI), 2018</t>
    </r>
    <r>
      <rPr>
        <vertAlign val="superscript"/>
        <sz val="9"/>
        <rFont val="Arial"/>
        <family val="2"/>
      </rPr>
      <t>2</t>
    </r>
  </si>
  <si>
    <t>99.2        (Ratnapurna)</t>
  </si>
  <si>
    <t>100.0      (Multiple districts)</t>
  </si>
  <si>
    <t>94.1           (Jaffna)</t>
  </si>
  <si>
    <t>99.7         (Matale)</t>
  </si>
  <si>
    <t>77.7         (Puttalam)</t>
  </si>
  <si>
    <t>86.0           (Matale)</t>
  </si>
  <si>
    <t>32.4          (Nuwara Eliya)</t>
  </si>
  <si>
    <t>11.7          (Puttalam)</t>
  </si>
  <si>
    <t>81.0           (Mannar)</t>
  </si>
  <si>
    <t>100.0           (Multiple districts)</t>
  </si>
  <si>
    <t>25      (Trincomalee)</t>
  </si>
  <si>
    <t>2         (Gampaha)</t>
  </si>
  <si>
    <t>22         (Puttalam)</t>
  </si>
  <si>
    <t>7         (Multiple districts)</t>
  </si>
  <si>
    <r>
      <t>Human Development Index (HDI), 2017 (value)</t>
    </r>
    <r>
      <rPr>
        <vertAlign val="superscript"/>
        <sz val="9"/>
        <rFont val="Arial"/>
        <family val="2"/>
      </rPr>
      <t>2</t>
    </r>
  </si>
  <si>
    <r>
      <t>Inequality-adjusted Human Development Index (IHDI), 2017 (value)</t>
    </r>
    <r>
      <rPr>
        <vertAlign val="superscript"/>
        <sz val="9"/>
        <rFont val="Arial"/>
        <family val="2"/>
      </rPr>
      <t>2</t>
    </r>
  </si>
  <si>
    <r>
      <t>Gender Inequality Index (GII), 2017 (value)</t>
    </r>
    <r>
      <rPr>
        <vertAlign val="superscript"/>
        <sz val="9"/>
        <rFont val="Arial"/>
        <family val="2"/>
      </rPr>
      <t xml:space="preserve">2 </t>
    </r>
    <r>
      <rPr>
        <sz val="9"/>
        <rFont val="Arial"/>
        <family val="2"/>
      </rPr>
      <t xml:space="preserve"> </t>
    </r>
  </si>
  <si>
    <r>
      <t>Population below int'l income poverty line (PPP US$ 1.25/day), 2010-2014 (%)</t>
    </r>
    <r>
      <rPr>
        <vertAlign val="superscript"/>
        <sz val="9"/>
        <rFont val="Arial"/>
        <family val="2"/>
      </rPr>
      <t>1a</t>
    </r>
  </si>
  <si>
    <r>
      <t>Skilled attendance at birth, 2011-2016 (%)</t>
    </r>
    <r>
      <rPr>
        <vertAlign val="superscript"/>
        <sz val="9"/>
        <rFont val="Arial"/>
        <family val="2"/>
      </rPr>
      <t>1a</t>
    </r>
  </si>
  <si>
    <r>
      <t>Stunting prevalence, moderate and severe, children under 5 yr., 2010-2015 (%)</t>
    </r>
    <r>
      <rPr>
        <vertAlign val="superscript"/>
        <sz val="9"/>
        <rFont val="Arial"/>
        <family val="2"/>
      </rPr>
      <t>1ar</t>
    </r>
  </si>
  <si>
    <r>
      <t>Vitamin A supplementation coverage, children 6-59 months, 2015 (%)</t>
    </r>
    <r>
      <rPr>
        <vertAlign val="superscript"/>
        <sz val="9"/>
        <rFont val="Arial"/>
        <family val="2"/>
      </rPr>
      <t>1u</t>
    </r>
  </si>
  <si>
    <r>
      <t>Households consuming iodized salt, 2011-2016 (%)</t>
    </r>
    <r>
      <rPr>
        <vertAlign val="superscript"/>
        <sz val="9"/>
        <rFont val="Arial"/>
        <family val="2"/>
      </rPr>
      <t>1a</t>
    </r>
  </si>
  <si>
    <r>
      <t>Population using improved drinking water sources, 2015 (%)</t>
    </r>
    <r>
      <rPr>
        <vertAlign val="superscript"/>
        <sz val="9"/>
        <rFont val="Arial"/>
        <family val="2"/>
      </rPr>
      <t>41g</t>
    </r>
  </si>
  <si>
    <r>
      <t>Population using improved sanitation facilities, 2015 (%)</t>
    </r>
    <r>
      <rPr>
        <vertAlign val="superscript"/>
        <sz val="9"/>
        <rFont val="Arial"/>
        <family val="2"/>
      </rPr>
      <t>41g</t>
    </r>
  </si>
  <si>
    <r>
      <t>Population practicing open defecation, 2015 (%)</t>
    </r>
    <r>
      <rPr>
        <vertAlign val="superscript"/>
        <sz val="9"/>
        <rFont val="Arial"/>
        <family val="2"/>
      </rPr>
      <t>41g</t>
    </r>
  </si>
  <si>
    <r>
      <t>Adult HIV/AIDS prevalence rate (15-49 years), 2016 (%)</t>
    </r>
    <r>
      <rPr>
        <vertAlign val="superscript"/>
        <sz val="9"/>
        <rFont val="Arial"/>
        <family val="2"/>
      </rPr>
      <t>2</t>
    </r>
  </si>
  <si>
    <r>
      <t>Secondary school net enrolment ratio, 2011-2016 (%)</t>
    </r>
    <r>
      <rPr>
        <vertAlign val="superscript"/>
        <sz val="9"/>
        <rFont val="Arial"/>
        <family val="2"/>
      </rPr>
      <t>1a</t>
    </r>
  </si>
  <si>
    <r>
      <t>Birth registration, 2011-2016 (%)</t>
    </r>
    <r>
      <rPr>
        <vertAlign val="superscript"/>
        <sz val="9"/>
        <rFont val="Arial"/>
        <family val="2"/>
      </rPr>
      <t>1a</t>
    </r>
  </si>
  <si>
    <r>
      <t>Women aged 20-24 who were married/in union before age 18, 2011-2016 (%)</t>
    </r>
    <r>
      <rPr>
        <vertAlign val="superscript"/>
        <sz val="9"/>
        <rFont val="Arial"/>
        <family val="2"/>
      </rPr>
      <t>1a</t>
    </r>
  </si>
  <si>
    <r>
      <t>Child labour, 2011-2016 (%)</t>
    </r>
    <r>
      <rPr>
        <vertAlign val="superscript"/>
        <sz val="9"/>
        <rFont val="Arial"/>
        <family val="2"/>
      </rPr>
      <t>1a</t>
    </r>
  </si>
  <si>
    <r>
      <t>Justification of wife beating, 2011-2016 (%, Male, Female)</t>
    </r>
    <r>
      <rPr>
        <vertAlign val="superscript"/>
        <sz val="9"/>
        <rFont val="Arial"/>
        <family val="2"/>
      </rPr>
      <t>1a</t>
    </r>
  </si>
  <si>
    <r>
      <t>World Trade Organization membership</t>
    </r>
    <r>
      <rPr>
        <vertAlign val="superscript"/>
        <sz val="9"/>
        <rFont val="Arial"/>
        <family val="2"/>
      </rPr>
      <t xml:space="preserve">7 </t>
    </r>
    <r>
      <rPr>
        <sz val="9"/>
        <rFont val="Arial"/>
        <family val="2"/>
      </rPr>
      <t xml:space="preserve">                                                                                                                          </t>
    </r>
  </si>
  <si>
    <r>
      <t>Annual growth rate of GDP per capita, 2017 (%)</t>
    </r>
    <r>
      <rPr>
        <vertAlign val="superscript"/>
        <sz val="9"/>
        <rFont val="Arial"/>
        <family val="2"/>
      </rPr>
      <t>8</t>
    </r>
  </si>
  <si>
    <r>
      <t>Gross National Income per capita, PPP, 2017 (US$)</t>
    </r>
    <r>
      <rPr>
        <vertAlign val="superscript"/>
        <sz val="9"/>
        <rFont val="Arial"/>
        <family val="2"/>
      </rPr>
      <t>2</t>
    </r>
  </si>
  <si>
    <r>
      <t>Total  remittances receipts, 2014 (US$ millions)</t>
    </r>
    <r>
      <rPr>
        <vertAlign val="superscript"/>
        <sz val="9"/>
        <rFont val="Arial"/>
        <family val="2"/>
      </rPr>
      <t>9g</t>
    </r>
    <r>
      <rPr>
        <sz val="9"/>
        <rFont val="Arial"/>
        <family val="2"/>
      </rPr>
      <t xml:space="preserve">    </t>
    </r>
  </si>
  <si>
    <r>
      <t>Total workers' remittances receipts as % of GDP, 2014</t>
    </r>
    <r>
      <rPr>
        <vertAlign val="superscript"/>
        <sz val="9"/>
        <rFont val="Arial"/>
        <family val="2"/>
      </rPr>
      <t>9bg</t>
    </r>
  </si>
  <si>
    <r>
      <t>Public spending (Military)  as a % of GDP, 20173</t>
    </r>
    <r>
      <rPr>
        <vertAlign val="superscript"/>
        <sz val="9"/>
        <rFont val="Arial"/>
        <family val="2"/>
      </rPr>
      <t>3</t>
    </r>
  </si>
  <si>
    <r>
      <t>Number of new cases of wild poliovirus type 1 (WPV1), 2018</t>
    </r>
    <r>
      <rPr>
        <vertAlign val="superscript"/>
        <sz val="9"/>
        <rFont val="Arial"/>
        <family val="2"/>
      </rPr>
      <t>43</t>
    </r>
  </si>
  <si>
    <t>F - 79</t>
  </si>
  <si>
    <r>
      <t>Total population, 2018 (thousands)</t>
    </r>
    <r>
      <rPr>
        <vertAlign val="superscript"/>
        <sz val="9"/>
        <rFont val="Arial"/>
        <family val="2"/>
      </rPr>
      <t>46</t>
    </r>
  </si>
  <si>
    <r>
      <t>Population aged under 18, 2018 (thousands, % of total population)</t>
    </r>
    <r>
      <rPr>
        <vertAlign val="superscript"/>
        <sz val="9"/>
        <rFont val="Arial"/>
        <family val="2"/>
      </rPr>
      <t>46</t>
    </r>
  </si>
  <si>
    <t>17.656.7</t>
  </si>
  <si>
    <r>
      <t>Population aged under 5, 2018 (thousands, % of total population)</t>
    </r>
    <r>
      <rPr>
        <vertAlign val="superscript"/>
        <sz val="9"/>
        <rFont val="Arial"/>
        <family val="2"/>
      </rPr>
      <t>46</t>
    </r>
  </si>
  <si>
    <r>
      <t>Population annual growth rate, 2015 (%)</t>
    </r>
    <r>
      <rPr>
        <vertAlign val="superscript"/>
        <sz val="9"/>
        <rFont val="Arial"/>
        <family val="2"/>
      </rPr>
      <t>47</t>
    </r>
  </si>
  <si>
    <r>
      <t>Human Development Index (HDI), 2017</t>
    </r>
    <r>
      <rPr>
        <vertAlign val="superscript"/>
        <sz val="9"/>
        <rFont val="Arial"/>
        <family val="2"/>
      </rPr>
      <t>2</t>
    </r>
    <r>
      <rPr>
        <sz val="9"/>
        <rFont val="Arial"/>
        <family val="2"/>
      </rPr>
      <t xml:space="preserve"> </t>
    </r>
  </si>
  <si>
    <r>
      <t>Multidimensional Poverty Index (MPI), 2006-2017 (value)</t>
    </r>
    <r>
      <rPr>
        <vertAlign val="superscript"/>
        <sz val="9"/>
        <rFont val="Arial"/>
        <family val="2"/>
      </rPr>
      <t>49</t>
    </r>
  </si>
  <si>
    <r>
      <t>Population below the national poverty line, 2016-2017 (%)</t>
    </r>
    <r>
      <rPr>
        <vertAlign val="superscript"/>
        <sz val="9"/>
        <rFont val="Arial"/>
        <family val="2"/>
      </rPr>
      <t>48</t>
    </r>
  </si>
  <si>
    <r>
      <t>Neo-natal mortality rate (deaths per 1,000 live births), 2015</t>
    </r>
    <r>
      <rPr>
        <vertAlign val="superscript"/>
        <sz val="9"/>
        <rFont val="Arial"/>
        <family val="2"/>
      </rPr>
      <t>45</t>
    </r>
  </si>
  <si>
    <r>
      <t>Infant mortality rate (deaths per 1,000 live births), 2015</t>
    </r>
    <r>
      <rPr>
        <vertAlign val="superscript"/>
        <sz val="9"/>
        <rFont val="Arial"/>
        <family val="2"/>
      </rPr>
      <t>45</t>
    </r>
  </si>
  <si>
    <t>48. Afghanistan Living Conditions Survey 2016/17, ALCS Report http://nsia.gov.af/media/1503/alcs-2016-17-analysis-report-pre-print-for-web_rev.pdf</t>
  </si>
  <si>
    <r>
      <t>Under 5 mortality rate (deaths per 1,000 live births), 2015</t>
    </r>
    <r>
      <rPr>
        <vertAlign val="superscript"/>
        <sz val="9"/>
        <rFont val="Arial"/>
        <family val="2"/>
      </rPr>
      <t>45</t>
    </r>
  </si>
  <si>
    <r>
      <t>Maternal mortality ratio (deaths per 100,000 live births), 2011-2015</t>
    </r>
    <r>
      <rPr>
        <vertAlign val="superscript"/>
        <sz val="9"/>
        <rFont val="Arial"/>
        <family val="2"/>
      </rPr>
      <t>45</t>
    </r>
  </si>
  <si>
    <r>
      <t>Skilled attendance at birth, 2011-2015 (%)</t>
    </r>
    <r>
      <rPr>
        <vertAlign val="superscript"/>
        <sz val="9"/>
        <rFont val="Arial"/>
        <family val="2"/>
      </rPr>
      <t>45</t>
    </r>
  </si>
  <si>
    <r>
      <t>Children under 1 yr. immunized (BCG), 2015 (%)</t>
    </r>
    <r>
      <rPr>
        <vertAlign val="superscript"/>
        <sz val="9"/>
        <rFont val="Arial"/>
        <family val="2"/>
      </rPr>
      <t>45</t>
    </r>
    <r>
      <rPr>
        <sz val="9"/>
        <rFont val="Arial"/>
        <family val="2"/>
      </rPr>
      <t xml:space="preserve">             </t>
    </r>
  </si>
  <si>
    <r>
      <t>Children under 1 yr. immunized (DPT 3), 2015 (%)</t>
    </r>
    <r>
      <rPr>
        <vertAlign val="superscript"/>
        <sz val="9"/>
        <rFont val="Arial"/>
        <family val="2"/>
      </rPr>
      <t>145</t>
    </r>
  </si>
  <si>
    <r>
      <t>Children under 1 yr. immunized (Polio 3), 2015 (%)</t>
    </r>
    <r>
      <rPr>
        <vertAlign val="superscript"/>
        <sz val="9"/>
        <rFont val="Arial"/>
        <family val="2"/>
      </rPr>
      <t>45</t>
    </r>
  </si>
  <si>
    <r>
      <t>Children under 1 yr. immunized (Measles), 2015 (%)</t>
    </r>
    <r>
      <rPr>
        <vertAlign val="superscript"/>
        <sz val="9"/>
        <rFont val="Arial"/>
        <family val="2"/>
      </rPr>
      <t>45</t>
    </r>
  </si>
  <si>
    <r>
      <t>Proportion of the population using atleast basic drinking water services, 2015 (%)</t>
    </r>
    <r>
      <rPr>
        <vertAlign val="superscript"/>
        <sz val="9"/>
        <rFont val="Arial"/>
        <family val="2"/>
      </rPr>
      <t>50</t>
    </r>
  </si>
  <si>
    <r>
      <t>Proportion of population using atleast basic sanitation services, 2015 (%)</t>
    </r>
    <r>
      <rPr>
        <vertAlign val="superscript"/>
        <sz val="9"/>
        <rFont val="Arial"/>
        <family val="2"/>
      </rPr>
      <t>50</t>
    </r>
  </si>
  <si>
    <r>
      <t>Population practicing open defecation, 2015 (%)</t>
    </r>
    <r>
      <rPr>
        <vertAlign val="superscript"/>
        <sz val="9"/>
        <rFont val="Arial"/>
        <family val="2"/>
      </rPr>
      <t>50</t>
    </r>
  </si>
  <si>
    <t xml:space="preserve">M - 18 </t>
  </si>
  <si>
    <t xml:space="preserve">F - 16 </t>
  </si>
  <si>
    <t>M - 34</t>
  </si>
  <si>
    <t>F - 24</t>
  </si>
  <si>
    <r>
      <t>Total Gross Domestic Product (GDP), 2014 (US$ in millions)</t>
    </r>
    <r>
      <rPr>
        <vertAlign val="superscript"/>
        <sz val="9"/>
        <rFont val="Arial"/>
        <family val="2"/>
      </rPr>
      <t>9</t>
    </r>
  </si>
  <si>
    <r>
      <t>(45)</t>
    </r>
    <r>
      <rPr>
        <vertAlign val="superscript"/>
        <sz val="9"/>
        <rFont val="Calibri"/>
        <family val="2"/>
        <scheme val="minor"/>
      </rPr>
      <t>44</t>
    </r>
  </si>
  <si>
    <r>
      <t>(27)</t>
    </r>
    <r>
      <rPr>
        <vertAlign val="superscript"/>
        <sz val="9"/>
        <rFont val="Calibri"/>
        <family val="2"/>
        <scheme val="minor"/>
      </rPr>
      <t>44</t>
    </r>
  </si>
  <si>
    <r>
      <t>Primary school net enrolment ratio, 2011-2016 (%, Male, Female)</t>
    </r>
    <r>
      <rPr>
        <vertAlign val="superscript"/>
        <sz val="9"/>
        <rFont val="Arial"/>
        <family val="2"/>
      </rPr>
      <t xml:space="preserve">4 </t>
    </r>
  </si>
  <si>
    <r>
      <t>Primary completion rate as % of relevant age group, 2017</t>
    </r>
    <r>
      <rPr>
        <vertAlign val="superscript"/>
        <sz val="9"/>
        <rFont val="Arial"/>
        <family val="2"/>
      </rPr>
      <t>3</t>
    </r>
    <r>
      <rPr>
        <sz val="9"/>
        <rFont val="Arial"/>
        <family val="2"/>
      </rPr>
      <t xml:space="preserve"> </t>
    </r>
  </si>
  <si>
    <r>
      <t>Survival rate to last primary grade, 2011-2016 (%)</t>
    </r>
    <r>
      <rPr>
        <vertAlign val="superscript"/>
        <sz val="9"/>
        <rFont val="Arial"/>
        <family val="2"/>
      </rPr>
      <t>15</t>
    </r>
  </si>
  <si>
    <t>M - 91</t>
  </si>
  <si>
    <t>F - 94</t>
  </si>
  <si>
    <r>
      <t>Birth registration, 2011-2016(%)</t>
    </r>
    <r>
      <rPr>
        <vertAlign val="superscript"/>
        <sz val="9"/>
        <rFont val="Arial"/>
        <family val="2"/>
      </rPr>
      <t>15</t>
    </r>
  </si>
  <si>
    <r>
      <t>Women aged 20-24 who were married/in union before age 18, 2014 (%)</t>
    </r>
    <r>
      <rPr>
        <vertAlign val="superscript"/>
        <sz val="9"/>
        <rFont val="Arial"/>
        <family val="2"/>
      </rPr>
      <t>15</t>
    </r>
  </si>
  <si>
    <r>
      <t>Total Gross Domestic Product (GDP), 2014 (US$ in millions)</t>
    </r>
    <r>
      <rPr>
        <vertAlign val="superscript"/>
        <sz val="9"/>
        <rFont val="Arial"/>
        <family val="2"/>
      </rPr>
      <t>4</t>
    </r>
  </si>
  <si>
    <r>
      <t>Total remittances receipts, 2018 (US$ millions)</t>
    </r>
    <r>
      <rPr>
        <vertAlign val="superscript"/>
        <sz val="9"/>
        <rFont val="Arial"/>
        <family val="2"/>
      </rPr>
      <t>8</t>
    </r>
  </si>
  <si>
    <r>
      <t>Proportion of the population using safely managed drinking water services, 2015 (%)</t>
    </r>
    <r>
      <rPr>
        <vertAlign val="superscript"/>
        <sz val="9"/>
        <rFont val="Arial"/>
        <family val="2"/>
      </rPr>
      <t>41</t>
    </r>
  </si>
  <si>
    <r>
      <t>Proportion of population using atleast basic anitation services, 2015 (%)</t>
    </r>
    <r>
      <rPr>
        <vertAlign val="superscript"/>
        <sz val="9"/>
        <rFont val="Arial"/>
        <family val="2"/>
      </rPr>
      <t>41</t>
    </r>
  </si>
  <si>
    <t>16. Bangladesh Bureau of Statistics (BBS), Report on Bangladesh Sample Vital Statistics 2017, Statistics and Information Division, Dhaka, http://bbs.portal.gov.bd/sites/default/files/files/bbs.portal.gov.bd/page/6a40a397_6ef7_48a3_80b3_78b8d1223e3f/SVRS_2017.pdf</t>
  </si>
  <si>
    <t>19. World health statistics 2018: monitoring health for the SDGs, sustainable development goals. Geneva: World Health Organization; 2018.
Licence: CC BY-NC-SA 3.0 IGO</t>
  </si>
  <si>
    <r>
      <t>Population below the national poverty line, 2006-2017 (%)</t>
    </r>
    <r>
      <rPr>
        <vertAlign val="superscript"/>
        <sz val="9"/>
        <rFont val="Arial"/>
        <family val="2"/>
      </rPr>
      <t xml:space="preserve">17 </t>
    </r>
  </si>
  <si>
    <r>
      <t>Neo-natal mortality rate (deaths per 1,000 live births), 2017</t>
    </r>
    <r>
      <rPr>
        <vertAlign val="superscript"/>
        <sz val="9"/>
        <rFont val="Arial"/>
        <family val="2"/>
      </rPr>
      <t>18</t>
    </r>
  </si>
  <si>
    <r>
      <t>Infant mortality rate (deaths per 1,000 live births), 2017</t>
    </r>
    <r>
      <rPr>
        <vertAlign val="superscript"/>
        <sz val="9"/>
        <rFont val="Arial"/>
        <family val="2"/>
      </rPr>
      <t>18</t>
    </r>
  </si>
  <si>
    <r>
      <t>Under 5 mortality rate (deaths per 1,000 live births), 2017</t>
    </r>
    <r>
      <rPr>
        <vertAlign val="superscript"/>
        <sz val="9"/>
        <rFont val="Arial"/>
        <family val="2"/>
      </rPr>
      <t>18</t>
    </r>
  </si>
  <si>
    <r>
      <t>Skilled attendance at birth, 2017 (%)</t>
    </r>
    <r>
      <rPr>
        <vertAlign val="superscript"/>
        <sz val="9"/>
        <rFont val="Arial"/>
        <family val="2"/>
      </rPr>
      <t>19</t>
    </r>
  </si>
  <si>
    <r>
      <t>Total population, 2016 (thousands)</t>
    </r>
    <r>
      <rPr>
        <vertAlign val="superscript"/>
        <sz val="9"/>
        <rFont val="Arial"/>
        <family val="2"/>
      </rPr>
      <t>16</t>
    </r>
  </si>
  <si>
    <r>
      <t>Population aged under 18,  2017 (thousands, % of total population)</t>
    </r>
    <r>
      <rPr>
        <vertAlign val="superscript"/>
        <sz val="9"/>
        <rFont val="Arial"/>
        <family val="2"/>
      </rPr>
      <t>1</t>
    </r>
  </si>
  <si>
    <r>
      <t>Neo-natal mortality rate (deaths per 1,000 live births), 2017</t>
    </r>
    <r>
      <rPr>
        <vertAlign val="superscript"/>
        <sz val="9"/>
        <rFont val="Arial"/>
        <family val="2"/>
      </rPr>
      <t>45</t>
    </r>
  </si>
  <si>
    <r>
      <t>Infant mortality rate (deaths per 1,000 live births), 2017</t>
    </r>
    <r>
      <rPr>
        <vertAlign val="superscript"/>
        <sz val="9"/>
        <rFont val="Arial"/>
        <family val="2"/>
      </rPr>
      <t>45</t>
    </r>
  </si>
  <si>
    <r>
      <t>Under 5 mortality rate (deaths per 1,000 live births), 2017</t>
    </r>
    <r>
      <rPr>
        <vertAlign val="superscript"/>
        <sz val="9"/>
        <rFont val="Arial"/>
        <family val="2"/>
      </rPr>
      <t>45</t>
    </r>
  </si>
  <si>
    <r>
      <t>Proportion of population using atleast basic managed sanitation services, 2015 (%)</t>
    </r>
    <r>
      <rPr>
        <vertAlign val="superscript"/>
        <sz val="9"/>
        <rFont val="Arial"/>
        <family val="2"/>
      </rPr>
      <t>41</t>
    </r>
  </si>
  <si>
    <t>0.1-0.6</t>
  </si>
  <si>
    <t>F - 53.4</t>
  </si>
  <si>
    <r>
      <t>Total Gross Domestic Product (GDP), 2017 (US$ in millions)</t>
    </r>
    <r>
      <rPr>
        <vertAlign val="superscript"/>
        <sz val="9"/>
        <rFont val="Arial"/>
        <family val="2"/>
      </rPr>
      <t>3</t>
    </r>
  </si>
  <si>
    <r>
      <t>Annual growth rate of GDP, 2017 (%)</t>
    </r>
    <r>
      <rPr>
        <vertAlign val="superscript"/>
        <sz val="9"/>
        <rFont val="Arial"/>
        <family val="2"/>
      </rPr>
      <t>8</t>
    </r>
  </si>
  <si>
    <r>
      <t>Women aged 20-24 who were married/in union before age 18, 2010 (%)</t>
    </r>
    <r>
      <rPr>
        <vertAlign val="superscript"/>
        <sz val="9"/>
        <rFont val="Arial"/>
        <family val="2"/>
      </rPr>
      <t>21</t>
    </r>
  </si>
  <si>
    <r>
      <t>Minimum age for criminal responsibility</t>
    </r>
    <r>
      <rPr>
        <vertAlign val="superscript"/>
        <sz val="9"/>
        <rFont val="Arial"/>
        <family val="2"/>
      </rPr>
      <t xml:space="preserve"> </t>
    </r>
    <r>
      <rPr>
        <sz val="9"/>
        <rFont val="Arial"/>
        <family val="2"/>
      </rPr>
      <t>(years)</t>
    </r>
    <r>
      <rPr>
        <vertAlign val="superscript"/>
        <sz val="9"/>
        <rFont val="Arial"/>
        <family val="2"/>
      </rPr>
      <t>20</t>
    </r>
  </si>
  <si>
    <t>20. Parliament of the Kingdom of Bhutan. Penal code of Bhutan. 2004 (amended in 2011).</t>
  </si>
  <si>
    <t>21. National Statistics Bureau, Royal Government of Bhutan; UNICEF; UNFPA. Bhutan Multiple Indicator Surveys (BMIS). 2010 (for equity table). &lt;http://www.nsb.gov.bt/nada4/index.php/catalog/12&gt;</t>
  </si>
  <si>
    <t xml:space="preserve">49.  National Statistics and Information Authority (2019). Afghanistan Multidimensional Poverty Index 2016–2017. NSIA, Kabul. https://www.mppn.org/wp-content/uploads/2019/03/AFG_2019_vs9_online.pdf \ </t>
  </si>
  <si>
    <t>50. Bangladesh Bureau of Statistics (BBS), Report on Bangladesh Sample Vital Statistics 2017, Statistics and Information Division, Dhaka, http://bbs.portal.gov.bd/sites/default/files/files/bbs.portal.gov.bd/page/6a40a397_6ef7_48a3_80b3_78b8d1223e3f/SVRS_2017.pdf</t>
  </si>
  <si>
    <t>53. World health statistics 2018: monitoring health for the SDGs, sustainable development goals. Geneva: World Health Organization; 2018.
Licence: CC BY-NC-SA 3.0 IGO</t>
  </si>
  <si>
    <t>22. Ministry of Health, National Nutritional Survey of Bhutan 2015, https://www.researchgate.net/publication/326461056_National_Nutrition_Survey_2015</t>
  </si>
  <si>
    <r>
      <t>Underweight prevalence, moderate and severe, children under 5 yr., 2010-2015 (%)</t>
    </r>
    <r>
      <rPr>
        <vertAlign val="superscript"/>
        <sz val="9"/>
        <rFont val="Arial"/>
        <family val="2"/>
      </rPr>
      <t>22</t>
    </r>
  </si>
  <si>
    <r>
      <t>Stunting prevalence, moderate and severe, children under 5 yr., 2010-2015 (%)</t>
    </r>
    <r>
      <rPr>
        <vertAlign val="superscript"/>
        <sz val="9"/>
        <rFont val="Arial"/>
        <family val="2"/>
      </rPr>
      <t>22</t>
    </r>
  </si>
  <si>
    <r>
      <t>Vitamin A supplementation coverage, children 6-59 months, 2016 (%)</t>
    </r>
    <r>
      <rPr>
        <vertAlign val="superscript"/>
        <sz val="9"/>
        <rFont val="Arial"/>
        <family val="2"/>
      </rPr>
      <t>22</t>
    </r>
  </si>
  <si>
    <r>
      <t>Households consuming iodized salt, 2011-2016 (%)</t>
    </r>
    <r>
      <rPr>
        <vertAlign val="superscript"/>
        <sz val="9"/>
        <rFont val="Arial"/>
        <family val="2"/>
      </rPr>
      <t>22</t>
    </r>
  </si>
  <si>
    <r>
      <t>Total population, 2017 (thousands)</t>
    </r>
    <r>
      <rPr>
        <vertAlign val="superscript"/>
        <sz val="9"/>
        <rFont val="Arial"/>
        <family val="2"/>
      </rPr>
      <t>24</t>
    </r>
  </si>
  <si>
    <r>
      <t>Population aged under 5,  2017 (thousands, % of total population)</t>
    </r>
    <r>
      <rPr>
        <vertAlign val="superscript"/>
        <sz val="9"/>
        <rFont val="Arial"/>
        <family val="2"/>
      </rPr>
      <t>24</t>
    </r>
  </si>
  <si>
    <r>
      <t>Life expectancy at birth (years),  2017</t>
    </r>
    <r>
      <rPr>
        <vertAlign val="superscript"/>
        <sz val="9"/>
        <rFont val="Arial"/>
        <family val="2"/>
      </rPr>
      <t>24</t>
    </r>
  </si>
  <si>
    <r>
      <t>Total fertility rate,  2017</t>
    </r>
    <r>
      <rPr>
        <vertAlign val="superscript"/>
        <sz val="9"/>
        <rFont val="Arial"/>
        <family val="2"/>
      </rPr>
      <t>24</t>
    </r>
  </si>
  <si>
    <r>
      <t>Justification of wife beating, 2010-2016 (%, Male, Female)</t>
    </r>
    <r>
      <rPr>
        <vertAlign val="superscript"/>
        <sz val="9"/>
        <rFont val="Arial"/>
        <family val="2"/>
      </rPr>
      <t>23</t>
    </r>
  </si>
  <si>
    <r>
      <t>Proportion of the population using at least basic drinking water services, 2015 (%)</t>
    </r>
    <r>
      <rPr>
        <vertAlign val="superscript"/>
        <sz val="9"/>
        <rFont val="Arial"/>
        <family val="2"/>
      </rPr>
      <t>41</t>
    </r>
  </si>
  <si>
    <r>
      <t>Proportion of population using at least basic managed sanitation services, 2015 (%)</t>
    </r>
    <r>
      <rPr>
        <vertAlign val="superscript"/>
        <sz val="9"/>
        <rFont val="Arial"/>
        <family val="2"/>
      </rPr>
      <t>41</t>
    </r>
  </si>
  <si>
    <r>
      <t>Equity25</t>
    </r>
    <r>
      <rPr>
        <b/>
        <vertAlign val="superscript"/>
        <sz val="9"/>
        <rFont val="Arial"/>
        <family val="2"/>
      </rPr>
      <t>z</t>
    </r>
  </si>
  <si>
    <r>
      <t>Women aged 20-24 who were married/in union before age 18, 2013-2014 (%)</t>
    </r>
    <r>
      <rPr>
        <vertAlign val="superscript"/>
        <sz val="9"/>
        <rFont val="Arial"/>
        <family val="2"/>
      </rPr>
      <t>26</t>
    </r>
  </si>
  <si>
    <r>
      <t>Underweight prevalence, moderate and severe, children under 5 yr., 2015/16 (%)</t>
    </r>
    <r>
      <rPr>
        <vertAlign val="superscript"/>
        <sz val="9"/>
        <rFont val="Arial"/>
        <family val="2"/>
      </rPr>
      <t>25</t>
    </r>
  </si>
  <si>
    <r>
      <t>Stunting prevalence, moderate and severe, children under 5 yr., 2015/16 (%)</t>
    </r>
    <r>
      <rPr>
        <vertAlign val="superscript"/>
        <sz val="9"/>
        <rFont val="Arial"/>
        <family val="2"/>
      </rPr>
      <t>25</t>
    </r>
  </si>
  <si>
    <r>
      <t>Proportion of the population using atleast basic drinking water services, 2015 (%)</t>
    </r>
    <r>
      <rPr>
        <vertAlign val="superscript"/>
        <sz val="9"/>
        <rFont val="Arial"/>
        <family val="2"/>
      </rPr>
      <t>41</t>
    </r>
  </si>
  <si>
    <r>
      <t>Proportion of population using atleast basic sanitation services, 2015 (%)</t>
    </r>
    <r>
      <rPr>
        <vertAlign val="superscript"/>
        <sz val="9"/>
        <rFont val="Arial"/>
        <family val="2"/>
      </rPr>
      <t>41</t>
    </r>
  </si>
  <si>
    <t>27. Maldives Census 2014, Preliminary Results. Maldives National Bureau of Statistics, Ministry of Finance and Treasury, November 2014. &lt;http://www.planning.gov.mv/census/census%202014/CensusPreliminary/PreliminaryResults.pdf&gt;</t>
  </si>
  <si>
    <r>
      <t xml:space="preserve">28. Ministry of Health and Family; ICF Macro. </t>
    </r>
    <r>
      <rPr>
        <i/>
        <sz val="10"/>
        <rFont val="Arial"/>
        <family val="2"/>
      </rPr>
      <t xml:space="preserve">Maldives Demographic Health Survey (DHS). </t>
    </r>
    <r>
      <rPr>
        <sz val="10"/>
        <rFont val="Arial"/>
        <family val="2"/>
      </rPr>
      <t>20016/17. &lt;https://dhsprogram.com/pubs/pdf/FR349/FR349.pdf&gt;</t>
    </r>
  </si>
  <si>
    <r>
      <t>Total population, 2016 (thousands)</t>
    </r>
    <r>
      <rPr>
        <vertAlign val="superscript"/>
        <sz val="9"/>
        <rFont val="Arial"/>
        <family val="2"/>
      </rPr>
      <t>27</t>
    </r>
  </si>
  <si>
    <r>
      <t>Neo-natal mortality rate (deaths per 1,000 live births), 2016/17</t>
    </r>
    <r>
      <rPr>
        <vertAlign val="superscript"/>
        <sz val="9"/>
        <rFont val="Arial"/>
        <family val="2"/>
      </rPr>
      <t>28</t>
    </r>
  </si>
  <si>
    <r>
      <t>Infant mortality rate (deaths per 1,000 live births), 2016/17</t>
    </r>
    <r>
      <rPr>
        <vertAlign val="superscript"/>
        <sz val="9"/>
        <rFont val="Arial"/>
        <family val="2"/>
      </rPr>
      <t>28</t>
    </r>
  </si>
  <si>
    <r>
      <t>Under 5 mortality rate (deaths per 1,000 live births), 2016/17</t>
    </r>
    <r>
      <rPr>
        <vertAlign val="superscript"/>
        <sz val="9"/>
        <rFont val="Arial"/>
        <family val="2"/>
      </rPr>
      <t>28</t>
    </r>
  </si>
  <si>
    <r>
      <t>Skilled attendance at birth, 2011-2016/17 (%)</t>
    </r>
    <r>
      <rPr>
        <vertAlign val="superscript"/>
        <sz val="9"/>
        <rFont val="Arial"/>
        <family val="2"/>
      </rPr>
      <t>28</t>
    </r>
  </si>
  <si>
    <r>
      <t>Children under 1 yr. immunized (DPT 3), 2016 (%)</t>
    </r>
    <r>
      <rPr>
        <vertAlign val="superscript"/>
        <sz val="9"/>
        <rFont val="Arial"/>
        <family val="2"/>
      </rPr>
      <t>28</t>
    </r>
  </si>
  <si>
    <r>
      <t>Children under 1 yr. immunized (BCG), 2016 (%)</t>
    </r>
    <r>
      <rPr>
        <vertAlign val="superscript"/>
        <sz val="9"/>
        <rFont val="Arial"/>
        <family val="2"/>
      </rPr>
      <t>28</t>
    </r>
  </si>
  <si>
    <r>
      <t>Children under 1 yr. immunized (Polio 3), 2016 (%)</t>
    </r>
    <r>
      <rPr>
        <vertAlign val="superscript"/>
        <sz val="9"/>
        <rFont val="Arial"/>
        <family val="2"/>
      </rPr>
      <t>28</t>
    </r>
  </si>
  <si>
    <r>
      <t>Children under 1 yr. immunized (Measles), 2016 (%)</t>
    </r>
    <r>
      <rPr>
        <vertAlign val="superscript"/>
        <sz val="9"/>
        <rFont val="Arial"/>
        <family val="2"/>
      </rPr>
      <t>28</t>
    </r>
  </si>
  <si>
    <r>
      <t>Underweight prevalence, moderate and severe, children under 5 yr., 2010-2015 (%)</t>
    </r>
    <r>
      <rPr>
        <vertAlign val="superscript"/>
        <sz val="9"/>
        <rFont val="Arial"/>
        <family val="2"/>
      </rPr>
      <t>28</t>
    </r>
  </si>
  <si>
    <r>
      <t>Stunting prevalence, moderate and severe, children under 5 yr., 2010-2015 (%)</t>
    </r>
    <r>
      <rPr>
        <vertAlign val="superscript"/>
        <sz val="9"/>
        <rFont val="Arial"/>
        <family val="2"/>
      </rPr>
      <t>28</t>
    </r>
  </si>
  <si>
    <r>
      <t>Vitamin A supplementation coverage, children 6-59 months, 2015 (%)</t>
    </r>
    <r>
      <rPr>
        <vertAlign val="superscript"/>
        <sz val="9"/>
        <rFont val="Arial"/>
        <family val="2"/>
      </rPr>
      <t>28</t>
    </r>
  </si>
  <si>
    <r>
      <t>Households consuming iodized salt, 2011-2016 (%)</t>
    </r>
    <r>
      <rPr>
        <vertAlign val="superscript"/>
        <sz val="9"/>
        <rFont val="Arial"/>
        <family val="2"/>
      </rPr>
      <t>28</t>
    </r>
  </si>
  <si>
    <r>
      <t>Exclusive breastfeeding &lt;6 months, 2011-2016 ((%)</t>
    </r>
    <r>
      <rPr>
        <vertAlign val="superscript"/>
        <sz val="9"/>
        <rFont val="Arial"/>
        <family val="2"/>
      </rPr>
      <t>28</t>
    </r>
  </si>
  <si>
    <r>
      <t>Introduction to solid, semid-solid or soft foods 6-8 months, 2011-2016 (%)</t>
    </r>
    <r>
      <rPr>
        <vertAlign val="superscript"/>
        <sz val="9"/>
        <rFont val="Arial"/>
        <family val="2"/>
      </rPr>
      <t>28</t>
    </r>
  </si>
  <si>
    <r>
      <t>Women aged 20-24 who were married/in union before age 18, 2016/17 (%)</t>
    </r>
    <r>
      <rPr>
        <vertAlign val="superscript"/>
        <sz val="9"/>
        <rFont val="Arial"/>
        <family val="2"/>
      </rPr>
      <t>28</t>
    </r>
  </si>
  <si>
    <r>
      <t>Equity</t>
    </r>
    <r>
      <rPr>
        <b/>
        <vertAlign val="superscript"/>
        <sz val="9"/>
        <rFont val="Arial"/>
        <family val="2"/>
      </rPr>
      <t>28z</t>
    </r>
  </si>
  <si>
    <r>
      <t>Inequality-adjusted Human Development Index (IHDI), 2017</t>
    </r>
    <r>
      <rPr>
        <vertAlign val="superscript"/>
        <sz val="9"/>
        <rFont val="Arial"/>
        <family val="2"/>
      </rPr>
      <t>2</t>
    </r>
  </si>
  <si>
    <t>M - 26.7</t>
  </si>
  <si>
    <t>F - 27.4</t>
  </si>
  <si>
    <t>M - 36</t>
  </si>
  <si>
    <t>F - 35.7</t>
  </si>
  <si>
    <t>M - 97.1</t>
  </si>
  <si>
    <t>F - 97.4</t>
  </si>
  <si>
    <r>
      <t>Primary completion ratio as % of relevant age group, 2017</t>
    </r>
    <r>
      <rPr>
        <vertAlign val="superscript"/>
        <sz val="9"/>
        <rFont val="Arial"/>
        <family val="2"/>
      </rPr>
      <t xml:space="preserve">3 </t>
    </r>
  </si>
  <si>
    <t>M - 89.3</t>
  </si>
  <si>
    <t>F - 87.3</t>
  </si>
  <si>
    <t>M - 20</t>
  </si>
  <si>
    <t>F - 20</t>
  </si>
  <si>
    <t>M - 23</t>
  </si>
  <si>
    <t>F - 29</t>
  </si>
  <si>
    <r>
      <t xml:space="preserve">Immuni-zation (%) </t>
    </r>
    <r>
      <rPr>
        <sz val="8"/>
        <rFont val="Arial"/>
        <family val="2"/>
      </rPr>
      <t>All Basic Vaccination</t>
    </r>
  </si>
  <si>
    <r>
      <t xml:space="preserve">35.3            </t>
    </r>
    <r>
      <rPr>
        <i/>
        <sz val="8"/>
        <rFont val="Arial"/>
        <family val="2"/>
      </rPr>
      <t>(Prov. 6)</t>
    </r>
  </si>
  <si>
    <t>32. Ministry of Health. Department of Health Services. 2073/73 (2016/17). Annual Report.</t>
  </si>
  <si>
    <t>33. Ministry of Education, Department of Education, EMIS - Consolidated Report (2017/18), Kathamndu.</t>
  </si>
  <si>
    <t>34. Ministry of Educaiton, Department of Education, EMIS Flash 1 (2018/18), Kathmandu</t>
  </si>
  <si>
    <r>
      <t>Multidimensional Poverty Index (MPI), 2006-2017 (value)</t>
    </r>
    <r>
      <rPr>
        <vertAlign val="superscript"/>
        <sz val="9"/>
        <rFont val="Arial"/>
        <family val="2"/>
      </rPr>
      <t>30</t>
    </r>
  </si>
  <si>
    <r>
      <t>Neo-natal mortality rate (deaths per 1,000 live births), 2016</t>
    </r>
    <r>
      <rPr>
        <vertAlign val="superscript"/>
        <sz val="9"/>
        <rFont val="Arial"/>
        <family val="2"/>
      </rPr>
      <t>31</t>
    </r>
  </si>
  <si>
    <r>
      <t>Infant mortality rate (deaths per 1,000 live births), 2016</t>
    </r>
    <r>
      <rPr>
        <vertAlign val="superscript"/>
        <sz val="9"/>
        <rFont val="Arial"/>
        <family val="2"/>
      </rPr>
      <t>31</t>
    </r>
  </si>
  <si>
    <r>
      <t>Under 5 mortality rate (deaths per 1,000 live births), 2016</t>
    </r>
    <r>
      <rPr>
        <vertAlign val="superscript"/>
        <sz val="9"/>
        <rFont val="Arial"/>
        <family val="2"/>
      </rPr>
      <t>31</t>
    </r>
  </si>
  <si>
    <r>
      <t>Maternal mortality ratio (deaths per 100,000 live births) 2016</t>
    </r>
    <r>
      <rPr>
        <vertAlign val="superscript"/>
        <sz val="9"/>
        <rFont val="Arial"/>
        <family val="2"/>
      </rPr>
      <t>31</t>
    </r>
  </si>
  <si>
    <r>
      <t xml:space="preserve">Skilled attendance at birth, 2016 (%) </t>
    </r>
    <r>
      <rPr>
        <vertAlign val="superscript"/>
        <sz val="9"/>
        <rFont val="Arial"/>
        <family val="2"/>
      </rPr>
      <t>31</t>
    </r>
  </si>
  <si>
    <r>
      <t>Children aged 12-23 months immunized (BCG), 2016 (%)</t>
    </r>
    <r>
      <rPr>
        <vertAlign val="superscript"/>
        <sz val="9"/>
        <rFont val="Arial"/>
        <family val="2"/>
      </rPr>
      <t>31</t>
    </r>
    <r>
      <rPr>
        <sz val="9"/>
        <rFont val="Arial"/>
        <family val="2"/>
      </rPr>
      <t xml:space="preserve">       </t>
    </r>
  </si>
  <si>
    <r>
      <t>Children aged 12-23 months immunized (DPT 3), 2016 (%)</t>
    </r>
    <r>
      <rPr>
        <vertAlign val="superscript"/>
        <sz val="9"/>
        <rFont val="Arial"/>
        <family val="2"/>
      </rPr>
      <t>31</t>
    </r>
  </si>
  <si>
    <r>
      <t>Children aged 12-23 months immunized (Polio 3), 2016 (%)</t>
    </r>
    <r>
      <rPr>
        <vertAlign val="superscript"/>
        <sz val="9"/>
        <rFont val="Arial"/>
        <family val="2"/>
      </rPr>
      <t>31</t>
    </r>
  </si>
  <si>
    <r>
      <t>Children aged 12-23 months immunized (Measles), 2016 (%)</t>
    </r>
    <r>
      <rPr>
        <vertAlign val="superscript"/>
        <sz val="9"/>
        <rFont val="Arial"/>
        <family val="2"/>
      </rPr>
      <t>31</t>
    </r>
  </si>
  <si>
    <r>
      <t>Underweight prevalence, moderate and severe, children under 5 yr., 2010-2015 (%)</t>
    </r>
    <r>
      <rPr>
        <vertAlign val="superscript"/>
        <sz val="9"/>
        <rFont val="Arial"/>
        <family val="2"/>
      </rPr>
      <t>31</t>
    </r>
  </si>
  <si>
    <r>
      <t>Stunting prevalence, moderate and severe, children under 5 yr., 2010-2015 (%)</t>
    </r>
    <r>
      <rPr>
        <vertAlign val="superscript"/>
        <sz val="9"/>
        <rFont val="Arial"/>
        <family val="2"/>
      </rPr>
      <t>31</t>
    </r>
  </si>
  <si>
    <r>
      <t>Vitamin A supplementation coverage, children 6-59 months, 2015 (%)</t>
    </r>
    <r>
      <rPr>
        <vertAlign val="superscript"/>
        <sz val="9"/>
        <rFont val="Arial"/>
        <family val="2"/>
      </rPr>
      <t>31</t>
    </r>
  </si>
  <si>
    <r>
      <t>Households consuming iodized salt, 2011-2016 (%)</t>
    </r>
    <r>
      <rPr>
        <vertAlign val="superscript"/>
        <sz val="9"/>
        <rFont val="Arial"/>
        <family val="2"/>
      </rPr>
      <t>31</t>
    </r>
  </si>
  <si>
    <r>
      <t>Low birthweight, 2011-2016 (%)</t>
    </r>
    <r>
      <rPr>
        <vertAlign val="superscript"/>
        <sz val="9"/>
        <rFont val="Arial"/>
        <family val="2"/>
      </rPr>
      <t>31</t>
    </r>
  </si>
  <si>
    <r>
      <t>Exclusive breastfeeding &lt;6 months, 2011-2016 (%)</t>
    </r>
    <r>
      <rPr>
        <vertAlign val="superscript"/>
        <sz val="9"/>
        <rFont val="Arial"/>
        <family val="2"/>
      </rPr>
      <t>31</t>
    </r>
  </si>
  <si>
    <r>
      <t>Introduction to solid, semid-solid or soft foods 6-8 months, 2011-2016 (%)</t>
    </r>
    <r>
      <rPr>
        <vertAlign val="superscript"/>
        <sz val="9"/>
        <rFont val="Arial"/>
        <family val="2"/>
      </rPr>
      <t>31</t>
    </r>
  </si>
  <si>
    <r>
      <t>Primary school net enrolment ratio, 2017 (%, Male, Female)</t>
    </r>
    <r>
      <rPr>
        <vertAlign val="superscript"/>
        <sz val="9"/>
        <rFont val="Arial"/>
        <family val="2"/>
      </rPr>
      <t>33</t>
    </r>
  </si>
  <si>
    <r>
      <t>Females as % of males, primary school, 2017 (GER)</t>
    </r>
    <r>
      <rPr>
        <vertAlign val="superscript"/>
        <sz val="9"/>
        <rFont val="Arial"/>
        <family val="2"/>
      </rPr>
      <t>33</t>
    </r>
  </si>
  <si>
    <r>
      <t>Completion ratio of basic level as % of relevant age group, 2017</t>
    </r>
    <r>
      <rPr>
        <vertAlign val="superscript"/>
        <sz val="9"/>
        <rFont val="Arial"/>
        <family val="2"/>
      </rPr>
      <t>33</t>
    </r>
  </si>
  <si>
    <r>
      <t>Survival rate to last primary grade, 2017 (%)</t>
    </r>
    <r>
      <rPr>
        <vertAlign val="superscript"/>
        <sz val="9"/>
        <rFont val="Arial"/>
        <family val="2"/>
      </rPr>
      <t>33</t>
    </r>
  </si>
  <si>
    <r>
      <t>Secondary school (grade 9 to 12) net enrolment ratio, 2017 (%)</t>
    </r>
    <r>
      <rPr>
        <vertAlign val="superscript"/>
        <sz val="9"/>
        <rFont val="Arial"/>
        <family val="2"/>
      </rPr>
      <t>33</t>
    </r>
  </si>
  <si>
    <r>
      <t>Females as % of males, secondary school, 2017 (GER)</t>
    </r>
    <r>
      <rPr>
        <vertAlign val="superscript"/>
        <sz val="9"/>
        <rFont val="Arial"/>
        <family val="2"/>
      </rPr>
      <t>34</t>
    </r>
  </si>
  <si>
    <r>
      <t>Out-of-school children of primary school age, 2017 (number, both sexes)</t>
    </r>
    <r>
      <rPr>
        <vertAlign val="superscript"/>
        <sz val="9"/>
        <rFont val="Arial"/>
        <family val="2"/>
      </rPr>
      <t>34</t>
    </r>
  </si>
  <si>
    <r>
      <t>Out-of-school adolescents of lower secondary school age, 2017 (number, both sexes)</t>
    </r>
    <r>
      <rPr>
        <vertAlign val="superscript"/>
        <sz val="9"/>
        <rFont val="Arial"/>
        <family val="2"/>
      </rPr>
      <t>34</t>
    </r>
  </si>
  <si>
    <r>
      <t>Women aged 20-24 who were married/in union before age 18, 2016 (%)</t>
    </r>
    <r>
      <rPr>
        <vertAlign val="superscript"/>
        <sz val="9"/>
        <rFont val="Arial"/>
        <family val="2"/>
      </rPr>
      <t>29</t>
    </r>
  </si>
  <si>
    <r>
      <t>Child labour, 2010-2016 (%)</t>
    </r>
    <r>
      <rPr>
        <vertAlign val="superscript"/>
        <sz val="9"/>
        <rFont val="Arial"/>
        <family val="2"/>
      </rPr>
      <t>29</t>
    </r>
  </si>
  <si>
    <r>
      <t>Justification of wife beating, 2016 (%, Male, Female)</t>
    </r>
    <r>
      <rPr>
        <vertAlign val="superscript"/>
        <sz val="9"/>
        <rFont val="Arial"/>
        <family val="2"/>
      </rPr>
      <t>31</t>
    </r>
  </si>
  <si>
    <r>
      <t>Equity</t>
    </r>
    <r>
      <rPr>
        <b/>
        <vertAlign val="superscript"/>
        <sz val="9"/>
        <rFont val="Arial"/>
        <family val="2"/>
      </rPr>
      <t>31z</t>
    </r>
  </si>
  <si>
    <t xml:space="preserve">M - 65.2  </t>
  </si>
  <si>
    <r>
      <t>Equity</t>
    </r>
    <r>
      <rPr>
        <b/>
        <vertAlign val="superscript"/>
        <sz val="9"/>
        <rFont val="Arial"/>
        <family val="2"/>
      </rPr>
      <t>35z</t>
    </r>
  </si>
  <si>
    <t>38. Department of Census and Satistics, Ministry of National Policies and Economic Affairs Sri Lanka, Household Income and Expenditure Report (HIES), 2016, http://www.statistics.gov.lk/HIES/HIES2016/HIES2016_FinalReport.pdf</t>
  </si>
  <si>
    <t>39. Central Bank of Sri Lanka - Annual Report 2017, https://www.cbsl.gov.lk/en/publications/economic-and-financial-reports/annual-reports/annual-report-2017</t>
  </si>
  <si>
    <r>
      <t xml:space="preserve">18. United Nations Inter-Agency group for Child Mortality Estimates, 2018 Update, </t>
    </r>
    <r>
      <rPr>
        <i/>
        <sz val="10"/>
        <rFont val="Arial"/>
        <family val="2"/>
      </rPr>
      <t>http://childmortality.org/</t>
    </r>
  </si>
  <si>
    <r>
      <t xml:space="preserve">35. National Institute of Population Studies - NIPS/Pakistan and ICF. 2019. Pakistan Demographic and Health Survey 2017-18. Islamabad, Pakistan, and Rockville, Maryland, USA: NIPS and ICF, (For equity table), </t>
    </r>
    <r>
      <rPr>
        <u/>
        <sz val="10"/>
        <rFont val="Arial"/>
        <family val="2"/>
      </rPr>
      <t>https://dhsprogram.com/pubs/pdf/FR354/FR354.pdf</t>
    </r>
  </si>
  <si>
    <r>
      <t xml:space="preserve">45. DHS Afghanistan 2015 </t>
    </r>
    <r>
      <rPr>
        <i/>
        <sz val="10"/>
        <rFont val="Arial"/>
        <family val="2"/>
      </rPr>
      <t>https://dhsprogram.com/pubs/pdf/FR323/FR323.pdf</t>
    </r>
  </si>
  <si>
    <r>
      <t xml:space="preserve">47. National Statistics and Information Authority (NSIA), 2018, Statistical Yearbook </t>
    </r>
    <r>
      <rPr>
        <u/>
        <sz val="10"/>
        <rFont val="Arial"/>
        <family val="2"/>
      </rPr>
      <t>http://cso.gov.af/Content/files/%D8%B3%D8%A7%D9%84%D9%86%D8%A7%D9%85%D9%87%20%D8%A7%D8%AD%D8%B5%D8%A7%D8%A6%DB%8C%D9%88%DB%8C/%D8%B3%D8%A7%D9%84%2096/English%20Yearbook%201396-min%20(1).pdf</t>
    </r>
  </si>
  <si>
    <r>
      <t xml:space="preserve">52. United Nations Inter-Agency group for Child Mortality Estimates, 2018 Update, </t>
    </r>
    <r>
      <rPr>
        <i/>
        <sz val="10"/>
        <rFont val="Arial"/>
        <family val="2"/>
      </rPr>
      <t>http://childmortality.org/</t>
    </r>
  </si>
  <si>
    <t>13. Central Statistics Organization (CSO), Ministry of Public Health (MoPH), and ICF International. Afghanistan Demographic and Health Survey 2015: Key Indicators. &lt;http://www.dhsprogram.com/pubs/pdf/PR77/PR77.pdf&gt;</t>
  </si>
  <si>
    <t>26. Ministry of Women and Child Development. Government of India. Rapid Survey on Children. 2013-2014. &lt;http://wcd.nic.in/issnip/National_Fact%20sheet_RSOC%20_02-07-2015.pdf&gt;</t>
  </si>
  <si>
    <t>37. World Policy Analysis Centre, 2019, https://www.worldpolicycenter.org/data-tables/policy/what-is-the-minimum-age-of-marriage-for-girls</t>
  </si>
  <si>
    <t>41. UNICEF, WHO. Progress on Drinking Water, Sanitation and Hygiene 2017. http:///www.washdata.org</t>
  </si>
  <si>
    <r>
      <t xml:space="preserve">4. World Bank: </t>
    </r>
    <r>
      <rPr>
        <i/>
        <u/>
        <sz val="10"/>
        <rFont val="Arial"/>
        <family val="2"/>
      </rPr>
      <t>https://data.worldbank.org/indicator/SH.DYN.AIDS.ZS</t>
    </r>
  </si>
  <si>
    <r>
      <t xml:space="preserve">6 UNESCAP; ADB; UNDP. </t>
    </r>
    <r>
      <rPr>
        <i/>
        <sz val="10"/>
        <rFont val="Arial"/>
        <family val="2"/>
      </rPr>
      <t xml:space="preserve">Making It Happen: Technology, Finance and Statistics for Sustainable Development in Asia and the Pacific. Asia-Pacific Regional MDGs Report. </t>
    </r>
    <r>
      <rPr>
        <sz val="10"/>
        <rFont val="Arial"/>
        <family val="2"/>
      </rPr>
      <t>2014/2015. &lt;https://issuu.com/undpasiapacific/docs/rbap-rmdg-report-2014-2015&gt;</t>
    </r>
  </si>
  <si>
    <r>
      <t xml:space="preserve">10. Central Statistics Organization, Government of Islamic Republic of Afghanistan and UNICEF. </t>
    </r>
    <r>
      <rPr>
        <i/>
        <sz val="10"/>
        <rFont val="Arial"/>
        <family val="2"/>
      </rPr>
      <t>Afghanistan Multiple Indicator Cluster Survey (MICS).</t>
    </r>
    <r>
      <rPr>
        <sz val="10"/>
        <rFont val="Arial"/>
        <family val="2"/>
      </rPr>
      <t xml:space="preserve"> 2010-2011 (for equity table). &lt;http://cso.gov.af/Content/files/AMICS-Jun24-2012-FINAL.pdf&gt;</t>
    </r>
  </si>
  <si>
    <r>
      <t xml:space="preserve">11. Central Statistics Organization, Government of Islamic Republic of Afghanistan. </t>
    </r>
    <r>
      <rPr>
        <i/>
        <sz val="10"/>
        <rFont val="Arial"/>
        <family val="2"/>
      </rPr>
      <t xml:space="preserve">National Risk and Vulnerability Assessment 2011-12. Afghanistan Living Condition Survey. </t>
    </r>
    <r>
      <rPr>
        <sz val="10"/>
        <rFont val="Arial"/>
        <family val="2"/>
      </rPr>
      <t>2014. &lt;http://www.af.undp.org/content/dam/afghanistan/docs/MDGs/NRVA%20REPORT-rev-5%202013.pdf&gt;</t>
    </r>
  </si>
  <si>
    <r>
      <t xml:space="preserve">12. Ministry of Public Health, Government of Islamic Republic of Afghanistan and UNICEF. </t>
    </r>
    <r>
      <rPr>
        <i/>
        <sz val="10"/>
        <rFont val="Arial"/>
        <family val="2"/>
      </rPr>
      <t xml:space="preserve">National Nutrition Survey. </t>
    </r>
    <r>
      <rPr>
        <sz val="10"/>
        <rFont val="Arial"/>
        <family val="2"/>
      </rPr>
      <t xml:space="preserve">2013. </t>
    </r>
  </si>
  <si>
    <r>
      <rPr>
        <sz val="10"/>
        <rFont val="Arial"/>
        <family val="2"/>
      </rPr>
      <t>17. Bangladesh Bureau of Statistics (BBS) Ministry of Planning, Household Income and Expenditure Survey 2016-2017, Government of the People’s Republic of Bangladesh,</t>
    </r>
    <r>
      <rPr>
        <u/>
        <sz val="10"/>
        <rFont val="Arial"/>
        <family val="2"/>
      </rPr>
      <t xml:space="preserve"> http://www.statistics.gov.lk/HIES/HIES2016/HIES2016_FinalReport.pdf</t>
    </r>
  </si>
  <si>
    <r>
      <t xml:space="preserve">23. National Commission for Women and Children, Royal Government of Bhutan, National Study on Women’s Health and Life Experiences 2017, </t>
    </r>
    <r>
      <rPr>
        <u/>
        <sz val="10"/>
        <rFont val="Arial"/>
        <family val="2"/>
      </rPr>
      <t>http://www.bt.undp.org/content/bhutan/en/home/library/Nationa-study-on-women-health-and-life-experience-2017.html</t>
    </r>
  </si>
  <si>
    <r>
      <rPr>
        <sz val="10"/>
        <rFont val="Arial"/>
        <family val="2"/>
      </rPr>
      <t xml:space="preserve">24. National Statistics Bureau of Bhutan, 2017 Population and Housing Census of Bhutan, National Report - </t>
    </r>
    <r>
      <rPr>
        <u/>
        <sz val="10"/>
        <rFont val="Arial"/>
        <family val="2"/>
      </rPr>
      <t>http://www.nsb.gov.bt/publication/files/PHCB2017_national.pdf</t>
    </r>
  </si>
  <si>
    <r>
      <t xml:space="preserve">25. Ministry of Health and Family Welfare, Government of India. </t>
    </r>
    <r>
      <rPr>
        <i/>
        <sz val="10"/>
        <rFont val="Arial"/>
        <family val="2"/>
      </rPr>
      <t>India National Family Health Survey - 4 (NFHS)</t>
    </r>
    <r>
      <rPr>
        <sz val="10"/>
        <rFont val="Arial"/>
        <family val="2"/>
      </rPr>
      <t>. 2015-2016 (for equity table). &lt;http://rchiips.org/nfhs/NFHS-4Reports/India.pdf&gt;</t>
    </r>
  </si>
  <si>
    <r>
      <t xml:space="preserve">29. Central Bureau of Statistics, Government of Nepal; UNICEF. </t>
    </r>
    <r>
      <rPr>
        <i/>
        <sz val="10"/>
        <rFont val="Arial"/>
        <family val="2"/>
      </rPr>
      <t>Nepal Multiple Indicator Cluster Survey (NMICS).</t>
    </r>
    <r>
      <rPr>
        <sz val="10"/>
        <rFont val="Arial"/>
        <family val="2"/>
      </rPr>
      <t xml:space="preserve"> 2014 (for equity table). &lt;http://cbs.gov.np/wp-content/uploads/2015/01/nmics5_key-findings-_report.pdf&gt;</t>
    </r>
  </si>
  <si>
    <r>
      <t xml:space="preserve">30. Government of Nepal, National Planning Commission (2018), Nepal’s Multidimensional Poverty Index: Analysis Towards Action, </t>
    </r>
    <r>
      <rPr>
        <u/>
        <sz val="10"/>
        <rFont val="Arial"/>
        <family val="2"/>
      </rPr>
      <t>https://www.npc.gov.np/images/category/Nepal_MPI.pdf</t>
    </r>
  </si>
  <si>
    <r>
      <t xml:space="preserve">31. Ministry of Health - MOH/Nepal, New ERA/Nepal, and ICF. 2017. Nepal Demographic and Health Survey 2016. Kathmandu, Nepal: MOH/Nepal, New ERA/Nepal, and ICF. (for equity table) </t>
    </r>
    <r>
      <rPr>
        <u/>
        <sz val="10"/>
        <rFont val="Arial"/>
        <family val="2"/>
      </rPr>
      <t>https://dhsprogram.com/pubs/pdf/FR336/FR336.pdf</t>
    </r>
  </si>
  <si>
    <r>
      <t xml:space="preserve">36. Sri Lanka Department of Census and Statistics; Health sector development project, Ministry of Healthcare and Nutrition, Sri Lanka. </t>
    </r>
    <r>
      <rPr>
        <i/>
        <sz val="10"/>
        <rFont val="Arial"/>
        <family val="2"/>
      </rPr>
      <t>Sri Lanka Demographic Health Survey (DHS).</t>
    </r>
    <r>
      <rPr>
        <sz val="10"/>
        <rFont val="Arial"/>
        <family val="2"/>
      </rPr>
      <t xml:space="preserve"> 2006-2007 (for equity table). &lt;http://www.statistics.gov.lk/social/DHS%20200607%20FinalReport.pdf&gt;</t>
    </r>
  </si>
  <si>
    <r>
      <rPr>
        <sz val="10"/>
        <rFont val="Arial"/>
        <family val="2"/>
      </rPr>
      <t xml:space="preserve">46. National Statistics and Information Authority (NSIA), 2018, </t>
    </r>
    <r>
      <rPr>
        <u/>
        <sz val="10"/>
        <rFont val="Arial"/>
        <family val="2"/>
      </rPr>
      <t>http://nsia.gov.af/media/1155/final-population-1397_-3-languages.pdf</t>
    </r>
  </si>
  <si>
    <r>
      <rPr>
        <sz val="10"/>
        <rFont val="Arial"/>
        <family val="2"/>
      </rPr>
      <t>51. Bangladesh Bureau of Statistics (BBS) Ministry of Planning, Household Income and Expenditure Survey 2016-2017, Government of the People’s Republic of Bangladesh,</t>
    </r>
    <r>
      <rPr>
        <u/>
        <sz val="10"/>
        <rFont val="Arial"/>
        <family val="2"/>
      </rPr>
      <t xml:space="preserve"> http://www.statistics.gov.lk/HIES/HIES2016/HIES2016_FinalReport.pdf</t>
    </r>
  </si>
  <si>
    <r>
      <t>Gini coefficient of income inequality, 2017</t>
    </r>
    <r>
      <rPr>
        <vertAlign val="superscript"/>
        <sz val="9"/>
        <rFont val="Arial"/>
        <family val="2"/>
      </rPr>
      <t>38</t>
    </r>
  </si>
  <si>
    <r>
      <t>Population below the national poverty line, 2012-2013 (%)</t>
    </r>
    <r>
      <rPr>
        <vertAlign val="superscript"/>
        <sz val="9"/>
        <rFont val="Arial"/>
        <family val="2"/>
      </rPr>
      <t>38</t>
    </r>
  </si>
  <si>
    <r>
      <t>Neo-natal mortality rate (deaths per 1,000 live births), 2016</t>
    </r>
    <r>
      <rPr>
        <vertAlign val="superscript"/>
        <sz val="9"/>
        <rFont val="Arial"/>
        <family val="2"/>
      </rPr>
      <t>36</t>
    </r>
  </si>
  <si>
    <r>
      <t>Infant mortality rate (deaths per 1,000 live births), 2016</t>
    </r>
    <r>
      <rPr>
        <vertAlign val="superscript"/>
        <sz val="9"/>
        <rFont val="Arial"/>
        <family val="2"/>
      </rPr>
      <t>36</t>
    </r>
  </si>
  <si>
    <r>
      <t>Under 5 mortality rate (deaths per 1,000 live births), 2016</t>
    </r>
    <r>
      <rPr>
        <vertAlign val="superscript"/>
        <sz val="9"/>
        <rFont val="Arial"/>
        <family val="2"/>
      </rPr>
      <t>36</t>
    </r>
  </si>
  <si>
    <r>
      <t>Skilled attendance at birth, 2013-2016 (%)</t>
    </r>
    <r>
      <rPr>
        <vertAlign val="superscript"/>
        <sz val="9"/>
        <rFont val="Arial"/>
        <family val="2"/>
      </rPr>
      <t>36</t>
    </r>
  </si>
  <si>
    <r>
      <t>Children under 1 yr. immunized (BCG), 2016 (%)</t>
    </r>
    <r>
      <rPr>
        <vertAlign val="superscript"/>
        <sz val="9"/>
        <rFont val="Arial"/>
        <family val="2"/>
      </rPr>
      <t>36</t>
    </r>
    <r>
      <rPr>
        <sz val="9"/>
        <rFont val="Arial"/>
        <family val="2"/>
      </rPr>
      <t xml:space="preserve">                </t>
    </r>
  </si>
  <si>
    <r>
      <t>Children under 1 yr. immunized (DPT 3), 2016 (%)</t>
    </r>
    <r>
      <rPr>
        <vertAlign val="superscript"/>
        <sz val="9"/>
        <rFont val="Arial"/>
        <family val="2"/>
      </rPr>
      <t>36</t>
    </r>
  </si>
  <si>
    <r>
      <t>Children under 1 yr. immunized (Polio 3), 2016 (%)</t>
    </r>
    <r>
      <rPr>
        <vertAlign val="superscript"/>
        <sz val="9"/>
        <rFont val="Arial"/>
        <family val="2"/>
      </rPr>
      <t>36</t>
    </r>
  </si>
  <si>
    <r>
      <t>Children under 1 yr. immunized (Measles), 2016 (%)</t>
    </r>
    <r>
      <rPr>
        <vertAlign val="superscript"/>
        <sz val="9"/>
        <rFont val="Arial"/>
        <family val="2"/>
      </rPr>
      <t>36</t>
    </r>
  </si>
  <si>
    <r>
      <t>Stunting prevalence, moderate and severe, children under 5 yr., 2010-2015 (%)</t>
    </r>
    <r>
      <rPr>
        <vertAlign val="superscript"/>
        <sz val="9"/>
        <rFont val="Arial"/>
        <family val="2"/>
      </rPr>
      <t>36</t>
    </r>
  </si>
  <si>
    <r>
      <t>Low birthweight, 2011-2016 (%)</t>
    </r>
    <r>
      <rPr>
        <vertAlign val="superscript"/>
        <sz val="9"/>
        <rFont val="Arial"/>
        <family val="2"/>
      </rPr>
      <t>36</t>
    </r>
  </si>
  <si>
    <r>
      <t>Exclusive breastfeeding &lt;6 months, 2011-2016 ((%)</t>
    </r>
    <r>
      <rPr>
        <vertAlign val="superscript"/>
        <sz val="9"/>
        <rFont val="Arial"/>
        <family val="2"/>
      </rPr>
      <t>36</t>
    </r>
  </si>
  <si>
    <r>
      <t>Legal age of marriage (years, Male, Female)</t>
    </r>
    <r>
      <rPr>
        <vertAlign val="superscript"/>
        <sz val="9"/>
        <rFont val="Arial"/>
        <family val="2"/>
      </rPr>
      <t>37d</t>
    </r>
  </si>
  <si>
    <r>
      <t>Central Government expenditure as % of GDP, 2017</t>
    </r>
    <r>
      <rPr>
        <vertAlign val="superscript"/>
        <sz val="9"/>
        <rFont val="Arial"/>
        <family val="2"/>
      </rPr>
      <t>39</t>
    </r>
  </si>
  <si>
    <r>
      <t>Public spending (Education) as a % of  GDP, 2017</t>
    </r>
    <r>
      <rPr>
        <vertAlign val="superscript"/>
        <sz val="9"/>
        <rFont val="Arial"/>
        <family val="2"/>
      </rPr>
      <t>39</t>
    </r>
  </si>
  <si>
    <r>
      <t>Public spending (Health) as a % of GDP, 2015</t>
    </r>
    <r>
      <rPr>
        <vertAlign val="superscript"/>
        <sz val="9"/>
        <rFont val="Arial"/>
        <family val="2"/>
      </rPr>
      <t>39</t>
    </r>
  </si>
  <si>
    <r>
      <t>Equity</t>
    </r>
    <r>
      <rPr>
        <b/>
        <vertAlign val="superscript"/>
        <sz val="9"/>
        <rFont val="Arial"/>
        <family val="2"/>
      </rPr>
      <t>36z</t>
    </r>
  </si>
  <si>
    <t xml:space="preserve">43. Global Polio Eradication Initiative, online dashboard: http://polioeradication.org/polio-today/polio-now/this-week/ </t>
  </si>
  <si>
    <t>54. United Nations Department of Economic and Social Affairs, Population Division. World Population Prospects: The 2017 Revision, https://population.un.org/wpp/DataQuery/</t>
  </si>
  <si>
    <r>
      <t>Total population, 2015 (thousands)</t>
    </r>
    <r>
      <rPr>
        <vertAlign val="superscript"/>
        <sz val="9"/>
        <rFont val="Arial"/>
        <family val="2"/>
      </rPr>
      <t>54</t>
    </r>
  </si>
  <si>
    <r>
      <t>Population aged under 18, 2015 (thousands, % of total population)</t>
    </r>
    <r>
      <rPr>
        <vertAlign val="superscript"/>
        <sz val="9"/>
        <rFont val="Arial"/>
        <family val="2"/>
      </rPr>
      <t>54</t>
    </r>
  </si>
  <si>
    <r>
      <t>Population aged under 5, 2015 (thousands, % of total population)</t>
    </r>
    <r>
      <rPr>
        <vertAlign val="superscript"/>
        <sz val="9"/>
        <rFont val="Arial"/>
        <family val="2"/>
      </rPr>
      <t>54</t>
    </r>
  </si>
  <si>
    <r>
      <t>Child disability</t>
    </r>
    <r>
      <rPr>
        <vertAlign val="superscript"/>
        <sz val="9"/>
        <rFont val="Arial"/>
        <family val="2"/>
      </rPr>
      <t>1a</t>
    </r>
  </si>
  <si>
    <t>55. ROSA projection, 2016</t>
  </si>
  <si>
    <r>
      <t>Out-of-school children of primary school age, 2016 (number, both sexes)</t>
    </r>
    <r>
      <rPr>
        <vertAlign val="superscript"/>
        <sz val="9"/>
        <rFont val="Arial"/>
        <family val="2"/>
      </rPr>
      <t>55</t>
    </r>
  </si>
  <si>
    <r>
      <t>Out-of-school adolescents of lower secondary school age, 2016 (number, both sexes)</t>
    </r>
    <r>
      <rPr>
        <vertAlign val="superscript"/>
        <sz val="9"/>
        <rFont val="Arial"/>
        <family val="2"/>
      </rPr>
      <t>55</t>
    </r>
  </si>
  <si>
    <t>M - 88</t>
  </si>
  <si>
    <t>F - 68.2</t>
  </si>
  <si>
    <t>56. Pakistan Bureau of Statistics: Pakistan Census 2017</t>
  </si>
  <si>
    <t>57. Government of Pakistan, Ministry of Finance. Economic Survey of Pakistan. 2016-17</t>
  </si>
  <si>
    <r>
      <t>Total population, 2017 (thousands)</t>
    </r>
    <r>
      <rPr>
        <vertAlign val="superscript"/>
        <sz val="9"/>
        <rFont val="Arial"/>
        <family val="2"/>
      </rPr>
      <t>56</t>
    </r>
  </si>
  <si>
    <r>
      <t>Life expectancy at birth (years, Male, Female), 2016</t>
    </r>
    <r>
      <rPr>
        <vertAlign val="superscript"/>
        <sz val="9"/>
        <rFont val="Arial"/>
        <family val="2"/>
      </rPr>
      <t>57</t>
    </r>
  </si>
  <si>
    <r>
      <t>Neo-natal mortality rate (deaths per 1,000 live births), 2016</t>
    </r>
    <r>
      <rPr>
        <vertAlign val="superscript"/>
        <sz val="9"/>
        <rFont val="Arial"/>
        <family val="2"/>
      </rPr>
      <t>35</t>
    </r>
  </si>
  <si>
    <r>
      <t>Infant mortality rate (deaths per 1,000 live births), 2016</t>
    </r>
    <r>
      <rPr>
        <vertAlign val="superscript"/>
        <sz val="9"/>
        <rFont val="Arial"/>
        <family val="2"/>
      </rPr>
      <t>35</t>
    </r>
  </si>
  <si>
    <r>
      <t>Under 5 mortality rate (deaths per 1,000 live births), 2016</t>
    </r>
    <r>
      <rPr>
        <vertAlign val="superscript"/>
        <sz val="9"/>
        <rFont val="Arial"/>
        <family val="2"/>
      </rPr>
      <t>35</t>
    </r>
  </si>
  <si>
    <r>
      <t>Skilled attendance at birth, 2013-2016 (%)</t>
    </r>
    <r>
      <rPr>
        <vertAlign val="superscript"/>
        <sz val="9"/>
        <rFont val="Arial"/>
        <family val="2"/>
      </rPr>
      <t>35</t>
    </r>
  </si>
  <si>
    <r>
      <t>Children under 1 yr. immunized (BCG),  2016 (%)</t>
    </r>
    <r>
      <rPr>
        <vertAlign val="superscript"/>
        <sz val="9"/>
        <rFont val="Arial"/>
        <family val="2"/>
      </rPr>
      <t>35</t>
    </r>
    <r>
      <rPr>
        <sz val="9"/>
        <rFont val="Arial"/>
        <family val="2"/>
      </rPr>
      <t xml:space="preserve">        </t>
    </r>
  </si>
  <si>
    <r>
      <t>Children under 1 yr. immunized (DPT 3),  2016 (%)</t>
    </r>
    <r>
      <rPr>
        <vertAlign val="superscript"/>
        <sz val="9"/>
        <rFont val="Arial"/>
        <family val="2"/>
      </rPr>
      <t>35</t>
    </r>
  </si>
  <si>
    <r>
      <t>Children under 1 yr. immunized (Polio 3),  2016 (%)</t>
    </r>
    <r>
      <rPr>
        <vertAlign val="superscript"/>
        <sz val="9"/>
        <rFont val="Arial"/>
        <family val="2"/>
      </rPr>
      <t>35</t>
    </r>
  </si>
  <si>
    <r>
      <t>Children under 1 yr. immunized (Measles),  2016 (%)</t>
    </r>
    <r>
      <rPr>
        <vertAlign val="superscript"/>
        <sz val="9"/>
        <rFont val="Arial"/>
        <family val="2"/>
      </rPr>
      <t>35</t>
    </r>
  </si>
  <si>
    <r>
      <t>Underweight prevalence, moderate and severe, children under 5 yr., 2010-2015 (%)</t>
    </r>
    <r>
      <rPr>
        <vertAlign val="superscript"/>
        <sz val="9"/>
        <rFont val="Arial"/>
        <family val="2"/>
      </rPr>
      <t>35</t>
    </r>
  </si>
  <si>
    <r>
      <t>Stunting prevalence, moderate and severe, children under 5 yr., 2010-2015 (%)</t>
    </r>
    <r>
      <rPr>
        <vertAlign val="superscript"/>
        <sz val="9"/>
        <rFont val="Arial"/>
        <family val="2"/>
      </rPr>
      <t>35</t>
    </r>
  </si>
  <si>
    <r>
      <t>Low birthweight, 2011-2016 (%)</t>
    </r>
    <r>
      <rPr>
        <vertAlign val="superscript"/>
        <sz val="9"/>
        <rFont val="Arial"/>
        <family val="2"/>
      </rPr>
      <t>35</t>
    </r>
  </si>
  <si>
    <r>
      <t>Exclusive breastfeeding &lt;6 months, 2011-2016 ((%)</t>
    </r>
    <r>
      <rPr>
        <vertAlign val="superscript"/>
        <sz val="9"/>
        <rFont val="Arial"/>
        <family val="2"/>
      </rPr>
      <t>35</t>
    </r>
  </si>
  <si>
    <r>
      <t>Population using improved drinking water sources, 2017-18 (%)</t>
    </r>
    <r>
      <rPr>
        <vertAlign val="superscript"/>
        <sz val="9"/>
        <rFont val="Arial"/>
        <family val="2"/>
      </rPr>
      <t>35</t>
    </r>
  </si>
  <si>
    <r>
      <t>Population using improved sanitation facilities, 2017-18 (%)</t>
    </r>
    <r>
      <rPr>
        <vertAlign val="superscript"/>
        <sz val="9"/>
        <rFont val="Arial"/>
        <family val="2"/>
      </rPr>
      <t>35</t>
    </r>
  </si>
  <si>
    <r>
      <t>Population practicing open defecation, 2017-18 (%)</t>
    </r>
    <r>
      <rPr>
        <vertAlign val="superscript"/>
        <sz val="9"/>
        <rFont val="Arial"/>
        <family val="2"/>
      </rPr>
      <t>35</t>
    </r>
  </si>
  <si>
    <r>
      <t>Birth registration, 2010-2016 (%)</t>
    </r>
    <r>
      <rPr>
        <vertAlign val="superscript"/>
        <sz val="9"/>
        <rFont val="Arial"/>
        <family val="2"/>
      </rPr>
      <t>35</t>
    </r>
  </si>
  <si>
    <t>52.3                                (FATA)</t>
  </si>
  <si>
    <t>38.2        (Balochistan)</t>
  </si>
  <si>
    <t>2.2
(FATA)</t>
  </si>
  <si>
    <t>28.8  (Balochistan)</t>
  </si>
  <si>
    <t>51      (Punjab)</t>
  </si>
  <si>
    <t>85        (Punjab)</t>
  </si>
  <si>
    <t>40.1
(FATA)</t>
  </si>
  <si>
    <t>17.9   
(FATA)</t>
  </si>
  <si>
    <t>86.6      
(ICT Islm.)</t>
  </si>
  <si>
    <t>82.4
(ICT Islm.)</t>
  </si>
  <si>
    <t>79.9      
(Punjab)</t>
  </si>
  <si>
    <t>18  
(FATA)</t>
  </si>
  <si>
    <t>33     
(FATA)</t>
  </si>
  <si>
    <t>74.1       
(ICT Islm.)</t>
  </si>
  <si>
    <t>59.3            
(ICT Islm.)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</si>
</sst>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3" formatCode="_(* #,##0.00_);_(* \(#,##0.00\);_(* &quot;-&quot;??_);_(@_)"/>
    <numFmt numFmtId="164" formatCode="_(* #,##0_);_(* \(#,##0\);_(* &quot;-&quot;??_);_(@_)"/>
    <numFmt numFmtId="165" formatCode="0.0%"/>
    <numFmt numFmtId="166" formatCode="_(* #,##0.0_);_(* \(#,##0.0\);_(* &quot;-&quot;??_);_(@_)"/>
    <numFmt numFmtId="167" formatCode="[$-409]d\-mmm\-yy;@"/>
    <numFmt numFmtId="168" formatCode="0.0"/>
    <numFmt numFmtId="169" formatCode="#,##0.0"/>
    <numFmt numFmtId="170" formatCode="#,##0.0_);\(#,##0.0\)"/>
    <numFmt numFmtId="171" formatCode="#,##0.000_);\(#,##0.000\)"/>
    <numFmt numFmtId="172" formatCode="0_);\(0\)"/>
  </numFmts>
  <fonts count="69">
    <font>
      <sz val="10"/>
      <name val="Arial"/>
    </font>
    <font>
      <sz val="10"/>
      <name val="Arial"/>
      <family val="2"/>
    </font>
    <font>
      <b/>
      <sz val="12"/>
      <name val="Arial"/>
      <family val="2"/>
    </font>
    <font>
      <sz val="10"/>
      <name val="Arial"/>
      <family val="2"/>
    </font>
    <font>
      <sz val="9"/>
      <name val="Arial"/>
      <family val="2"/>
    </font>
    <font>
      <b/>
      <u/>
      <sz val="9"/>
      <name val="Arial"/>
      <family val="2"/>
    </font>
    <font>
      <b/>
      <sz val="9"/>
      <name val="Arial"/>
      <family val="2"/>
    </font>
    <font>
      <b/>
      <i/>
      <sz val="8"/>
      <name val="Arial"/>
      <family val="2"/>
    </font>
    <font>
      <sz val="8"/>
      <name val="Arial"/>
      <family val="2"/>
    </font>
    <font>
      <i/>
      <sz val="8"/>
      <name val="Arial"/>
      <family val="2"/>
    </font>
    <font>
      <b/>
      <sz val="8"/>
      <name val="Arial"/>
      <family val="2"/>
    </font>
    <font>
      <sz val="8"/>
      <name val="Arial"/>
      <family val="2"/>
    </font>
    <font>
      <u/>
      <sz val="10"/>
      <color indexed="12"/>
      <name val="Arial"/>
      <family val="2"/>
    </font>
    <font>
      <b/>
      <sz val="10"/>
      <name val="Arial"/>
      <family val="2"/>
    </font>
    <font>
      <b/>
      <sz val="10"/>
      <color indexed="54"/>
      <name val="Verdana"/>
      <family val="2"/>
    </font>
    <font>
      <b/>
      <sz val="10"/>
      <color indexed="8"/>
      <name val="Verdana"/>
      <family val="2"/>
    </font>
    <font>
      <sz val="6"/>
      <name val="Arial Narrow"/>
      <family val="2"/>
    </font>
    <font>
      <strike/>
      <sz val="9"/>
      <name val="Arial"/>
      <family val="2"/>
    </font>
    <font>
      <b/>
      <i/>
      <sz val="9"/>
      <name val="Arial"/>
      <family val="2"/>
    </font>
    <font>
      <b/>
      <sz val="10"/>
      <color theme="1"/>
      <name val="Frutiger LT Std 57 Cn"/>
      <family val="2"/>
    </font>
    <font>
      <sz val="10"/>
      <color rgb="FFFF0000"/>
      <name val="Arial"/>
      <family val="2"/>
    </font>
    <font>
      <sz val="9"/>
      <color rgb="FFFF0000"/>
      <name val="Arial"/>
      <family val="2"/>
    </font>
    <font>
      <sz val="8"/>
      <color rgb="FFFF0000"/>
      <name val="Arial"/>
      <family val="2"/>
    </font>
    <font>
      <sz val="10"/>
      <color rgb="FF0000FF"/>
      <name val="Arial"/>
      <family val="2"/>
    </font>
    <font>
      <b/>
      <sz val="10"/>
      <color rgb="FFFF0000"/>
      <name val="Arial"/>
      <family val="2"/>
    </font>
    <font>
      <b/>
      <sz val="12"/>
      <color rgb="FF0070C0"/>
      <name val="San serif"/>
    </font>
    <font>
      <sz val="11"/>
      <color theme="1"/>
      <name val="San serif"/>
    </font>
    <font>
      <sz val="10"/>
      <color theme="1"/>
      <name val="San serif"/>
    </font>
    <font>
      <b/>
      <sz val="10"/>
      <color theme="1"/>
      <name val="San serif"/>
    </font>
    <font>
      <sz val="10"/>
      <color rgb="FFFF0000"/>
      <name val="San serif"/>
    </font>
    <font>
      <b/>
      <vertAlign val="superscript"/>
      <sz val="10"/>
      <color theme="1"/>
      <name val="San serif"/>
    </font>
    <font>
      <b/>
      <sz val="10"/>
      <color theme="0"/>
      <name val="San serif"/>
    </font>
    <font>
      <b/>
      <sz val="10"/>
      <name val="San serif"/>
    </font>
    <font>
      <sz val="10"/>
      <color theme="1"/>
      <name val="Arial"/>
      <family val="2"/>
    </font>
    <font>
      <b/>
      <sz val="10"/>
      <color theme="1"/>
      <name val="Arial"/>
      <family val="2"/>
    </font>
    <font>
      <b/>
      <sz val="10"/>
      <color rgb="FF00B050"/>
      <name val="Arial"/>
      <family val="2"/>
    </font>
    <font>
      <b/>
      <sz val="9"/>
      <color theme="1" tint="4.9989318521683403E-2"/>
      <name val="Arial"/>
      <family val="2"/>
    </font>
    <font>
      <sz val="10"/>
      <color theme="1" tint="4.9989318521683403E-2"/>
      <name val="Arial"/>
      <family val="2"/>
    </font>
    <font>
      <sz val="9"/>
      <color theme="1" tint="4.9989318521683403E-2"/>
      <name val="Arial"/>
      <family val="2"/>
    </font>
    <font>
      <sz val="8"/>
      <color theme="1" tint="4.9989318521683403E-2"/>
      <name val="Arial"/>
      <family val="2"/>
    </font>
    <font>
      <sz val="10"/>
      <color theme="1" tint="4.9989318521683403E-2"/>
      <name val="Times New Roman"/>
      <family val="2"/>
    </font>
    <font>
      <i/>
      <sz val="8"/>
      <color theme="1" tint="4.9989318521683403E-2"/>
      <name val="Arial"/>
      <family val="2"/>
    </font>
    <font>
      <sz val="9"/>
      <color theme="1"/>
      <name val="Arial"/>
      <family val="2"/>
    </font>
    <font>
      <sz val="8"/>
      <color theme="1"/>
      <name val="Arial"/>
      <family val="2"/>
    </font>
    <font>
      <i/>
      <sz val="8"/>
      <color theme="1"/>
      <name val="Arial"/>
      <family val="2"/>
    </font>
    <font>
      <b/>
      <i/>
      <sz val="8"/>
      <color theme="1"/>
      <name val="Arial"/>
      <family val="2"/>
    </font>
    <font>
      <b/>
      <vertAlign val="superscript"/>
      <sz val="9"/>
      <name val="Arial"/>
      <family val="2"/>
    </font>
    <font>
      <i/>
      <sz val="10"/>
      <color theme="1"/>
      <name val="San serif"/>
    </font>
    <font>
      <sz val="10"/>
      <name val="San serif"/>
    </font>
    <font>
      <sz val="8"/>
      <color theme="1"/>
      <name val="San serif"/>
    </font>
    <font>
      <sz val="9"/>
      <color rgb="FF0000FF"/>
      <name val="Arial"/>
      <family val="2"/>
    </font>
    <font>
      <vertAlign val="superscript"/>
      <sz val="9"/>
      <name val="Arial"/>
      <family val="2"/>
    </font>
    <font>
      <b/>
      <vertAlign val="superscript"/>
      <sz val="8"/>
      <name val="Arial"/>
      <family val="2"/>
    </font>
    <font>
      <sz val="8"/>
      <name val="Calibri"/>
      <family val="2"/>
      <scheme val="minor"/>
    </font>
    <font>
      <sz val="8"/>
      <name val="Times New Roman"/>
      <family val="2"/>
    </font>
    <font>
      <b/>
      <sz val="8"/>
      <color rgb="FFFF0000"/>
      <name val="Arial"/>
      <family val="2"/>
    </font>
    <font>
      <b/>
      <sz val="8"/>
      <color theme="1"/>
      <name val="Arial"/>
      <family val="2"/>
    </font>
    <font>
      <i/>
      <sz val="10"/>
      <name val="Arial"/>
      <family val="2"/>
    </font>
    <font>
      <sz val="7"/>
      <name val="Arial"/>
      <family val="2"/>
    </font>
    <font>
      <vertAlign val="superscript"/>
      <sz val="8"/>
      <name val="Calibri"/>
      <family val="2"/>
      <scheme val="minor"/>
    </font>
    <font>
      <sz val="9"/>
      <color rgb="FF0070C0"/>
      <name val="Arial"/>
      <family val="2"/>
    </font>
    <font>
      <sz val="10"/>
      <color rgb="FF0070C0"/>
      <name val="Arial"/>
      <family val="2"/>
    </font>
    <font>
      <sz val="6"/>
      <name val="Arial"/>
      <family val="2"/>
    </font>
    <font>
      <u/>
      <sz val="9"/>
      <name val="Arial"/>
      <family val="2"/>
    </font>
    <font>
      <sz val="12"/>
      <name val="Arial"/>
      <family val="2"/>
    </font>
    <font>
      <sz val="9"/>
      <name val="Calibri"/>
      <family val="2"/>
      <scheme val="minor"/>
    </font>
    <font>
      <vertAlign val="superscript"/>
      <sz val="9"/>
      <name val="Calibri"/>
      <family val="2"/>
      <scheme val="minor"/>
    </font>
    <font>
      <u/>
      <sz val="10"/>
      <name val="Arial"/>
      <family val="2"/>
    </font>
    <font>
      <i/>
      <u/>
      <sz val="10"/>
      <name val="Arial"/>
      <family val="2"/>
    </font>
  </fonts>
  <fills count="10">
    <fill>
      <patternFill patternType="none"/>
    </fill>
    <fill>
      <patternFill patternType="gray125"/>
    </fill>
    <fill>
      <patternFill patternType="solid">
        <fgColor indexed="9"/>
        <bgColor indexed="64"/>
      </patternFill>
    </fill>
    <fill>
      <patternFill patternType="solid">
        <fgColor rgb="FF00B05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diagonal/>
    </border>
    <border>
      <left/>
      <right/>
      <top style="thin">
        <color indexed="64"/>
      </top>
      <bottom/>
      <diagonal/>
    </border>
    <border>
      <left style="double">
        <color indexed="64"/>
      </left>
      <right/>
      <top/>
      <bottom/>
      <diagonal/>
    </border>
    <border>
      <left/>
      <right style="double">
        <color indexed="64"/>
      </right>
      <top/>
      <bottom/>
      <diagonal/>
    </border>
    <border>
      <left/>
      <right style="double">
        <color indexed="64"/>
      </right>
      <top style="thin">
        <color indexed="64"/>
      </top>
      <bottom/>
      <diagonal/>
    </border>
    <border>
      <left/>
      <right style="double">
        <color indexed="64"/>
      </right>
      <top/>
      <bottom style="double">
        <color indexed="64"/>
      </bottom>
      <diagonal/>
    </border>
    <border>
      <left/>
      <right/>
      <top/>
      <bottom style="double">
        <color indexed="64"/>
      </bottom>
      <diagonal/>
    </border>
    <border>
      <left/>
      <right/>
      <top style="double">
        <color indexed="64"/>
      </top>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right style="double">
        <color indexed="64"/>
      </right>
      <top style="double">
        <color indexed="64"/>
      </top>
      <bottom/>
      <diagonal/>
    </border>
    <border>
      <left style="double">
        <color indexed="64"/>
      </left>
      <right/>
      <top/>
      <bottom style="double">
        <color indexed="64"/>
      </bottom>
      <diagonal/>
    </border>
    <border>
      <left style="double">
        <color indexed="64"/>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bottom style="medium">
        <color indexed="9"/>
      </bottom>
      <diagonal/>
    </border>
    <border>
      <left style="double">
        <color indexed="64"/>
      </left>
      <right style="thin">
        <color indexed="64"/>
      </right>
      <top/>
      <bottom/>
      <diagonal/>
    </border>
    <border>
      <left/>
      <right style="thin">
        <color indexed="64"/>
      </right>
      <top/>
      <bottom/>
      <diagonal/>
    </border>
    <border>
      <left/>
      <right/>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s>
  <cellStyleXfs count="9">
    <xf numFmtId="0" fontId="0" fillId="0" borderId="0"/>
    <xf numFmtId="169" fontId="15" fillId="2" borderId="1">
      <alignment horizontal="right" vertical="center" indent="1"/>
    </xf>
    <xf numFmtId="0" fontId="14" fillId="2" borderId="1">
      <alignment horizontal="left" vertical="center" indent="1"/>
    </xf>
    <xf numFmtId="43" fontId="1" fillId="0" borderId="0" applyFont="0" applyFill="0" applyBorder="0" applyAlignment="0" applyProtection="0"/>
    <xf numFmtId="0" fontId="12" fillId="0" borderId="0" applyNumberFormat="0" applyFill="0" applyBorder="0" applyAlignment="0" applyProtection="0">
      <alignment vertical="top"/>
      <protection locked="0"/>
    </xf>
    <xf numFmtId="9" fontId="1" fillId="0" borderId="0" applyFont="0" applyFill="0" applyBorder="0" applyAlignment="0" applyProtection="0"/>
    <xf numFmtId="3" fontId="19" fillId="0" borderId="0">
      <alignment horizontal="right" vertical="center" indent="1"/>
    </xf>
    <xf numFmtId="0" fontId="1" fillId="0" borderId="0"/>
    <xf numFmtId="0" fontId="1" fillId="0" borderId="0"/>
  </cellStyleXfs>
  <cellXfs count="659">
    <xf numFmtId="0" fontId="0" fillId="0" borderId="0" xfId="0"/>
    <xf numFmtId="0" fontId="4" fillId="0" borderId="4" xfId="0" applyFont="1" applyFill="1" applyBorder="1"/>
    <xf numFmtId="0" fontId="4" fillId="0" borderId="0" xfId="0" applyFont="1" applyFill="1" applyBorder="1"/>
    <xf numFmtId="0" fontId="4" fillId="0" borderId="0" xfId="0" applyFont="1" applyFill="1"/>
    <xf numFmtId="0" fontId="4" fillId="0" borderId="5" xfId="0" applyFont="1" applyFill="1" applyBorder="1"/>
    <xf numFmtId="0" fontId="5" fillId="0" borderId="4" xfId="0" applyFont="1" applyFill="1" applyBorder="1"/>
    <xf numFmtId="0" fontId="4" fillId="0" borderId="0" xfId="0" applyFont="1" applyFill="1" applyBorder="1" applyAlignment="1">
      <alignment horizontal="left" wrapText="1"/>
    </xf>
    <xf numFmtId="0" fontId="4" fillId="0" borderId="0" xfId="0" applyFont="1" applyFill="1" applyBorder="1" applyAlignment="1">
      <alignment horizontal="left"/>
    </xf>
    <xf numFmtId="0" fontId="4" fillId="0" borderId="0" xfId="0" applyFont="1" applyFill="1" applyBorder="1" applyAlignment="1"/>
    <xf numFmtId="0" fontId="8" fillId="0" borderId="4" xfId="0" applyFont="1" applyFill="1" applyBorder="1"/>
    <xf numFmtId="0" fontId="4" fillId="0" borderId="0" xfId="0" applyFont="1" applyFill="1" applyBorder="1" applyAlignment="1">
      <alignment horizontal="left" vertical="top"/>
    </xf>
    <xf numFmtId="164" fontId="8" fillId="0" borderId="0" xfId="3" applyNumberFormat="1" applyFont="1" applyFill="1" applyBorder="1" applyAlignment="1">
      <alignment horizontal="right"/>
    </xf>
    <xf numFmtId="0" fontId="8" fillId="0" borderId="0" xfId="0" applyFont="1" applyFill="1" applyBorder="1" applyAlignment="1"/>
    <xf numFmtId="0" fontId="4" fillId="0" borderId="0" xfId="5" applyNumberFormat="1" applyFont="1" applyFill="1" applyBorder="1" applyAlignment="1">
      <alignment horizontal="right"/>
    </xf>
    <xf numFmtId="0" fontId="4" fillId="0" borderId="0" xfId="0" applyFont="1" applyFill="1" applyBorder="1" applyAlignment="1">
      <alignment vertical="top"/>
    </xf>
    <xf numFmtId="164" fontId="4" fillId="0" borderId="0" xfId="3" applyNumberFormat="1" applyFont="1" applyFill="1" applyBorder="1" applyAlignment="1">
      <alignment horizontal="left"/>
    </xf>
    <xf numFmtId="0" fontId="4" fillId="0" borderId="0" xfId="0" applyFont="1" applyFill="1" applyBorder="1" applyAlignment="1">
      <alignment horizontal="right" vertical="top"/>
    </xf>
    <xf numFmtId="166" fontId="4" fillId="0" borderId="0" xfId="3" applyNumberFormat="1" applyFont="1" applyFill="1" applyBorder="1" applyAlignment="1">
      <alignment horizontal="right" vertical="justify"/>
    </xf>
    <xf numFmtId="165" fontId="4" fillId="0" borderId="0" xfId="5" applyNumberFormat="1" applyFont="1" applyFill="1" applyBorder="1" applyAlignment="1">
      <alignment horizontal="right" vertical="justify"/>
    </xf>
    <xf numFmtId="164" fontId="4" fillId="0" borderId="0" xfId="3" applyNumberFormat="1" applyFont="1" applyFill="1" applyAlignment="1">
      <alignment horizontal="right"/>
    </xf>
    <xf numFmtId="0" fontId="6" fillId="0" borderId="2" xfId="0" applyFont="1" applyFill="1" applyBorder="1"/>
    <xf numFmtId="0" fontId="4" fillId="0" borderId="3" xfId="0" applyFont="1" applyFill="1" applyBorder="1"/>
    <xf numFmtId="164" fontId="4" fillId="0" borderId="3" xfId="3" applyNumberFormat="1" applyFont="1" applyFill="1" applyBorder="1" applyAlignment="1">
      <alignment horizontal="right"/>
    </xf>
    <xf numFmtId="0" fontId="4" fillId="0" borderId="6" xfId="0" applyFont="1" applyFill="1" applyBorder="1"/>
    <xf numFmtId="0" fontId="4" fillId="0" borderId="0" xfId="0" applyNumberFormat="1" applyFont="1" applyFill="1" applyBorder="1"/>
    <xf numFmtId="0" fontId="4" fillId="0" borderId="0" xfId="5" applyNumberFormat="1" applyFont="1" applyFill="1" applyBorder="1" applyAlignment="1">
      <alignment horizontal="right" vertical="justify"/>
    </xf>
    <xf numFmtId="0" fontId="4" fillId="0" borderId="5" xfId="5" applyNumberFormat="1" applyFont="1" applyFill="1" applyBorder="1" applyAlignment="1">
      <alignment horizontal="right" vertical="justify"/>
    </xf>
    <xf numFmtId="0" fontId="6" fillId="0" borderId="0" xfId="0" applyFont="1" applyFill="1" applyBorder="1"/>
    <xf numFmtId="164" fontId="4" fillId="0" borderId="0" xfId="0" applyNumberFormat="1" applyFont="1" applyFill="1"/>
    <xf numFmtId="0" fontId="8" fillId="0" borderId="0" xfId="0" applyFont="1" applyFill="1" applyBorder="1" applyAlignment="1">
      <alignment wrapText="1"/>
    </xf>
    <xf numFmtId="165" fontId="4" fillId="0" borderId="0" xfId="5" applyNumberFormat="1" applyFont="1" applyFill="1" applyBorder="1" applyAlignment="1">
      <alignment horizontal="right" vertical="top"/>
    </xf>
    <xf numFmtId="0" fontId="4" fillId="0" borderId="0" xfId="0" applyFont="1" applyFill="1" applyBorder="1" applyAlignment="1">
      <alignment horizontal="center"/>
    </xf>
    <xf numFmtId="0" fontId="8" fillId="0" borderId="0" xfId="0" applyFont="1" applyFill="1" applyBorder="1" applyAlignment="1">
      <alignment horizontal="center"/>
    </xf>
    <xf numFmtId="0" fontId="4" fillId="0" borderId="0" xfId="3" applyNumberFormat="1" applyFont="1" applyFill="1" applyBorder="1" applyAlignment="1">
      <alignment horizontal="right" vertical="justify"/>
    </xf>
    <xf numFmtId="164" fontId="4" fillId="0" borderId="0" xfId="3" quotePrefix="1" applyNumberFormat="1" applyFont="1" applyFill="1" applyBorder="1" applyAlignment="1">
      <alignment horizontal="right"/>
    </xf>
    <xf numFmtId="0" fontId="4" fillId="0" borderId="0" xfId="5" applyNumberFormat="1" applyFont="1" applyFill="1" applyBorder="1" applyAlignment="1">
      <alignment horizontal="center" vertical="justify"/>
    </xf>
    <xf numFmtId="164" fontId="4" fillId="0" borderId="0" xfId="3" quotePrefix="1" applyNumberFormat="1" applyFont="1" applyFill="1" applyBorder="1" applyAlignment="1">
      <alignment horizontal="center"/>
    </xf>
    <xf numFmtId="0" fontId="4" fillId="0" borderId="5" xfId="5" applyNumberFormat="1" applyFont="1" applyFill="1" applyBorder="1" applyAlignment="1">
      <alignment horizontal="center" vertical="justify"/>
    </xf>
    <xf numFmtId="10" fontId="6" fillId="0" borderId="0" xfId="5" applyNumberFormat="1" applyFont="1" applyFill="1" applyBorder="1" applyAlignment="1">
      <alignment horizontal="left" vertical="top" wrapText="1"/>
    </xf>
    <xf numFmtId="10" fontId="4" fillId="0" borderId="0" xfId="5" applyNumberFormat="1" applyFont="1" applyFill="1" applyBorder="1" applyAlignment="1">
      <alignment horizontal="left" vertical="top" wrapText="1"/>
    </xf>
    <xf numFmtId="0" fontId="4" fillId="0" borderId="0" xfId="0" applyFont="1" applyFill="1" applyBorder="1" applyAlignment="1">
      <alignment wrapText="1"/>
    </xf>
    <xf numFmtId="0" fontId="4" fillId="0" borderId="0" xfId="0" applyFont="1" applyFill="1" applyAlignment="1">
      <alignment vertical="center"/>
    </xf>
    <xf numFmtId="0" fontId="8" fillId="0" borderId="9" xfId="0" applyFont="1" applyFill="1" applyBorder="1"/>
    <xf numFmtId="0" fontId="7" fillId="0" borderId="0" xfId="0" applyFont="1" applyFill="1" applyBorder="1"/>
    <xf numFmtId="164" fontId="4" fillId="0" borderId="0" xfId="3" quotePrefix="1" applyNumberFormat="1" applyFont="1" applyFill="1" applyBorder="1" applyAlignment="1">
      <alignment horizontal="right" vertical="justify"/>
    </xf>
    <xf numFmtId="0" fontId="5" fillId="0" borderId="0" xfId="0" applyFont="1" applyFill="1" applyBorder="1"/>
    <xf numFmtId="164" fontId="4" fillId="0" borderId="0" xfId="3" quotePrefix="1" applyNumberFormat="1" applyFont="1" applyFill="1" applyBorder="1" applyAlignment="1">
      <alignment horizontal="right" vertical="top"/>
    </xf>
    <xf numFmtId="0" fontId="8" fillId="0" borderId="9" xfId="0" applyFont="1" applyFill="1" applyBorder="1" applyAlignment="1">
      <alignment horizontal="right"/>
    </xf>
    <xf numFmtId="164" fontId="4" fillId="0" borderId="0" xfId="3" quotePrefix="1" applyNumberFormat="1" applyFont="1" applyFill="1" applyBorder="1" applyAlignment="1">
      <alignment horizontal="center" vertical="justify"/>
    </xf>
    <xf numFmtId="0" fontId="4" fillId="0" borderId="0" xfId="0" applyFont="1" applyFill="1" applyAlignment="1">
      <alignment horizontal="center"/>
    </xf>
    <xf numFmtId="164" fontId="4" fillId="0" borderId="5" xfId="3" applyNumberFormat="1" applyFont="1" applyFill="1" applyBorder="1" applyAlignment="1">
      <alignment horizontal="right"/>
    </xf>
    <xf numFmtId="0" fontId="4" fillId="0" borderId="9" xfId="0" applyFont="1" applyFill="1" applyBorder="1"/>
    <xf numFmtId="0" fontId="4" fillId="0" borderId="9" xfId="0" applyFont="1" applyFill="1" applyBorder="1" applyAlignment="1"/>
    <xf numFmtId="0" fontId="4" fillId="0" borderId="9" xfId="5" applyNumberFormat="1" applyFont="1" applyFill="1" applyBorder="1" applyAlignment="1">
      <alignment horizontal="right"/>
    </xf>
    <xf numFmtId="0" fontId="4" fillId="0" borderId="9" xfId="0" applyNumberFormat="1" applyFont="1" applyFill="1" applyBorder="1"/>
    <xf numFmtId="0" fontId="20" fillId="0" borderId="0" xfId="0" applyFont="1"/>
    <xf numFmtId="0" fontId="3" fillId="0" borderId="0" xfId="0" applyFont="1"/>
    <xf numFmtId="0" fontId="0" fillId="0" borderId="9" xfId="0" applyBorder="1"/>
    <xf numFmtId="0" fontId="0" fillId="0" borderId="16" xfId="0" applyBorder="1"/>
    <xf numFmtId="0" fontId="12" fillId="0" borderId="0" xfId="4" applyBorder="1" applyAlignment="1" applyProtection="1"/>
    <xf numFmtId="0" fontId="0" fillId="0" borderId="17" xfId="0" applyBorder="1"/>
    <xf numFmtId="0" fontId="0" fillId="0" borderId="8" xfId="0" applyBorder="1"/>
    <xf numFmtId="0" fontId="0" fillId="0" borderId="7" xfId="0" applyBorder="1"/>
    <xf numFmtId="0" fontId="3" fillId="0" borderId="5" xfId="0" applyFont="1" applyBorder="1"/>
    <xf numFmtId="171" fontId="4" fillId="0" borderId="0" xfId="3" applyNumberFormat="1" applyFont="1" applyFill="1" applyBorder="1" applyAlignment="1">
      <alignment horizontal="center"/>
    </xf>
    <xf numFmtId="0" fontId="18" fillId="0" borderId="0" xfId="0" applyFont="1" applyFill="1" applyBorder="1"/>
    <xf numFmtId="0" fontId="3" fillId="0" borderId="4" xfId="0" applyFont="1" applyBorder="1"/>
    <xf numFmtId="0" fontId="21" fillId="0" borderId="0" xfId="0" applyFont="1" applyFill="1" applyBorder="1"/>
    <xf numFmtId="0" fontId="21" fillId="0" borderId="0" xfId="0" applyFont="1" applyFill="1"/>
    <xf numFmtId="0" fontId="21" fillId="0" borderId="0" xfId="0" applyFont="1" applyFill="1" applyBorder="1" applyAlignment="1">
      <alignment horizontal="left"/>
    </xf>
    <xf numFmtId="164" fontId="4" fillId="0" borderId="5" xfId="3" quotePrefix="1" applyNumberFormat="1" applyFont="1" applyFill="1" applyBorder="1" applyAlignment="1">
      <alignment horizontal="right" vertical="justify"/>
    </xf>
    <xf numFmtId="164" fontId="4" fillId="0" borderId="5" xfId="3" quotePrefix="1" applyNumberFormat="1" applyFont="1" applyFill="1" applyBorder="1" applyAlignment="1">
      <alignment horizontal="center"/>
    </xf>
    <xf numFmtId="164" fontId="4" fillId="0" borderId="5" xfId="3" applyNumberFormat="1" applyFont="1" applyFill="1" applyBorder="1" applyAlignment="1">
      <alignment horizontal="left"/>
    </xf>
    <xf numFmtId="164" fontId="4" fillId="0" borderId="5" xfId="3" quotePrefix="1" applyNumberFormat="1" applyFont="1" applyFill="1" applyBorder="1" applyAlignment="1">
      <alignment horizontal="right"/>
    </xf>
    <xf numFmtId="165" fontId="4" fillId="0" borderId="5" xfId="5" applyNumberFormat="1" applyFont="1" applyFill="1" applyBorder="1" applyAlignment="1">
      <alignment horizontal="right"/>
    </xf>
    <xf numFmtId="0" fontId="17" fillId="0" borderId="5" xfId="0" applyFont="1" applyFill="1" applyBorder="1" applyAlignment="1">
      <alignment horizontal="right" vertical="justify"/>
    </xf>
    <xf numFmtId="165" fontId="4" fillId="0" borderId="5" xfId="5" applyNumberFormat="1" applyFont="1" applyFill="1" applyBorder="1" applyAlignment="1">
      <alignment horizontal="center"/>
    </xf>
    <xf numFmtId="164" fontId="4" fillId="0" borderId="5" xfId="3" quotePrefix="1" applyNumberFormat="1" applyFont="1" applyFill="1" applyBorder="1" applyAlignment="1">
      <alignment horizontal="center" vertical="justify"/>
    </xf>
    <xf numFmtId="166" fontId="4" fillId="0" borderId="5" xfId="3" applyNumberFormat="1" applyFont="1" applyFill="1" applyBorder="1"/>
    <xf numFmtId="166" fontId="4" fillId="0" borderId="5" xfId="3" applyNumberFormat="1" applyFont="1" applyFill="1" applyBorder="1" applyAlignment="1">
      <alignment horizontal="right" vertical="justify"/>
    </xf>
    <xf numFmtId="164" fontId="4" fillId="0" borderId="5" xfId="0" applyNumberFormat="1" applyFont="1" applyFill="1" applyBorder="1" applyAlignment="1">
      <alignment horizontal="right" vertical="justify"/>
    </xf>
    <xf numFmtId="0" fontId="24" fillId="0" borderId="0" xfId="0" applyFont="1" applyFill="1" applyBorder="1"/>
    <xf numFmtId="0" fontId="4" fillId="0" borderId="5" xfId="0" applyFont="1" applyFill="1" applyBorder="1" applyAlignment="1">
      <alignment horizontal="left"/>
    </xf>
    <xf numFmtId="165" fontId="4" fillId="0" borderId="5" xfId="5" applyNumberFormat="1" applyFont="1" applyFill="1" applyBorder="1" applyAlignment="1">
      <alignment horizontal="right" vertical="top"/>
    </xf>
    <xf numFmtId="0" fontId="6" fillId="0" borderId="5" xfId="0" applyFont="1" applyFill="1" applyBorder="1" applyAlignment="1">
      <alignment horizontal="right" vertical="justify"/>
    </xf>
    <xf numFmtId="0" fontId="4" fillId="0" borderId="5" xfId="0" applyNumberFormat="1" applyFont="1" applyFill="1" applyBorder="1" applyAlignment="1">
      <alignment horizontal="right" vertical="justify"/>
    </xf>
    <xf numFmtId="0" fontId="8" fillId="0" borderId="4" xfId="0" quotePrefix="1" applyFont="1" applyFill="1" applyBorder="1" applyAlignment="1">
      <alignment horizontal="left" wrapText="1"/>
    </xf>
    <xf numFmtId="0" fontId="3" fillId="0" borderId="0" xfId="0" applyFont="1" applyBorder="1"/>
    <xf numFmtId="0" fontId="3" fillId="0" borderId="5" xfId="0" applyFont="1" applyBorder="1"/>
    <xf numFmtId="0" fontId="7" fillId="0" borderId="18" xfId="0" applyFont="1" applyFill="1" applyBorder="1"/>
    <xf numFmtId="0" fontId="8" fillId="0" borderId="16" xfId="0" applyFont="1" applyFill="1" applyBorder="1" applyAlignment="1">
      <alignment horizontal="right"/>
    </xf>
    <xf numFmtId="0" fontId="8" fillId="0" borderId="4" xfId="0" applyFont="1" applyBorder="1" applyAlignment="1">
      <alignment vertical="center"/>
    </xf>
    <xf numFmtId="0" fontId="10" fillId="0" borderId="0" xfId="0" applyFont="1" applyBorder="1" applyAlignment="1">
      <alignment vertical="center"/>
    </xf>
    <xf numFmtId="0" fontId="8" fillId="0" borderId="0" xfId="0" applyFont="1" applyBorder="1"/>
    <xf numFmtId="0" fontId="8" fillId="0" borderId="4" xfId="0" applyFont="1" applyFill="1" applyBorder="1" applyAlignment="1">
      <alignment wrapText="1"/>
    </xf>
    <xf numFmtId="0" fontId="9" fillId="0" borderId="4" xfId="0" applyFont="1" applyFill="1" applyBorder="1" applyAlignment="1">
      <alignment vertical="top" wrapText="1"/>
    </xf>
    <xf numFmtId="0" fontId="8" fillId="0" borderId="4" xfId="0" applyFont="1" applyFill="1" applyBorder="1" applyAlignment="1">
      <alignment vertical="top" wrapText="1"/>
    </xf>
    <xf numFmtId="0" fontId="8" fillId="0" borderId="4" xfId="0" applyFont="1" applyBorder="1" applyAlignment="1">
      <alignment vertical="top" wrapText="1"/>
    </xf>
    <xf numFmtId="0" fontId="8" fillId="0" borderId="17" xfId="0" applyFont="1" applyBorder="1" applyAlignment="1">
      <alignment vertical="top" wrapText="1"/>
    </xf>
    <xf numFmtId="0" fontId="8" fillId="0" borderId="8" xfId="0" applyFont="1" applyBorder="1" applyAlignment="1">
      <alignment vertical="top" wrapText="1"/>
    </xf>
    <xf numFmtId="0" fontId="8" fillId="0" borderId="7" xfId="0" applyFont="1" applyBorder="1" applyAlignment="1">
      <alignment vertical="top" wrapText="1"/>
    </xf>
    <xf numFmtId="0" fontId="6" fillId="0" borderId="0" xfId="0" applyFont="1" applyFill="1" applyBorder="1" applyAlignment="1">
      <alignment vertical="top"/>
    </xf>
    <xf numFmtId="0" fontId="4" fillId="0" borderId="0" xfId="0" applyFont="1" applyFill="1" applyBorder="1" applyAlignment="1">
      <alignment horizontal="right"/>
    </xf>
    <xf numFmtId="0" fontId="1" fillId="0" borderId="0" xfId="0" applyFont="1" applyAlignment="1">
      <alignment horizontal="left"/>
    </xf>
    <xf numFmtId="0" fontId="6" fillId="0" borderId="0" xfId="0" applyFont="1" applyFill="1" applyBorder="1" applyAlignment="1">
      <alignment horizontal="left"/>
    </xf>
    <xf numFmtId="0" fontId="4" fillId="0" borderId="5" xfId="0" applyFont="1" applyFill="1" applyBorder="1" applyAlignment="1">
      <alignment horizontal="right" vertical="justify"/>
    </xf>
    <xf numFmtId="0" fontId="4" fillId="0" borderId="5" xfId="0" applyFont="1" applyFill="1" applyBorder="1" applyAlignment="1">
      <alignment horizontal="right" vertical="top"/>
    </xf>
    <xf numFmtId="0" fontId="1" fillId="0" borderId="4" xfId="0" applyFont="1" applyBorder="1"/>
    <xf numFmtId="0" fontId="4" fillId="0" borderId="4" xfId="0" applyFont="1" applyFill="1" applyBorder="1" applyAlignment="1"/>
    <xf numFmtId="0" fontId="25" fillId="0" borderId="0" xfId="0" applyFont="1"/>
    <xf numFmtId="0" fontId="26" fillId="0" borderId="0" xfId="0" applyFont="1"/>
    <xf numFmtId="0" fontId="28" fillId="0" borderId="1" xfId="0" applyFont="1" applyBorder="1" applyAlignment="1">
      <alignment horizontal="left" vertical="center"/>
    </xf>
    <xf numFmtId="0" fontId="27" fillId="0" borderId="0" xfId="0" applyFont="1"/>
    <xf numFmtId="0" fontId="29" fillId="4" borderId="1" xfId="0" applyFont="1" applyFill="1" applyBorder="1"/>
    <xf numFmtId="0" fontId="1" fillId="0" borderId="0" xfId="0" applyFont="1"/>
    <xf numFmtId="164" fontId="1" fillId="0" borderId="3" xfId="3" applyNumberFormat="1" applyFont="1" applyFill="1" applyBorder="1" applyAlignment="1">
      <alignment horizontal="right"/>
    </xf>
    <xf numFmtId="0" fontId="1" fillId="0" borderId="0" xfId="0" applyFont="1" applyFill="1" applyBorder="1"/>
    <xf numFmtId="164" fontId="1" fillId="0" borderId="0" xfId="3" applyNumberFormat="1" applyFont="1" applyFill="1" applyBorder="1" applyAlignment="1">
      <alignment horizontal="right"/>
    </xf>
    <xf numFmtId="0" fontId="1" fillId="0" borderId="0" xfId="0" applyFont="1" applyFill="1" applyBorder="1" applyAlignment="1">
      <alignment horizontal="right"/>
    </xf>
    <xf numFmtId="0" fontId="1" fillId="0" borderId="0" xfId="0" applyFont="1" applyFill="1"/>
    <xf numFmtId="0" fontId="23" fillId="0" borderId="0" xfId="0" applyFont="1"/>
    <xf numFmtId="0" fontId="6" fillId="0" borderId="8" xfId="0" applyFont="1" applyFill="1" applyBorder="1" applyAlignment="1">
      <alignment horizontal="left"/>
    </xf>
    <xf numFmtId="0" fontId="8" fillId="0" borderId="0" xfId="0" applyFont="1" applyFill="1" applyBorder="1"/>
    <xf numFmtId="0" fontId="8" fillId="0" borderId="0" xfId="0" applyFont="1" applyFill="1" applyBorder="1" applyAlignment="1">
      <alignment horizontal="left" wrapText="1"/>
    </xf>
    <xf numFmtId="0" fontId="4" fillId="0" borderId="0" xfId="0" applyFont="1" applyFill="1" applyBorder="1" applyAlignment="1">
      <alignment horizontal="right" vertical="justify"/>
    </xf>
    <xf numFmtId="0" fontId="37" fillId="0" borderId="0" xfId="0" applyFont="1" applyFill="1"/>
    <xf numFmtId="164" fontId="37" fillId="0" borderId="0" xfId="3" applyNumberFormat="1" applyFont="1" applyFill="1" applyBorder="1" applyAlignment="1">
      <alignment horizontal="right"/>
    </xf>
    <xf numFmtId="9" fontId="40" fillId="0" borderId="0" xfId="5" applyFont="1" applyFill="1"/>
    <xf numFmtId="9" fontId="40" fillId="0" borderId="0" xfId="5" applyFont="1"/>
    <xf numFmtId="164" fontId="39" fillId="0" borderId="0" xfId="3" applyNumberFormat="1" applyFont="1" applyFill="1" applyBorder="1" applyAlignment="1">
      <alignment horizontal="right"/>
    </xf>
    <xf numFmtId="164" fontId="37" fillId="0" borderId="0" xfId="3" applyNumberFormat="1" applyFont="1" applyFill="1" applyAlignment="1">
      <alignment horizontal="right"/>
    </xf>
    <xf numFmtId="164" fontId="33" fillId="0" borderId="0" xfId="3" applyNumberFormat="1" applyFont="1" applyFill="1" applyBorder="1" applyAlignment="1">
      <alignment horizontal="right"/>
    </xf>
    <xf numFmtId="164" fontId="33" fillId="0" borderId="0" xfId="3" applyNumberFormat="1" applyFont="1" applyFill="1" applyAlignment="1">
      <alignment horizontal="right"/>
    </xf>
    <xf numFmtId="164" fontId="43" fillId="0" borderId="0" xfId="3" applyNumberFormat="1" applyFont="1" applyFill="1" applyBorder="1" applyAlignment="1">
      <alignment horizontal="right"/>
    </xf>
    <xf numFmtId="0" fontId="4" fillId="0" borderId="0" xfId="0" applyFont="1" applyFill="1" applyBorder="1" applyAlignment="1">
      <alignment horizontal="right" vertical="center"/>
    </xf>
    <xf numFmtId="0" fontId="1" fillId="0" borderId="0" xfId="0" applyFont="1" applyFill="1" applyBorder="1" applyAlignment="1"/>
    <xf numFmtId="164" fontId="1" fillId="0" borderId="0" xfId="3" applyNumberFormat="1" applyFont="1" applyFill="1" applyAlignment="1">
      <alignment horizontal="right"/>
    </xf>
    <xf numFmtId="0" fontId="4" fillId="0" borderId="0" xfId="0" applyFont="1" applyFill="1" applyAlignment="1">
      <alignment horizontal="left" wrapText="1"/>
    </xf>
    <xf numFmtId="0" fontId="6" fillId="0" borderId="0" xfId="0" applyFont="1" applyFill="1" applyBorder="1" applyAlignment="1">
      <alignment horizontal="left" vertical="top"/>
    </xf>
    <xf numFmtId="0" fontId="1" fillId="0" borderId="0" xfId="0" applyFont="1" applyFill="1" applyBorder="1" applyAlignment="1">
      <alignment wrapText="1"/>
    </xf>
    <xf numFmtId="166" fontId="21" fillId="0" borderId="0" xfId="3" applyNumberFormat="1" applyFont="1" applyFill="1" applyBorder="1" applyAlignment="1">
      <alignment horizontal="right" vertical="justify"/>
    </xf>
    <xf numFmtId="0" fontId="21" fillId="0" borderId="0" xfId="0" applyFont="1" applyFill="1" applyBorder="1" applyAlignment="1">
      <alignment horizontal="right"/>
    </xf>
    <xf numFmtId="0" fontId="21" fillId="0" borderId="0" xfId="0" applyFont="1" applyFill="1" applyBorder="1" applyAlignment="1">
      <alignment horizontal="right"/>
    </xf>
    <xf numFmtId="0" fontId="1" fillId="0" borderId="0" xfId="0" applyFont="1" applyAlignment="1">
      <alignment horizontal="left" vertical="top" wrapText="1"/>
    </xf>
    <xf numFmtId="0" fontId="0" fillId="0" borderId="0" xfId="0" applyAlignment="1">
      <alignment horizontal="left" vertical="top" wrapText="1"/>
    </xf>
    <xf numFmtId="169" fontId="21" fillId="0" borderId="0" xfId="3" applyNumberFormat="1" applyFont="1" applyFill="1" applyBorder="1" applyAlignment="1">
      <alignment horizontal="right" vertical="justify"/>
    </xf>
    <xf numFmtId="0" fontId="26" fillId="0" borderId="0" xfId="0" applyFont="1" applyBorder="1"/>
    <xf numFmtId="0" fontId="28" fillId="0" borderId="24" xfId="0" applyFont="1" applyBorder="1" applyAlignment="1">
      <alignment horizontal="center" vertical="center"/>
    </xf>
    <xf numFmtId="49" fontId="28" fillId="3" borderId="1" xfId="0" applyNumberFormat="1" applyFont="1" applyFill="1" applyBorder="1" applyAlignment="1">
      <alignment horizontal="right" vertical="center"/>
    </xf>
    <xf numFmtId="49" fontId="31" fillId="4" borderId="1" xfId="0" applyNumberFormat="1" applyFont="1" applyFill="1" applyBorder="1" applyAlignment="1">
      <alignment horizontal="right" vertical="center"/>
    </xf>
    <xf numFmtId="49" fontId="32" fillId="3" borderId="1" xfId="0" applyNumberFormat="1" applyFont="1" applyFill="1" applyBorder="1" applyAlignment="1">
      <alignment horizontal="right" vertical="center"/>
    </xf>
    <xf numFmtId="0" fontId="0" fillId="3" borderId="1" xfId="0" applyFill="1" applyBorder="1"/>
    <xf numFmtId="0" fontId="48" fillId="0" borderId="0" xfId="0" applyFont="1"/>
    <xf numFmtId="0" fontId="49" fillId="0" borderId="0" xfId="0" applyFont="1"/>
    <xf numFmtId="0" fontId="47" fillId="0" borderId="1" xfId="0" applyFont="1" applyFill="1" applyBorder="1" applyAlignment="1">
      <alignment horizontal="left" vertical="center"/>
    </xf>
    <xf numFmtId="49" fontId="47" fillId="0" borderId="1" xfId="0" applyNumberFormat="1" applyFont="1" applyFill="1" applyBorder="1" applyAlignment="1">
      <alignment horizontal="right" vertical="center"/>
    </xf>
    <xf numFmtId="0" fontId="50" fillId="0" borderId="0" xfId="0" applyFont="1" applyFill="1" applyBorder="1"/>
    <xf numFmtId="0" fontId="50" fillId="0" borderId="0" xfId="0" applyFont="1" applyFill="1"/>
    <xf numFmtId="0" fontId="50" fillId="0" borderId="0" xfId="0" applyFont="1" applyFill="1" applyBorder="1" applyAlignment="1">
      <alignment horizontal="left" vertical="top"/>
    </xf>
    <xf numFmtId="0" fontId="50" fillId="0" borderId="0" xfId="0" applyFont="1" applyFill="1" applyBorder="1" applyAlignment="1">
      <alignment horizontal="right"/>
    </xf>
    <xf numFmtId="0" fontId="50" fillId="0" borderId="0" xfId="0" applyFont="1" applyFill="1" applyAlignment="1">
      <alignment horizontal="left" wrapText="1"/>
    </xf>
    <xf numFmtId="0" fontId="50" fillId="0" borderId="0" xfId="0" applyFont="1" applyFill="1" applyBorder="1" applyAlignment="1">
      <alignment wrapText="1"/>
    </xf>
    <xf numFmtId="0" fontId="50" fillId="0" borderId="0" xfId="0" applyFont="1" applyFill="1" applyAlignment="1">
      <alignment vertical="center"/>
    </xf>
    <xf numFmtId="0" fontId="50" fillId="0" borderId="0" xfId="0" applyFont="1" applyFill="1" applyBorder="1" applyAlignment="1">
      <alignment horizontal="left"/>
    </xf>
    <xf numFmtId="0" fontId="33" fillId="0" borderId="5" xfId="0" applyFont="1" applyBorder="1"/>
    <xf numFmtId="0" fontId="1" fillId="0" borderId="5" xfId="0" applyFont="1" applyBorder="1"/>
    <xf numFmtId="0" fontId="8" fillId="0" borderId="4" xfId="0" applyFont="1" applyFill="1" applyBorder="1" applyAlignment="1"/>
    <xf numFmtId="164" fontId="4" fillId="0" borderId="5" xfId="3" applyNumberFormat="1" applyFont="1" applyFill="1" applyBorder="1" applyAlignment="1">
      <alignment horizontal="center"/>
    </xf>
    <xf numFmtId="0" fontId="33" fillId="0" borderId="0" xfId="0" applyFont="1"/>
    <xf numFmtId="168" fontId="4" fillId="0" borderId="0" xfId="5" applyNumberFormat="1" applyFont="1" applyFill="1" applyBorder="1" applyAlignment="1">
      <alignment horizontal="right" vertical="justify"/>
    </xf>
    <xf numFmtId="170" fontId="4" fillId="0" borderId="0" xfId="3" applyNumberFormat="1" applyFont="1" applyFill="1" applyBorder="1" applyAlignment="1">
      <alignment horizontal="right" vertical="justify"/>
    </xf>
    <xf numFmtId="0" fontId="4" fillId="0" borderId="4" xfId="0" applyFont="1" applyFill="1" applyBorder="1" applyAlignment="1">
      <alignment horizontal="left"/>
    </xf>
    <xf numFmtId="165" fontId="4" fillId="0" borderId="0" xfId="5" applyNumberFormat="1" applyFont="1" applyFill="1" applyBorder="1" applyAlignment="1">
      <alignment horizontal="right"/>
    </xf>
    <xf numFmtId="164" fontId="4" fillId="0" borderId="5" xfId="3" applyNumberFormat="1" applyFont="1" applyFill="1" applyBorder="1" applyAlignment="1">
      <alignment horizontal="center" vertical="justify"/>
    </xf>
    <xf numFmtId="9" fontId="54" fillId="0" borderId="0" xfId="5" applyFont="1" applyAlignment="1">
      <alignment vertical="top" wrapText="1"/>
    </xf>
    <xf numFmtId="0" fontId="17" fillId="0" borderId="5" xfId="0" applyFont="1" applyFill="1" applyBorder="1"/>
    <xf numFmtId="0" fontId="8" fillId="0" borderId="4" xfId="0" quotePrefix="1" applyFont="1" applyFill="1" applyBorder="1" applyAlignment="1">
      <alignment horizontal="left" vertical="top" wrapText="1"/>
    </xf>
    <xf numFmtId="0" fontId="4" fillId="0" borderId="5" xfId="0" applyFont="1" applyFill="1" applyBorder="1" applyAlignment="1">
      <alignment horizontal="right"/>
    </xf>
    <xf numFmtId="0" fontId="4" fillId="0" borderId="0" xfId="0" applyFont="1" applyFill="1" applyBorder="1" applyAlignment="1">
      <alignment horizontal="right" vertical="justify"/>
    </xf>
    <xf numFmtId="164" fontId="4" fillId="0" borderId="0" xfId="3" applyNumberFormat="1" applyFont="1" applyFill="1" applyBorder="1" applyAlignment="1">
      <alignment horizontal="right" vertical="justify"/>
    </xf>
    <xf numFmtId="164" fontId="4" fillId="0" borderId="5" xfId="3" applyNumberFormat="1" applyFont="1" applyFill="1" applyBorder="1" applyAlignment="1">
      <alignment horizontal="right" vertical="justify"/>
    </xf>
    <xf numFmtId="37" fontId="4" fillId="0" borderId="0" xfId="3" applyNumberFormat="1" applyFont="1" applyFill="1" applyBorder="1" applyAlignment="1">
      <alignment horizontal="right" vertical="justify"/>
    </xf>
    <xf numFmtId="164" fontId="4" fillId="0" borderId="0" xfId="3" applyNumberFormat="1" applyFont="1" applyFill="1" applyBorder="1" applyAlignment="1">
      <alignment horizontal="right"/>
    </xf>
    <xf numFmtId="0" fontId="55" fillId="0" borderId="0" xfId="0" applyFont="1" applyBorder="1"/>
    <xf numFmtId="0" fontId="24" fillId="0" borderId="0" xfId="0" applyFont="1" applyBorder="1"/>
    <xf numFmtId="0" fontId="24" fillId="0" borderId="5" xfId="0" applyFont="1" applyBorder="1"/>
    <xf numFmtId="0" fontId="0" fillId="6" borderId="1" xfId="0" applyFill="1" applyBorder="1"/>
    <xf numFmtId="49" fontId="28" fillId="6" borderId="1" xfId="0" applyNumberFormat="1" applyFont="1" applyFill="1" applyBorder="1" applyAlignment="1">
      <alignment horizontal="right" vertical="center"/>
    </xf>
    <xf numFmtId="0" fontId="8" fillId="0" borderId="0" xfId="0" applyFont="1" applyBorder="1" applyAlignment="1">
      <alignment vertical="center"/>
    </xf>
    <xf numFmtId="39" fontId="4" fillId="0" borderId="0" xfId="3" applyNumberFormat="1" applyFont="1" applyFill="1" applyBorder="1" applyAlignment="1">
      <alignment horizontal="right" vertical="justify"/>
    </xf>
    <xf numFmtId="0" fontId="4" fillId="0" borderId="0" xfId="0" applyFont="1" applyFill="1" applyBorder="1" applyAlignment="1">
      <alignment horizontal="right"/>
    </xf>
    <xf numFmtId="0" fontId="21" fillId="0" borderId="0" xfId="5" quotePrefix="1" applyNumberFormat="1" applyFont="1" applyFill="1" applyBorder="1" applyAlignment="1">
      <alignment horizontal="right" vertical="justify"/>
    </xf>
    <xf numFmtId="0" fontId="4" fillId="0" borderId="0" xfId="0" applyFont="1" applyFill="1" applyBorder="1" applyAlignment="1">
      <alignment horizontal="left" vertical="top" wrapText="1"/>
    </xf>
    <xf numFmtId="0" fontId="5" fillId="0" borderId="0" xfId="0" applyFont="1" applyFill="1" applyBorder="1" applyAlignment="1">
      <alignment vertical="top"/>
    </xf>
    <xf numFmtId="0" fontId="33" fillId="0" borderId="4" xfId="0" quotePrefix="1" applyFont="1" applyBorder="1"/>
    <xf numFmtId="49" fontId="32" fillId="6" borderId="1" xfId="0" applyNumberFormat="1" applyFont="1" applyFill="1" applyBorder="1" applyAlignment="1">
      <alignment horizontal="right" vertical="center"/>
    </xf>
    <xf numFmtId="0" fontId="57" fillId="0" borderId="18" xfId="0" applyFont="1" applyBorder="1"/>
    <xf numFmtId="49" fontId="28" fillId="3" borderId="1" xfId="0" applyNumberFormat="1" applyFont="1" applyFill="1" applyBorder="1" applyAlignment="1">
      <alignment horizontal="center" vertical="center" wrapText="1"/>
    </xf>
    <xf numFmtId="0" fontId="20" fillId="0" borderId="0" xfId="0" applyFont="1" applyFill="1" applyBorder="1" applyAlignment="1">
      <alignment horizontal="left" vertical="center"/>
    </xf>
    <xf numFmtId="0" fontId="35" fillId="0" borderId="0" xfId="0" applyFont="1" applyFill="1" applyBorder="1" applyAlignment="1">
      <alignment horizontal="left" vertical="center"/>
    </xf>
    <xf numFmtId="0" fontId="1" fillId="0" borderId="0" xfId="0" applyFont="1" applyFill="1" applyBorder="1" applyAlignment="1">
      <alignment horizontal="left" vertical="center"/>
    </xf>
    <xf numFmtId="0" fontId="4" fillId="0" borderId="0" xfId="0" applyFont="1" applyFill="1" applyBorder="1" applyAlignment="1">
      <alignment horizontal="right"/>
    </xf>
    <xf numFmtId="165" fontId="8" fillId="0" borderId="5" xfId="5" applyNumberFormat="1" applyFont="1" applyFill="1" applyBorder="1" applyAlignment="1">
      <alignment horizontal="right"/>
    </xf>
    <xf numFmtId="165" fontId="62" fillId="0" borderId="5" xfId="5" applyNumberFormat="1" applyFont="1" applyFill="1" applyBorder="1" applyAlignment="1">
      <alignment horizontal="right"/>
    </xf>
    <xf numFmtId="0" fontId="13" fillId="0" borderId="0" xfId="0" applyFont="1" applyFill="1" applyBorder="1" applyAlignment="1">
      <alignment horizontal="left" vertical="center"/>
    </xf>
    <xf numFmtId="1" fontId="4" fillId="0" borderId="0" xfId="5" applyNumberFormat="1" applyFont="1" applyFill="1" applyBorder="1" applyAlignment="1">
      <alignment horizontal="right" vertical="justify"/>
    </xf>
    <xf numFmtId="9" fontId="4" fillId="0" borderId="5" xfId="5" applyNumberFormat="1" applyFont="1" applyFill="1" applyBorder="1" applyAlignment="1">
      <alignment horizontal="right" vertical="justify"/>
    </xf>
    <xf numFmtId="168" fontId="4" fillId="0" borderId="0" xfId="3" applyNumberFormat="1" applyFont="1" applyFill="1" applyBorder="1" applyAlignment="1">
      <alignment horizontal="right" vertical="justify"/>
    </xf>
    <xf numFmtId="3" fontId="4" fillId="0" borderId="0" xfId="3" quotePrefix="1" applyNumberFormat="1" applyFont="1" applyFill="1" applyBorder="1" applyAlignment="1">
      <alignment horizontal="right" vertical="justify"/>
    </xf>
    <xf numFmtId="167" fontId="4" fillId="0" borderId="0" xfId="3" applyNumberFormat="1" applyFont="1" applyFill="1" applyBorder="1" applyAlignment="1">
      <alignment vertical="justify"/>
    </xf>
    <xf numFmtId="169" fontId="4" fillId="0" borderId="0" xfId="3" quotePrefix="1" applyNumberFormat="1" applyFont="1" applyFill="1" applyBorder="1" applyAlignment="1">
      <alignment horizontal="right" vertical="justify"/>
    </xf>
    <xf numFmtId="0" fontId="4" fillId="0" borderId="0" xfId="3" quotePrefix="1" applyNumberFormat="1" applyFont="1" applyFill="1" applyBorder="1" applyAlignment="1">
      <alignment horizontal="right" vertical="justify"/>
    </xf>
    <xf numFmtId="169" fontId="4" fillId="0" borderId="0" xfId="3" applyNumberFormat="1" applyFont="1" applyFill="1" applyBorder="1" applyAlignment="1">
      <alignment horizontal="right" vertical="justify"/>
    </xf>
    <xf numFmtId="9" fontId="4" fillId="0" borderId="5" xfId="5" applyFont="1" applyFill="1" applyBorder="1" applyAlignment="1">
      <alignment horizontal="right"/>
    </xf>
    <xf numFmtId="0" fontId="4" fillId="0" borderId="0" xfId="5" quotePrefix="1" applyNumberFormat="1" applyFont="1" applyFill="1" applyBorder="1" applyAlignment="1">
      <alignment horizontal="right" vertical="justify"/>
    </xf>
    <xf numFmtId="1" fontId="4" fillId="0" borderId="0" xfId="3" applyNumberFormat="1" applyFont="1" applyFill="1" applyBorder="1" applyAlignment="1">
      <alignment horizontal="right" vertical="justify"/>
    </xf>
    <xf numFmtId="43" fontId="4" fillId="0" borderId="0" xfId="3" applyNumberFormat="1" applyFont="1" applyFill="1" applyBorder="1" applyAlignment="1">
      <alignment horizontal="right" vertical="justify"/>
    </xf>
    <xf numFmtId="164" fontId="4" fillId="0" borderId="0" xfId="3" applyNumberFormat="1" applyFont="1" applyFill="1"/>
    <xf numFmtId="164" fontId="4" fillId="0" borderId="0" xfId="3" applyNumberFormat="1" applyFont="1" applyFill="1" applyBorder="1" applyAlignment="1">
      <alignment horizontal="center" vertical="justify"/>
    </xf>
    <xf numFmtId="164" fontId="4" fillId="0" borderId="0" xfId="3" applyNumberFormat="1" applyFont="1" applyFill="1" applyBorder="1" applyAlignment="1">
      <alignment vertical="justify"/>
    </xf>
    <xf numFmtId="4" fontId="4" fillId="0" borderId="0" xfId="3" applyNumberFormat="1" applyFont="1" applyFill="1" applyBorder="1" applyAlignment="1">
      <alignment horizontal="right" vertical="justify"/>
    </xf>
    <xf numFmtId="0" fontId="4" fillId="0" borderId="0" xfId="0" applyFont="1" applyFill="1" applyBorder="1" applyAlignment="1">
      <alignment horizontal="left" vertical="justify"/>
    </xf>
    <xf numFmtId="0" fontId="8" fillId="0" borderId="0" xfId="0" quotePrefix="1" applyFont="1" applyFill="1" applyBorder="1" applyAlignment="1">
      <alignment horizontal="left" wrapText="1"/>
    </xf>
    <xf numFmtId="0" fontId="8" fillId="0" borderId="0" xfId="0" applyFont="1" applyFill="1" applyBorder="1" applyAlignment="1">
      <alignment horizontal="left" wrapText="1"/>
    </xf>
    <xf numFmtId="9" fontId="4" fillId="0" borderId="0" xfId="5" applyFont="1" applyFill="1"/>
    <xf numFmtId="164" fontId="4" fillId="0" borderId="0" xfId="3" applyNumberFormat="1" applyFont="1" applyFill="1" applyAlignment="1">
      <alignment horizontal="right" vertical="justify"/>
    </xf>
    <xf numFmtId="9" fontId="4" fillId="0" borderId="5" xfId="0" applyNumberFormat="1" applyFont="1" applyFill="1" applyBorder="1"/>
    <xf numFmtId="171" fontId="4" fillId="0" borderId="0" xfId="3" applyNumberFormat="1" applyFont="1" applyFill="1" applyBorder="1" applyAlignment="1">
      <alignment horizontal="right" vertical="justify"/>
    </xf>
    <xf numFmtId="0" fontId="4" fillId="0" borderId="0" xfId="0" applyFont="1" applyFill="1" applyBorder="1" applyAlignment="1">
      <alignment vertical="center"/>
    </xf>
    <xf numFmtId="3" fontId="4" fillId="0" borderId="0" xfId="3" applyNumberFormat="1" applyFont="1" applyFill="1" applyBorder="1" applyAlignment="1">
      <alignment horizontal="right" vertical="justify"/>
    </xf>
    <xf numFmtId="170" fontId="4" fillId="0" borderId="0" xfId="3" applyNumberFormat="1" applyFont="1" applyFill="1" applyBorder="1" applyAlignment="1">
      <alignment horizontal="right"/>
    </xf>
    <xf numFmtId="0" fontId="36" fillId="0" borderId="0" xfId="7" applyFont="1" applyFill="1" applyBorder="1" applyAlignment="1">
      <alignment horizontal="left"/>
    </xf>
    <xf numFmtId="0" fontId="37" fillId="0" borderId="0" xfId="7" applyFont="1" applyFill="1"/>
    <xf numFmtId="0" fontId="36" fillId="0" borderId="0" xfId="7" applyFont="1" applyFill="1" applyBorder="1" applyAlignment="1">
      <alignment horizontal="center"/>
    </xf>
    <xf numFmtId="0" fontId="64" fillId="0" borderId="2" xfId="7" applyFont="1" applyFill="1" applyBorder="1"/>
    <xf numFmtId="0" fontId="1" fillId="0" borderId="3" xfId="7" applyFont="1" applyFill="1" applyBorder="1"/>
    <xf numFmtId="0" fontId="1" fillId="0" borderId="6" xfId="7" applyFont="1" applyFill="1" applyBorder="1" applyAlignment="1">
      <alignment horizontal="right"/>
    </xf>
    <xf numFmtId="0" fontId="1" fillId="0" borderId="0" xfId="7" applyFont="1" applyFill="1" applyBorder="1" applyAlignment="1">
      <alignment horizontal="right"/>
    </xf>
    <xf numFmtId="0" fontId="63" fillId="0" borderId="4" xfId="7" applyFont="1" applyFill="1" applyBorder="1"/>
    <xf numFmtId="0" fontId="1" fillId="0" borderId="0" xfId="7" applyFont="1" applyFill="1" applyBorder="1"/>
    <xf numFmtId="0" fontId="1" fillId="0" borderId="5" xfId="7" applyFont="1" applyFill="1" applyBorder="1" applyAlignment="1">
      <alignment horizontal="right"/>
    </xf>
    <xf numFmtId="0" fontId="1" fillId="0" borderId="0" xfId="7" applyFont="1" applyFill="1"/>
    <xf numFmtId="0" fontId="4" fillId="0" borderId="4" xfId="7" applyFont="1" applyFill="1" applyBorder="1"/>
    <xf numFmtId="0" fontId="4" fillId="0" borderId="0" xfId="7" applyFont="1" applyFill="1" applyBorder="1"/>
    <xf numFmtId="172" fontId="4" fillId="0" borderId="5" xfId="7" applyNumberFormat="1" applyFont="1" applyFill="1" applyBorder="1"/>
    <xf numFmtId="172" fontId="4" fillId="0" borderId="0" xfId="7" applyNumberFormat="1" applyFont="1" applyFill="1" applyBorder="1"/>
    <xf numFmtId="0" fontId="4" fillId="0" borderId="0" xfId="7" applyFont="1" applyFill="1"/>
    <xf numFmtId="165" fontId="4" fillId="0" borderId="5" xfId="5" applyNumberFormat="1" applyFont="1" applyFill="1" applyBorder="1" applyAlignment="1">
      <alignment horizontal="right" vertical="justify"/>
    </xf>
    <xf numFmtId="9" fontId="4" fillId="0" borderId="0" xfId="5" applyNumberFormat="1" applyFont="1" applyFill="1" applyBorder="1" applyAlignment="1">
      <alignment horizontal="right" vertical="justify"/>
    </xf>
    <xf numFmtId="0" fontId="21" fillId="0" borderId="0" xfId="7" applyFont="1" applyFill="1"/>
    <xf numFmtId="0" fontId="4" fillId="0" borderId="0" xfId="7" applyFont="1" applyFill="1" applyBorder="1" applyAlignment="1">
      <alignment horizontal="right" vertical="top"/>
    </xf>
    <xf numFmtId="10" fontId="4" fillId="0" borderId="0" xfId="5" applyNumberFormat="1" applyFont="1" applyFill="1" applyBorder="1" applyAlignment="1">
      <alignment horizontal="right" vertical="justify"/>
    </xf>
    <xf numFmtId="0" fontId="1" fillId="0" borderId="0" xfId="7" applyFont="1" applyFill="1" applyBorder="1" applyAlignment="1">
      <alignment horizontal="left" vertical="center"/>
    </xf>
    <xf numFmtId="0" fontId="10" fillId="0" borderId="0" xfId="7" applyFont="1" applyFill="1" applyAlignment="1">
      <alignment vertical="top" wrapText="1"/>
    </xf>
    <xf numFmtId="0" fontId="4" fillId="0" borderId="0" xfId="7" applyFont="1" applyFill="1" applyBorder="1" applyAlignment="1">
      <alignment horizontal="right" vertical="justify"/>
    </xf>
    <xf numFmtId="0" fontId="4" fillId="0" borderId="5" xfId="7" applyFont="1" applyFill="1" applyBorder="1" applyAlignment="1">
      <alignment horizontal="right" vertical="justify"/>
    </xf>
    <xf numFmtId="0" fontId="63" fillId="0" borderId="0" xfId="7" applyFont="1" applyFill="1" applyBorder="1"/>
    <xf numFmtId="0" fontId="4" fillId="0" borderId="5" xfId="7" applyFont="1" applyFill="1" applyBorder="1" applyAlignment="1">
      <alignment horizontal="right"/>
    </xf>
    <xf numFmtId="0" fontId="4" fillId="0" borderId="0" xfId="7" applyFont="1" applyFill="1" applyBorder="1" applyAlignment="1">
      <alignment horizontal="right"/>
    </xf>
    <xf numFmtId="0" fontId="4" fillId="0" borderId="0" xfId="7" applyFont="1" applyFill="1" applyBorder="1" applyAlignment="1">
      <alignment horizontal="left"/>
    </xf>
    <xf numFmtId="0" fontId="20" fillId="0" borderId="0" xfId="7" applyFont="1" applyFill="1"/>
    <xf numFmtId="0" fontId="4" fillId="0" borderId="0" xfId="7" applyFont="1" applyFill="1" applyBorder="1" applyAlignment="1">
      <alignment horizontal="left" vertical="justify"/>
    </xf>
    <xf numFmtId="165" fontId="4" fillId="0" borderId="4" xfId="5" applyNumberFormat="1" applyFont="1" applyFill="1" applyBorder="1" applyAlignment="1">
      <alignment horizontal="right" vertical="justify"/>
    </xf>
    <xf numFmtId="0" fontId="4" fillId="0" borderId="0" xfId="7" applyFont="1" applyFill="1" applyBorder="1" applyAlignment="1">
      <alignment horizontal="left" vertical="top"/>
    </xf>
    <xf numFmtId="0" fontId="4" fillId="0" borderId="4" xfId="7" applyFont="1" applyFill="1" applyBorder="1" applyAlignment="1">
      <alignment vertical="top"/>
    </xf>
    <xf numFmtId="0" fontId="4" fillId="0" borderId="5" xfId="7" applyFont="1" applyFill="1" applyBorder="1"/>
    <xf numFmtId="0" fontId="4" fillId="0" borderId="4" xfId="7" applyFont="1" applyFill="1" applyBorder="1" applyAlignment="1">
      <alignment horizontal="left"/>
    </xf>
    <xf numFmtId="0" fontId="17" fillId="0" borderId="5" xfId="7" applyFont="1" applyFill="1" applyBorder="1" applyAlignment="1">
      <alignment horizontal="left" vertical="justify"/>
    </xf>
    <xf numFmtId="0" fontId="17" fillId="0" borderId="0" xfId="7" applyFont="1" applyFill="1" applyBorder="1" applyAlignment="1">
      <alignment horizontal="left" vertical="justify"/>
    </xf>
    <xf numFmtId="0" fontId="8" fillId="0" borderId="5" xfId="7" applyFont="1" applyFill="1" applyBorder="1" applyAlignment="1">
      <alignment horizontal="right" vertical="justify"/>
    </xf>
    <xf numFmtId="0" fontId="8" fillId="0" borderId="0" xfId="7" applyFont="1" applyFill="1" applyBorder="1" applyAlignment="1">
      <alignment horizontal="right" vertical="justify"/>
    </xf>
    <xf numFmtId="0" fontId="60" fillId="0" borderId="0" xfId="7" applyFont="1" applyFill="1"/>
    <xf numFmtId="0" fontId="61" fillId="0" borderId="0" xfId="7" applyFont="1" applyFill="1"/>
    <xf numFmtId="0" fontId="1" fillId="0" borderId="4" xfId="7" applyFont="1" applyFill="1" applyBorder="1"/>
    <xf numFmtId="0" fontId="1" fillId="0" borderId="0" xfId="7" applyFont="1" applyFill="1" applyBorder="1" applyAlignment="1"/>
    <xf numFmtId="0" fontId="4" fillId="0" borderId="4" xfId="7" applyFont="1" applyFill="1" applyBorder="1" applyAlignment="1"/>
    <xf numFmtId="0" fontId="62" fillId="0" borderId="5" xfId="7" applyFont="1" applyFill="1" applyBorder="1" applyAlignment="1">
      <alignment horizontal="right" wrapText="1"/>
    </xf>
    <xf numFmtId="0" fontId="62" fillId="0" borderId="0" xfId="7" applyFont="1" applyFill="1" applyBorder="1" applyAlignment="1">
      <alignment horizontal="right" wrapText="1"/>
    </xf>
    <xf numFmtId="0" fontId="4" fillId="0" borderId="0" xfId="7" applyFont="1" applyFill="1" applyBorder="1" applyAlignment="1">
      <alignment horizontal="right" wrapText="1"/>
    </xf>
    <xf numFmtId="0" fontId="16" fillId="0" borderId="0" xfId="7" applyFont="1" applyFill="1" applyBorder="1" applyAlignment="1">
      <alignment horizontal="center"/>
    </xf>
    <xf numFmtId="0" fontId="1" fillId="0" borderId="0" xfId="7" applyFont="1" applyFill="1" applyBorder="1" applyAlignment="1">
      <alignment horizontal="center"/>
    </xf>
    <xf numFmtId="0" fontId="16" fillId="0" borderId="5" xfId="7" applyFont="1" applyFill="1" applyBorder="1" applyAlignment="1">
      <alignment horizontal="center"/>
    </xf>
    <xf numFmtId="3" fontId="4" fillId="0" borderId="0" xfId="7" applyNumberFormat="1" applyFont="1" applyFill="1" applyBorder="1"/>
    <xf numFmtId="0" fontId="4" fillId="0" borderId="5" xfId="7" applyFont="1" applyFill="1" applyBorder="1" applyAlignment="1"/>
    <xf numFmtId="0" fontId="4" fillId="0" borderId="0" xfId="7" applyFont="1" applyFill="1" applyBorder="1" applyAlignment="1"/>
    <xf numFmtId="0" fontId="4" fillId="0" borderId="5" xfId="7" applyFont="1" applyFill="1" applyBorder="1" applyAlignment="1">
      <alignment horizontal="left"/>
    </xf>
    <xf numFmtId="165" fontId="8" fillId="0" borderId="0" xfId="5" applyNumberFormat="1" applyFont="1" applyFill="1" applyBorder="1" applyAlignment="1">
      <alignment horizontal="right"/>
    </xf>
    <xf numFmtId="0" fontId="5" fillId="0" borderId="4" xfId="7" applyFont="1" applyFill="1" applyBorder="1"/>
    <xf numFmtId="0" fontId="10" fillId="0" borderId="12" xfId="7" applyFont="1" applyFill="1" applyBorder="1" applyAlignment="1">
      <alignment horizontal="left" vertical="top" wrapText="1"/>
    </xf>
    <xf numFmtId="0" fontId="10" fillId="0" borderId="1" xfId="7" applyFont="1" applyFill="1" applyBorder="1" applyAlignment="1">
      <alignment horizontal="left" vertical="top"/>
    </xf>
    <xf numFmtId="0" fontId="10" fillId="0" borderId="1" xfId="7" applyFont="1" applyFill="1" applyBorder="1" applyAlignment="1">
      <alignment horizontal="center" vertical="top" wrapText="1"/>
    </xf>
    <xf numFmtId="0" fontId="10" fillId="0" borderId="10" xfId="7" applyFont="1" applyFill="1" applyBorder="1" applyAlignment="1">
      <alignment horizontal="center" vertical="top" wrapText="1"/>
    </xf>
    <xf numFmtId="0" fontId="10" fillId="0" borderId="0" xfId="7" applyFont="1" applyFill="1" applyBorder="1" applyAlignment="1">
      <alignment horizontal="center" vertical="top" wrapText="1"/>
    </xf>
    <xf numFmtId="0" fontId="10" fillId="0" borderId="1" xfId="7" applyFont="1" applyFill="1" applyBorder="1" applyAlignment="1">
      <alignment horizontal="left" vertical="center"/>
    </xf>
    <xf numFmtId="168" fontId="65" fillId="0" borderId="1" xfId="7" applyNumberFormat="1" applyFont="1" applyFill="1" applyBorder="1" applyAlignment="1">
      <alignment horizontal="center" vertical="center"/>
    </xf>
    <xf numFmtId="1" fontId="65" fillId="0" borderId="1" xfId="7" applyNumberFormat="1" applyFont="1" applyFill="1" applyBorder="1" applyAlignment="1">
      <alignment horizontal="center" vertical="center"/>
    </xf>
    <xf numFmtId="168" fontId="65" fillId="0" borderId="10" xfId="7" applyNumberFormat="1" applyFont="1" applyFill="1" applyBorder="1" applyAlignment="1">
      <alignment horizontal="center" vertical="center"/>
    </xf>
    <xf numFmtId="168" fontId="53" fillId="0" borderId="0" xfId="7" applyNumberFormat="1" applyFont="1" applyFill="1" applyBorder="1" applyAlignment="1">
      <alignment horizontal="center" vertical="center"/>
    </xf>
    <xf numFmtId="1" fontId="65" fillId="0" borderId="1" xfId="7" applyNumberFormat="1" applyFont="1" applyFill="1" applyBorder="1" applyAlignment="1">
      <alignment horizontal="center"/>
    </xf>
    <xf numFmtId="168" fontId="65" fillId="0" borderId="1" xfId="7" applyNumberFormat="1" applyFont="1" applyFill="1" applyBorder="1" applyAlignment="1">
      <alignment horizontal="center"/>
    </xf>
    <xf numFmtId="49" fontId="10" fillId="0" borderId="1" xfId="7" applyNumberFormat="1" applyFont="1" applyFill="1" applyBorder="1" applyAlignment="1">
      <alignment horizontal="left" vertical="center" wrapText="1"/>
    </xf>
    <xf numFmtId="0" fontId="10" fillId="0" borderId="1" xfId="7" applyFont="1" applyFill="1" applyBorder="1" applyAlignment="1">
      <alignment horizontal="left" vertical="center" wrapText="1"/>
    </xf>
    <xf numFmtId="168" fontId="65" fillId="0" borderId="1" xfId="7" applyNumberFormat="1" applyFont="1" applyFill="1" applyBorder="1" applyAlignment="1">
      <alignment horizontal="center" vertical="center" wrapText="1"/>
    </xf>
    <xf numFmtId="168" fontId="65" fillId="0" borderId="10" xfId="7" applyNumberFormat="1" applyFont="1" applyFill="1" applyBorder="1" applyAlignment="1">
      <alignment horizontal="center" vertical="center" wrapText="1"/>
    </xf>
    <xf numFmtId="168" fontId="53" fillId="0" borderId="0" xfId="7" applyNumberFormat="1" applyFont="1" applyFill="1" applyBorder="1" applyAlignment="1">
      <alignment horizontal="center" vertical="center" wrapText="1"/>
    </xf>
    <xf numFmtId="49" fontId="4" fillId="0" borderId="0" xfId="7" applyNumberFormat="1" applyFont="1" applyFill="1" applyBorder="1" applyAlignment="1">
      <alignment horizontal="left" vertical="top" wrapText="1"/>
    </xf>
    <xf numFmtId="0" fontId="4" fillId="0" borderId="0" xfId="7" applyFont="1" applyFill="1" applyBorder="1" applyAlignment="1">
      <alignment horizontal="left" vertical="top" wrapText="1"/>
    </xf>
    <xf numFmtId="0" fontId="10" fillId="8" borderId="1" xfId="7" applyFont="1" applyFill="1" applyBorder="1" applyAlignment="1">
      <alignment horizontal="left" vertical="center"/>
    </xf>
    <xf numFmtId="168" fontId="65" fillId="8" borderId="1" xfId="7" applyNumberFormat="1" applyFont="1" applyFill="1" applyBorder="1" applyAlignment="1">
      <alignment horizontal="center"/>
    </xf>
    <xf numFmtId="168" fontId="65" fillId="8" borderId="1" xfId="7" applyNumberFormat="1" applyFont="1" applyFill="1" applyBorder="1" applyAlignment="1">
      <alignment horizontal="center" vertical="center"/>
    </xf>
    <xf numFmtId="1" fontId="65" fillId="8" borderId="1" xfId="7" quotePrefix="1" applyNumberFormat="1" applyFont="1" applyFill="1" applyBorder="1" applyAlignment="1">
      <alignment horizontal="center" vertical="center"/>
    </xf>
    <xf numFmtId="168" fontId="65" fillId="8" borderId="10" xfId="7" applyNumberFormat="1" applyFont="1" applyFill="1" applyBorder="1" applyAlignment="1">
      <alignment horizontal="center" vertical="center"/>
    </xf>
    <xf numFmtId="1" fontId="65" fillId="8" borderId="1" xfId="7" applyNumberFormat="1" applyFont="1" applyFill="1" applyBorder="1" applyAlignment="1">
      <alignment horizontal="center" vertical="center"/>
    </xf>
    <xf numFmtId="1" fontId="65" fillId="8" borderId="1" xfId="7" applyNumberFormat="1" applyFont="1" applyFill="1" applyBorder="1" applyAlignment="1">
      <alignment horizontal="center"/>
    </xf>
    <xf numFmtId="49" fontId="10" fillId="8" borderId="1" xfId="7" applyNumberFormat="1" applyFont="1" applyFill="1" applyBorder="1" applyAlignment="1">
      <alignment horizontal="left" vertical="center" wrapText="1"/>
    </xf>
    <xf numFmtId="0" fontId="10" fillId="8" borderId="1" xfId="7" applyFont="1" applyFill="1" applyBorder="1" applyAlignment="1">
      <alignment horizontal="left" vertical="center" wrapText="1"/>
    </xf>
    <xf numFmtId="0" fontId="10" fillId="8" borderId="31" xfId="7" applyFont="1" applyFill="1" applyBorder="1" applyAlignment="1">
      <alignment horizontal="left" vertical="center" wrapText="1"/>
    </xf>
    <xf numFmtId="168" fontId="65" fillId="8" borderId="31" xfId="7" applyNumberFormat="1" applyFont="1" applyFill="1" applyBorder="1" applyAlignment="1">
      <alignment horizontal="center" vertical="center"/>
    </xf>
    <xf numFmtId="1" fontId="65" fillId="8" borderId="31" xfId="7" applyNumberFormat="1" applyFont="1" applyFill="1" applyBorder="1" applyAlignment="1">
      <alignment horizontal="center" vertical="center"/>
    </xf>
    <xf numFmtId="168" fontId="65" fillId="8" borderId="31" xfId="7" applyNumberFormat="1" applyFont="1" applyFill="1" applyBorder="1" applyAlignment="1">
      <alignment horizontal="center"/>
    </xf>
    <xf numFmtId="168" fontId="65" fillId="8" borderId="28" xfId="7" applyNumberFormat="1" applyFont="1" applyFill="1" applyBorder="1" applyAlignment="1">
      <alignment horizontal="center" vertical="center"/>
    </xf>
    <xf numFmtId="0" fontId="8" fillId="0" borderId="0" xfId="7" quotePrefix="1" applyFont="1" applyFill="1" applyBorder="1" applyAlignment="1">
      <alignment horizontal="left" wrapText="1"/>
    </xf>
    <xf numFmtId="0" fontId="4" fillId="0" borderId="0" xfId="7" applyFont="1" applyFill="1" applyAlignment="1">
      <alignment vertical="top"/>
    </xf>
    <xf numFmtId="0" fontId="39" fillId="0" borderId="0" xfId="7" quotePrefix="1" applyFont="1" applyFill="1" applyBorder="1" applyAlignment="1">
      <alignment wrapText="1"/>
    </xf>
    <xf numFmtId="0" fontId="38" fillId="0" borderId="0" xfId="7" applyFont="1" applyFill="1"/>
    <xf numFmtId="0" fontId="39" fillId="0" borderId="0" xfId="7" applyFont="1" applyFill="1" applyBorder="1" applyAlignment="1"/>
    <xf numFmtId="0" fontId="39" fillId="0" borderId="0" xfId="7" applyFont="1" applyFill="1" applyBorder="1"/>
    <xf numFmtId="0" fontId="39" fillId="0" borderId="0" xfId="7" applyFont="1" applyFill="1"/>
    <xf numFmtId="0" fontId="41" fillId="0" borderId="0" xfId="7" applyFont="1" applyFill="1" applyBorder="1" applyAlignment="1">
      <alignment wrapText="1"/>
    </xf>
    <xf numFmtId="0" fontId="39" fillId="0" borderId="0" xfId="7" applyFont="1" applyFill="1" applyBorder="1" applyAlignment="1">
      <alignment wrapText="1"/>
    </xf>
    <xf numFmtId="0" fontId="39" fillId="0" borderId="0" xfId="7" applyFont="1" applyFill="1" applyBorder="1" applyAlignment="1">
      <alignment horizontal="right"/>
    </xf>
    <xf numFmtId="0" fontId="37" fillId="0" borderId="0" xfId="7" applyFont="1" applyFill="1" applyBorder="1"/>
    <xf numFmtId="0" fontId="39" fillId="0" borderId="0" xfId="7" applyFont="1" applyFill="1" applyBorder="1" applyAlignment="1">
      <alignment horizontal="left" vertical="top" wrapText="1"/>
    </xf>
    <xf numFmtId="0" fontId="39" fillId="0" borderId="0" xfId="7" applyFont="1" applyFill="1" applyBorder="1" applyAlignment="1">
      <alignment horizontal="right" vertical="top" wrapText="1"/>
    </xf>
    <xf numFmtId="0" fontId="39" fillId="0" borderId="0" xfId="7" applyFont="1" applyFill="1" applyBorder="1" applyAlignment="1">
      <alignment vertical="top" wrapText="1"/>
    </xf>
    <xf numFmtId="49" fontId="39" fillId="0" borderId="0" xfId="7" applyNumberFormat="1" applyFont="1" applyFill="1" applyBorder="1" applyAlignment="1">
      <alignment horizontal="left" vertical="top" wrapText="1"/>
    </xf>
    <xf numFmtId="49" fontId="39" fillId="0" borderId="0" xfId="7" applyNumberFormat="1" applyFont="1" applyFill="1" applyBorder="1" applyAlignment="1">
      <alignment horizontal="right" vertical="top" wrapText="1"/>
    </xf>
    <xf numFmtId="49" fontId="39" fillId="0" borderId="0" xfId="7" applyNumberFormat="1" applyFont="1" applyFill="1" applyBorder="1" applyAlignment="1">
      <alignment horizontal="left" vertical="top"/>
    </xf>
    <xf numFmtId="0" fontId="37" fillId="0" borderId="0" xfId="7" applyFont="1" applyFill="1" applyBorder="1" applyAlignment="1">
      <alignment horizontal="right"/>
    </xf>
    <xf numFmtId="0" fontId="39" fillId="0" borderId="0" xfId="7" applyFont="1" applyFill="1" applyBorder="1" applyAlignment="1">
      <alignment horizontal="left"/>
    </xf>
    <xf numFmtId="0" fontId="37" fillId="0" borderId="0" xfId="7" applyFont="1" applyFill="1" applyAlignment="1">
      <alignment horizontal="right"/>
    </xf>
    <xf numFmtId="0" fontId="34" fillId="0" borderId="0" xfId="7" applyFont="1" applyFill="1"/>
    <xf numFmtId="0" fontId="33" fillId="0" borderId="0" xfId="7" applyFont="1" applyFill="1"/>
    <xf numFmtId="9" fontId="4" fillId="0" borderId="5" xfId="7" applyNumberFormat="1" applyFont="1" applyFill="1" applyBorder="1" applyAlignment="1">
      <alignment horizontal="right"/>
    </xf>
    <xf numFmtId="0" fontId="1" fillId="0" borderId="5" xfId="7" applyFont="1" applyFill="1" applyBorder="1"/>
    <xf numFmtId="0" fontId="17" fillId="0" borderId="5" xfId="7" applyFont="1" applyFill="1" applyBorder="1" applyAlignment="1">
      <alignment horizontal="right" vertical="justify"/>
    </xf>
    <xf numFmtId="0" fontId="8" fillId="0" borderId="0" xfId="7" applyFont="1" applyFill="1" applyBorder="1" applyAlignment="1">
      <alignment horizontal="left" wrapText="1"/>
    </xf>
    <xf numFmtId="0" fontId="17" fillId="0" borderId="5" xfId="7" applyFont="1" applyFill="1" applyBorder="1" applyAlignment="1">
      <alignment horizontal="right" vertical="top"/>
    </xf>
    <xf numFmtId="0" fontId="4" fillId="0" borderId="5" xfId="7" applyFont="1" applyFill="1" applyBorder="1" applyAlignment="1">
      <alignment horizontal="right" vertical="top"/>
    </xf>
    <xf numFmtId="0" fontId="21" fillId="0" borderId="0" xfId="7" applyFont="1" applyFill="1" applyBorder="1"/>
    <xf numFmtId="0" fontId="22" fillId="0" borderId="0" xfId="7" applyFont="1" applyFill="1" applyBorder="1" applyAlignment="1">
      <alignment horizontal="left" wrapText="1"/>
    </xf>
    <xf numFmtId="0" fontId="21" fillId="0" borderId="0" xfId="7" applyFont="1" applyFill="1" applyBorder="1" applyAlignment="1">
      <alignment horizontal="left"/>
    </xf>
    <xf numFmtId="0" fontId="4" fillId="0" borderId="0" xfId="7" applyFont="1" applyFill="1" applyBorder="1" applyAlignment="1">
      <alignment horizontal="right" vertical="center" wrapText="1"/>
    </xf>
    <xf numFmtId="0" fontId="1" fillId="0" borderId="0" xfId="7" applyFont="1" applyFill="1" applyAlignment="1">
      <alignment horizontal="center"/>
    </xf>
    <xf numFmtId="3" fontId="4" fillId="0" borderId="0" xfId="7" applyNumberFormat="1" applyFont="1" applyFill="1" applyBorder="1" applyAlignment="1">
      <alignment horizontal="right"/>
    </xf>
    <xf numFmtId="0" fontId="8" fillId="0" borderId="0" xfId="7" applyFont="1" applyFill="1" applyBorder="1" applyAlignment="1">
      <alignment wrapText="1"/>
    </xf>
    <xf numFmtId="0" fontId="1" fillId="0" borderId="0" xfId="7" applyFont="1" applyAlignment="1">
      <alignment horizontal="left" vertical="top"/>
    </xf>
    <xf numFmtId="0" fontId="8" fillId="0" borderId="0" xfId="7" applyFont="1" applyFill="1"/>
    <xf numFmtId="0" fontId="10" fillId="0" borderId="4" xfId="7" applyFont="1" applyFill="1" applyBorder="1"/>
    <xf numFmtId="0" fontId="8" fillId="0" borderId="0" xfId="7" applyFont="1" applyFill="1" applyBorder="1"/>
    <xf numFmtId="0" fontId="8" fillId="0" borderId="5" xfId="7" applyFont="1" applyFill="1" applyBorder="1"/>
    <xf numFmtId="0" fontId="10" fillId="0" borderId="12" xfId="7" applyFont="1" applyFill="1" applyBorder="1" applyAlignment="1">
      <alignment horizontal="left" vertical="top"/>
    </xf>
    <xf numFmtId="0" fontId="10" fillId="5" borderId="1" xfId="7" applyFont="1" applyFill="1" applyBorder="1" applyAlignment="1">
      <alignment horizontal="center" vertical="top" wrapText="1"/>
    </xf>
    <xf numFmtId="0" fontId="10" fillId="5" borderId="10" xfId="7" applyFont="1" applyFill="1" applyBorder="1" applyAlignment="1">
      <alignment horizontal="center" vertical="top" wrapText="1"/>
    </xf>
    <xf numFmtId="168" fontId="8" fillId="0" borderId="1" xfId="7" applyNumberFormat="1" applyFont="1" applyFill="1" applyBorder="1" applyAlignment="1">
      <alignment horizontal="center" vertical="center"/>
    </xf>
    <xf numFmtId="168" fontId="8" fillId="0" borderId="1" xfId="7" applyNumberFormat="1" applyFont="1" applyFill="1" applyBorder="1" applyAlignment="1">
      <alignment horizontal="center"/>
    </xf>
    <xf numFmtId="1" fontId="8" fillId="0" borderId="1" xfId="7" applyNumberFormat="1" applyFont="1" applyFill="1" applyBorder="1" applyAlignment="1">
      <alignment horizontal="center" vertical="center"/>
    </xf>
    <xf numFmtId="1" fontId="8" fillId="0" borderId="10" xfId="7" applyNumberFormat="1" applyFont="1" applyFill="1" applyBorder="1" applyAlignment="1">
      <alignment horizontal="center" vertical="center"/>
    </xf>
    <xf numFmtId="168" fontId="8" fillId="0" borderId="10" xfId="7" applyNumberFormat="1" applyFont="1" applyFill="1" applyBorder="1" applyAlignment="1">
      <alignment horizontal="center" vertical="center"/>
    </xf>
    <xf numFmtId="1" fontId="53" fillId="0" borderId="1" xfId="7" applyNumberFormat="1" applyFont="1" applyFill="1" applyBorder="1" applyAlignment="1">
      <alignment horizontal="center"/>
    </xf>
    <xf numFmtId="168" fontId="8" fillId="0" borderId="1" xfId="8" applyNumberFormat="1" applyFont="1" applyFill="1" applyBorder="1" applyAlignment="1">
      <alignment horizontal="center" vertical="top"/>
    </xf>
    <xf numFmtId="49" fontId="4" fillId="0" borderId="0" xfId="7" applyNumberFormat="1" applyFont="1" applyFill="1" applyBorder="1" applyAlignment="1">
      <alignment vertical="top" wrapText="1"/>
    </xf>
    <xf numFmtId="0" fontId="4" fillId="0" borderId="0" xfId="7" applyFont="1" applyFill="1" applyBorder="1" applyAlignment="1">
      <alignment vertical="top" wrapText="1"/>
    </xf>
    <xf numFmtId="49" fontId="10" fillId="0" borderId="1" xfId="7" applyNumberFormat="1" applyFont="1" applyFill="1" applyBorder="1" applyAlignment="1">
      <alignment horizontal="left" vertical="top" wrapText="1"/>
    </xf>
    <xf numFmtId="0" fontId="10" fillId="0" borderId="13" xfId="7" applyFont="1" applyFill="1" applyBorder="1" applyAlignment="1">
      <alignment horizontal="left" vertical="top" wrapText="1"/>
    </xf>
    <xf numFmtId="1" fontId="8" fillId="0" borderId="1" xfId="8" applyNumberFormat="1" applyFont="1" applyFill="1" applyBorder="1" applyAlignment="1">
      <alignment horizontal="center" vertical="top"/>
    </xf>
    <xf numFmtId="15" fontId="8" fillId="0" borderId="0" xfId="7" applyNumberFormat="1" applyFont="1" applyFill="1" applyBorder="1" applyAlignment="1" applyProtection="1">
      <alignment horizontal="left" vertical="top" wrapText="1"/>
      <protection locked="0"/>
    </xf>
    <xf numFmtId="168" fontId="8" fillId="0" borderId="1" xfId="7" applyNumberFormat="1" applyFont="1" applyFill="1" applyBorder="1" applyAlignment="1">
      <alignment horizontal="center" vertical="top" wrapText="1"/>
    </xf>
    <xf numFmtId="168" fontId="8" fillId="0" borderId="1" xfId="8" applyNumberFormat="1" applyFont="1" applyFill="1" applyBorder="1" applyAlignment="1">
      <alignment horizontal="center" vertical="top" wrapText="1"/>
    </xf>
    <xf numFmtId="1" fontId="8" fillId="0" borderId="1" xfId="7" applyNumberFormat="1" applyFont="1" applyFill="1" applyBorder="1" applyAlignment="1">
      <alignment horizontal="center" vertical="top" wrapText="1"/>
    </xf>
    <xf numFmtId="1" fontId="8" fillId="0" borderId="10" xfId="7" applyNumberFormat="1" applyFont="1" applyFill="1" applyBorder="1" applyAlignment="1">
      <alignment horizontal="center" vertical="top" wrapText="1"/>
    </xf>
    <xf numFmtId="0" fontId="10" fillId="0" borderId="1" xfId="7" applyFont="1" applyFill="1" applyBorder="1" applyAlignment="1">
      <alignment horizontal="left" vertical="top" wrapText="1"/>
    </xf>
    <xf numFmtId="0" fontId="10" fillId="8" borderId="1" xfId="7" applyFont="1" applyFill="1" applyBorder="1" applyAlignment="1">
      <alignment horizontal="left" vertical="top"/>
    </xf>
    <xf numFmtId="168" fontId="8" fillId="8" borderId="1" xfId="7" applyNumberFormat="1" applyFont="1" applyFill="1" applyBorder="1" applyAlignment="1">
      <alignment horizontal="center" vertical="center"/>
    </xf>
    <xf numFmtId="1" fontId="8" fillId="8" borderId="1" xfId="7" applyNumberFormat="1" applyFont="1" applyFill="1" applyBorder="1" applyAlignment="1">
      <alignment horizontal="center" vertical="center"/>
    </xf>
    <xf numFmtId="168" fontId="8" fillId="8" borderId="10" xfId="7" applyNumberFormat="1" applyFont="1" applyFill="1" applyBorder="1" applyAlignment="1">
      <alignment horizontal="center" vertical="center"/>
    </xf>
    <xf numFmtId="49" fontId="10" fillId="8" borderId="1" xfId="7" applyNumberFormat="1" applyFont="1" applyFill="1" applyBorder="1" applyAlignment="1">
      <alignment horizontal="left" vertical="top" wrapText="1"/>
    </xf>
    <xf numFmtId="0" fontId="10" fillId="8" borderId="1" xfId="7" applyFont="1" applyFill="1" applyBorder="1" applyAlignment="1">
      <alignment horizontal="left" vertical="top" wrapText="1"/>
    </xf>
    <xf numFmtId="0" fontId="1" fillId="0" borderId="0" xfId="7" applyFont="1" applyFill="1" applyAlignment="1">
      <alignment vertical="top" wrapText="1"/>
    </xf>
    <xf numFmtId="168" fontId="8" fillId="8" borderId="28" xfId="7" applyNumberFormat="1" applyFont="1" applyFill="1" applyBorder="1" applyAlignment="1">
      <alignment horizontal="center" vertical="center"/>
    </xf>
    <xf numFmtId="0" fontId="43" fillId="0" borderId="0" xfId="7" applyFont="1" applyFill="1" applyBorder="1"/>
    <xf numFmtId="0" fontId="7" fillId="0" borderId="9" xfId="7" applyFont="1" applyFill="1" applyBorder="1"/>
    <xf numFmtId="0" fontId="8" fillId="0" borderId="9" xfId="7" applyFont="1" applyFill="1" applyBorder="1"/>
    <xf numFmtId="0" fontId="8" fillId="0" borderId="9" xfId="7" applyFont="1" applyFill="1" applyBorder="1" applyAlignment="1">
      <alignment horizontal="right"/>
    </xf>
    <xf numFmtId="0" fontId="44" fillId="0" borderId="0" xfId="7" applyFont="1" applyFill="1" applyBorder="1" applyAlignment="1">
      <alignment wrapText="1"/>
    </xf>
    <xf numFmtId="0" fontId="43" fillId="0" borderId="0" xfId="7" applyFont="1" applyFill="1"/>
    <xf numFmtId="0" fontId="43" fillId="0" borderId="0" xfId="7" quotePrefix="1" applyFont="1" applyFill="1" applyBorder="1" applyAlignment="1">
      <alignment horizontal="left" wrapText="1"/>
    </xf>
    <xf numFmtId="0" fontId="43" fillId="0" borderId="0" xfId="7" applyFont="1" applyFill="1" applyBorder="1" applyAlignment="1"/>
    <xf numFmtId="0" fontId="43" fillId="0" borderId="0" xfId="7" applyFont="1" applyFill="1" applyBorder="1" applyAlignment="1">
      <alignment horizontal="left" wrapText="1"/>
    </xf>
    <xf numFmtId="0" fontId="44" fillId="0" borderId="0" xfId="7" applyFont="1" applyFill="1" applyBorder="1" applyAlignment="1">
      <alignment horizontal="left" wrapText="1"/>
    </xf>
    <xf numFmtId="0" fontId="43" fillId="0" borderId="0" xfId="7" quotePrefix="1" applyFont="1" applyFill="1" applyBorder="1" applyAlignment="1"/>
    <xf numFmtId="0" fontId="45" fillId="0" borderId="0" xfId="7" applyFont="1" applyFill="1" applyBorder="1"/>
    <xf numFmtId="0" fontId="43" fillId="0" borderId="0" xfId="7" applyFont="1" applyFill="1" applyBorder="1" applyAlignment="1">
      <alignment horizontal="right"/>
    </xf>
    <xf numFmtId="0" fontId="33" fillId="0" borderId="0" xfId="7" applyFont="1" applyFill="1" applyBorder="1"/>
    <xf numFmtId="49" fontId="43" fillId="0" borderId="0" xfId="7" applyNumberFormat="1" applyFont="1" applyFill="1" applyBorder="1" applyAlignment="1">
      <alignment horizontal="left" vertical="top"/>
    </xf>
    <xf numFmtId="0" fontId="43" fillId="0" borderId="0" xfId="7" applyFont="1" applyFill="1" applyBorder="1" applyAlignment="1">
      <alignment horizontal="left" vertical="top" wrapText="1"/>
    </xf>
    <xf numFmtId="0" fontId="43" fillId="0" borderId="0" xfId="7" applyFont="1" applyFill="1" applyBorder="1" applyAlignment="1">
      <alignment horizontal="right" vertical="top" wrapText="1"/>
    </xf>
    <xf numFmtId="0" fontId="33" fillId="0" borderId="0" xfId="7" applyFont="1" applyFill="1" applyAlignment="1">
      <alignment vertical="top" wrapText="1"/>
    </xf>
    <xf numFmtId="49" fontId="43" fillId="0" borderId="0" xfId="7" applyNumberFormat="1" applyFont="1" applyFill="1" applyBorder="1" applyAlignment="1">
      <alignment horizontal="left" vertical="top" wrapText="1"/>
    </xf>
    <xf numFmtId="49" fontId="43" fillId="0" borderId="0" xfId="7" applyNumberFormat="1" applyFont="1" applyFill="1" applyBorder="1" applyAlignment="1">
      <alignment horizontal="right" vertical="top" wrapText="1"/>
    </xf>
    <xf numFmtId="49" fontId="42" fillId="0" borderId="0" xfId="7" applyNumberFormat="1" applyFont="1" applyFill="1" applyBorder="1" applyAlignment="1">
      <alignment horizontal="left" vertical="top" wrapText="1"/>
    </xf>
    <xf numFmtId="0" fontId="42" fillId="0" borderId="0" xfId="7" applyFont="1" applyFill="1" applyBorder="1" applyAlignment="1">
      <alignment vertical="top" wrapText="1"/>
    </xf>
    <xf numFmtId="0" fontId="33" fillId="0" borderId="0" xfId="7" applyFont="1" applyFill="1" applyBorder="1" applyAlignment="1">
      <alignment horizontal="right"/>
    </xf>
    <xf numFmtId="49" fontId="42" fillId="0" borderId="0" xfId="7" applyNumberFormat="1" applyFont="1" applyFill="1" applyBorder="1" applyAlignment="1">
      <alignment vertical="top" wrapText="1"/>
    </xf>
    <xf numFmtId="0" fontId="43" fillId="0" borderId="0" xfId="7" applyFont="1" applyFill="1" applyBorder="1" applyAlignment="1">
      <alignment horizontal="left"/>
    </xf>
    <xf numFmtId="0" fontId="6" fillId="0" borderId="8" xfId="7" applyFont="1" applyFill="1" applyBorder="1" applyAlignment="1">
      <alignment horizontal="left"/>
    </xf>
    <xf numFmtId="0" fontId="6" fillId="0" borderId="0" xfId="7" applyFont="1" applyFill="1" applyBorder="1" applyAlignment="1">
      <alignment horizontal="left"/>
    </xf>
    <xf numFmtId="0" fontId="6" fillId="0" borderId="0" xfId="7" applyFont="1" applyFill="1"/>
    <xf numFmtId="0" fontId="1" fillId="0" borderId="0" xfId="7" applyFont="1"/>
    <xf numFmtId="0" fontId="33" fillId="0" borderId="0" xfId="7" applyFont="1" applyFill="1" applyBorder="1" applyAlignment="1">
      <alignment horizontal="left" vertical="center"/>
    </xf>
    <xf numFmtId="0" fontId="42" fillId="0" borderId="0" xfId="7" applyFont="1" applyFill="1"/>
    <xf numFmtId="0" fontId="4" fillId="9" borderId="4" xfId="7" applyFont="1" applyFill="1" applyBorder="1"/>
    <xf numFmtId="0" fontId="4" fillId="9" borderId="0" xfId="7" applyFont="1" applyFill="1" applyBorder="1"/>
    <xf numFmtId="165" fontId="4" fillId="9" borderId="0" xfId="5" applyNumberFormat="1" applyFont="1" applyFill="1" applyBorder="1" applyAlignment="1">
      <alignment horizontal="right" vertical="top"/>
    </xf>
    <xf numFmtId="0" fontId="4" fillId="9" borderId="0" xfId="7" applyFont="1" applyFill="1"/>
    <xf numFmtId="0" fontId="4" fillId="9" borderId="0" xfId="5" applyNumberFormat="1" applyFont="1" applyFill="1" applyBorder="1" applyAlignment="1">
      <alignment horizontal="right" vertical="justify"/>
    </xf>
    <xf numFmtId="165" fontId="4" fillId="9" borderId="5" xfId="5" applyNumberFormat="1" applyFont="1" applyFill="1" applyBorder="1" applyAlignment="1">
      <alignment horizontal="right" vertical="top"/>
    </xf>
    <xf numFmtId="0" fontId="4" fillId="0" borderId="0" xfId="7" applyFont="1" applyFill="1" applyBorder="1" applyAlignment="1">
      <alignment horizontal="right" vertical="center"/>
    </xf>
    <xf numFmtId="0" fontId="4" fillId="0" borderId="0" xfId="7" applyFont="1" applyFill="1" applyBorder="1" applyAlignment="1">
      <alignment horizontal="center" vertical="justify"/>
    </xf>
    <xf numFmtId="0" fontId="4" fillId="0" borderId="0" xfId="7" applyFont="1" applyFill="1" applyBorder="1" applyAlignment="1">
      <alignment vertical="justify"/>
    </xf>
    <xf numFmtId="0" fontId="17" fillId="0" borderId="5" xfId="7" applyFont="1" applyFill="1" applyBorder="1" applyAlignment="1">
      <alignment horizontal="left" vertical="top"/>
    </xf>
    <xf numFmtId="0" fontId="21" fillId="0" borderId="0" xfId="7" applyFont="1" applyFill="1" applyBorder="1" applyAlignment="1">
      <alignment horizontal="right" vertical="justify"/>
    </xf>
    <xf numFmtId="0" fontId="4" fillId="0" borderId="0" xfId="7" applyFont="1" applyFill="1" applyBorder="1" applyAlignment="1">
      <alignment horizontal="center" vertical="justify"/>
    </xf>
    <xf numFmtId="0" fontId="17" fillId="0" borderId="5" xfId="7" applyFont="1" applyFill="1" applyBorder="1" applyAlignment="1">
      <alignment horizontal="right"/>
    </xf>
    <xf numFmtId="0" fontId="4" fillId="0" borderId="0" xfId="7" applyFont="1" applyFill="1" applyBorder="1" applyAlignment="1">
      <alignment horizontal="left" vertical="justify"/>
    </xf>
    <xf numFmtId="0" fontId="1" fillId="0" borderId="0" xfId="7" applyFont="1" applyFill="1" applyAlignment="1">
      <alignment vertical="top"/>
    </xf>
    <xf numFmtId="0" fontId="16" fillId="0" borderId="21" xfId="7" applyFont="1" applyFill="1" applyBorder="1" applyAlignment="1">
      <alignment horizontal="center"/>
    </xf>
    <xf numFmtId="0" fontId="6" fillId="0" borderId="4" xfId="7" applyFont="1" applyFill="1" applyBorder="1"/>
    <xf numFmtId="0" fontId="6" fillId="0" borderId="0" xfId="7" applyFont="1" applyFill="1" applyBorder="1" applyAlignment="1"/>
    <xf numFmtId="49" fontId="8" fillId="0" borderId="0" xfId="7" applyNumberFormat="1" applyFont="1" applyFill="1"/>
    <xf numFmtId="49" fontId="8" fillId="0" borderId="0" xfId="7" applyNumberFormat="1" applyFont="1" applyFill="1" applyAlignment="1">
      <alignment horizontal="right"/>
    </xf>
    <xf numFmtId="0" fontId="10" fillId="0" borderId="11" xfId="7" applyFont="1" applyFill="1" applyBorder="1" applyAlignment="1">
      <alignment horizontal="left" vertical="top"/>
    </xf>
    <xf numFmtId="49" fontId="8" fillId="0" borderId="0" xfId="7" applyNumberFormat="1" applyFont="1"/>
    <xf numFmtId="2" fontId="8" fillId="0" borderId="1" xfId="7" applyNumberFormat="1" applyFont="1" applyFill="1" applyBorder="1" applyAlignment="1">
      <alignment horizontal="center" vertical="center"/>
    </xf>
    <xf numFmtId="15" fontId="8" fillId="0" borderId="0" xfId="7" applyNumberFormat="1" applyFont="1" applyFill="1" applyBorder="1" applyAlignment="1" applyProtection="1">
      <alignment vertical="top" wrapText="1"/>
      <protection locked="0"/>
    </xf>
    <xf numFmtId="2" fontId="8" fillId="0" borderId="10" xfId="7" applyNumberFormat="1" applyFont="1" applyFill="1" applyBorder="1" applyAlignment="1">
      <alignment horizontal="center" vertical="center"/>
    </xf>
    <xf numFmtId="168" fontId="8" fillId="0" borderId="1" xfId="7" applyNumberFormat="1" applyFont="1" applyFill="1" applyBorder="1" applyAlignment="1">
      <alignment horizontal="center" vertical="center" wrapText="1"/>
    </xf>
    <xf numFmtId="1" fontId="8" fillId="0" borderId="1" xfId="7" applyNumberFormat="1" applyFont="1" applyFill="1" applyBorder="1" applyAlignment="1">
      <alignment horizontal="center" vertical="center" wrapText="1"/>
    </xf>
    <xf numFmtId="1" fontId="8" fillId="0" borderId="10" xfId="7" applyNumberFormat="1" applyFont="1" applyFill="1" applyBorder="1" applyAlignment="1">
      <alignment horizontal="center" vertical="center" wrapText="1"/>
    </xf>
    <xf numFmtId="1" fontId="43" fillId="0" borderId="1" xfId="7" applyNumberFormat="1" applyFont="1" applyFill="1" applyBorder="1" applyAlignment="1">
      <alignment horizontal="center" vertical="center" wrapText="1"/>
    </xf>
    <xf numFmtId="0" fontId="10" fillId="8" borderId="1" xfId="7" applyFont="1" applyFill="1" applyBorder="1" applyAlignment="1">
      <alignment vertical="top"/>
    </xf>
    <xf numFmtId="2" fontId="8" fillId="8" borderId="1" xfId="7" applyNumberFormat="1" applyFont="1" applyFill="1" applyBorder="1" applyAlignment="1">
      <alignment horizontal="center" vertical="center"/>
    </xf>
    <xf numFmtId="0" fontId="8" fillId="8" borderId="1" xfId="7" quotePrefix="1" applyNumberFormat="1" applyFont="1" applyFill="1" applyBorder="1" applyAlignment="1">
      <alignment horizontal="center" vertical="center"/>
    </xf>
    <xf numFmtId="0" fontId="10" fillId="8" borderId="1" xfId="7" applyFont="1" applyFill="1" applyBorder="1" applyAlignment="1">
      <alignment vertical="center"/>
    </xf>
    <xf numFmtId="2" fontId="8" fillId="8" borderId="10" xfId="7" applyNumberFormat="1" applyFont="1" applyFill="1" applyBorder="1" applyAlignment="1">
      <alignment horizontal="center" vertical="center"/>
    </xf>
    <xf numFmtId="0" fontId="10" fillId="8" borderId="31" xfId="7" applyFont="1" applyFill="1" applyBorder="1" applyAlignment="1">
      <alignment vertical="center"/>
    </xf>
    <xf numFmtId="2" fontId="8" fillId="8" borderId="31" xfId="7" applyNumberFormat="1" applyFont="1" applyFill="1" applyBorder="1" applyAlignment="1">
      <alignment horizontal="center" vertical="center"/>
    </xf>
    <xf numFmtId="168" fontId="8" fillId="8" borderId="31" xfId="7" applyNumberFormat="1" applyFont="1" applyFill="1" applyBorder="1" applyAlignment="1">
      <alignment horizontal="center" vertical="center"/>
    </xf>
    <xf numFmtId="1" fontId="8" fillId="8" borderId="31" xfId="7" applyNumberFormat="1" applyFont="1" applyFill="1" applyBorder="1" applyAlignment="1">
      <alignment horizontal="center" vertical="center"/>
    </xf>
    <xf numFmtId="1" fontId="8" fillId="8" borderId="28" xfId="7" applyNumberFormat="1" applyFont="1" applyFill="1" applyBorder="1" applyAlignment="1">
      <alignment horizontal="center" vertical="center"/>
    </xf>
    <xf numFmtId="0" fontId="7" fillId="0" borderId="0" xfId="7" applyFont="1" applyFill="1" applyBorder="1"/>
    <xf numFmtId="0" fontId="8" fillId="0" borderId="0" xfId="7" applyFont="1" applyFill="1" applyBorder="1" applyAlignment="1">
      <alignment horizontal="right"/>
    </xf>
    <xf numFmtId="49" fontId="8" fillId="0" borderId="0" xfId="7" applyNumberFormat="1" applyFont="1" applyFill="1" applyBorder="1" applyAlignment="1">
      <alignment horizontal="left" vertical="top"/>
    </xf>
    <xf numFmtId="0" fontId="8" fillId="0" borderId="0" xfId="7" applyFont="1" applyFill="1" applyBorder="1" applyAlignment="1">
      <alignment horizontal="left" vertical="top" wrapText="1"/>
    </xf>
    <xf numFmtId="0" fontId="8" fillId="0" borderId="0" xfId="7" applyFont="1" applyFill="1" applyBorder="1" applyAlignment="1">
      <alignment horizontal="right" vertical="top" wrapText="1"/>
    </xf>
    <xf numFmtId="0" fontId="8" fillId="0" borderId="0" xfId="7" applyFont="1" applyFill="1" applyBorder="1" applyAlignment="1"/>
    <xf numFmtId="49" fontId="8" fillId="0" borderId="0" xfId="7" applyNumberFormat="1" applyFont="1" applyFill="1" applyBorder="1" applyAlignment="1">
      <alignment horizontal="left" vertical="top" wrapText="1"/>
    </xf>
    <xf numFmtId="49" fontId="8" fillId="0" borderId="0" xfId="7" applyNumberFormat="1" applyFont="1" applyFill="1" applyBorder="1" applyAlignment="1">
      <alignment horizontal="right" vertical="top" wrapText="1"/>
    </xf>
    <xf numFmtId="0" fontId="8" fillId="0" borderId="0" xfId="7" applyFont="1" applyFill="1" applyBorder="1" applyAlignment="1">
      <alignment horizontal="left"/>
    </xf>
    <xf numFmtId="0" fontId="4" fillId="0" borderId="0" xfId="7" applyFont="1" applyFill="1" applyBorder="1" applyAlignment="1">
      <alignment horizontal="left" vertical="justify"/>
    </xf>
    <xf numFmtId="0" fontId="1" fillId="0" borderId="5" xfId="7" applyFont="1" applyFill="1" applyBorder="1" applyAlignment="1">
      <alignment horizontal="center"/>
    </xf>
    <xf numFmtId="0" fontId="4" fillId="0" borderId="5" xfId="7" applyFont="1" applyFill="1" applyBorder="1" applyAlignment="1">
      <alignment horizontal="center"/>
    </xf>
    <xf numFmtId="0" fontId="4" fillId="0" borderId="5" xfId="7" applyFont="1" applyFill="1" applyBorder="1" applyAlignment="1">
      <alignment horizontal="center" vertical="justify"/>
    </xf>
    <xf numFmtId="0" fontId="8" fillId="0" borderId="0" xfId="7" applyFont="1" applyFill="1" applyBorder="1" applyAlignment="1">
      <alignment vertical="top" wrapText="1"/>
    </xf>
    <xf numFmtId="0" fontId="5" fillId="0" borderId="0" xfId="7" applyFont="1" applyFill="1" applyBorder="1"/>
    <xf numFmtId="0" fontId="4" fillId="0" borderId="5" xfId="7" applyFont="1" applyFill="1" applyBorder="1" applyAlignment="1">
      <alignment horizontal="left" vertical="justify"/>
    </xf>
    <xf numFmtId="0" fontId="4" fillId="0" borderId="5" xfId="7" applyFont="1" applyFill="1" applyBorder="1" applyAlignment="1">
      <alignment horizontal="left" vertical="top"/>
    </xf>
    <xf numFmtId="0" fontId="6" fillId="0" borderId="5" xfId="7" applyFont="1" applyFill="1" applyBorder="1" applyAlignment="1">
      <alignment horizontal="right"/>
    </xf>
    <xf numFmtId="0" fontId="1" fillId="0" borderId="0" xfId="7"/>
    <xf numFmtId="0" fontId="4" fillId="0" borderId="0" xfId="7" applyFont="1" applyFill="1" applyBorder="1" applyAlignment="1">
      <alignment horizontal="center"/>
    </xf>
    <xf numFmtId="3" fontId="4" fillId="0" borderId="0" xfId="7" applyNumberFormat="1" applyFont="1" applyFill="1"/>
    <xf numFmtId="1" fontId="4" fillId="0" borderId="0" xfId="7" applyNumberFormat="1" applyFont="1" applyFill="1" applyBorder="1" applyAlignment="1">
      <alignment horizontal="right"/>
    </xf>
    <xf numFmtId="168" fontId="53" fillId="0" borderId="1" xfId="7" applyNumberFormat="1" applyFont="1" applyFill="1" applyBorder="1" applyAlignment="1">
      <alignment horizontal="center"/>
    </xf>
    <xf numFmtId="168" fontId="8" fillId="0" borderId="1" xfId="8" applyNumberFormat="1" applyFont="1" applyFill="1" applyBorder="1" applyAlignment="1">
      <alignment horizontal="center" vertical="center" wrapText="1"/>
    </xf>
    <xf numFmtId="0" fontId="56" fillId="7" borderId="1" xfId="7" applyFont="1" applyFill="1" applyBorder="1" applyAlignment="1">
      <alignment horizontal="left" vertical="top"/>
    </xf>
    <xf numFmtId="168" fontId="43" fillId="7" borderId="1" xfId="7" applyNumberFormat="1" applyFont="1" applyFill="1" applyBorder="1" applyAlignment="1">
      <alignment horizontal="center" vertical="center"/>
    </xf>
    <xf numFmtId="0" fontId="56" fillId="7" borderId="1" xfId="7" applyFont="1" applyFill="1" applyBorder="1" applyAlignment="1">
      <alignment horizontal="left" vertical="center"/>
    </xf>
    <xf numFmtId="168" fontId="43" fillId="7" borderId="10" xfId="7" applyNumberFormat="1" applyFont="1" applyFill="1" applyBorder="1" applyAlignment="1">
      <alignment horizontal="center" vertical="center"/>
    </xf>
    <xf numFmtId="49" fontId="8" fillId="0" borderId="0" xfId="7" applyNumberFormat="1" applyFont="1" applyFill="1" applyBorder="1" applyAlignment="1">
      <alignment vertical="top" wrapText="1"/>
    </xf>
    <xf numFmtId="0" fontId="9" fillId="0" borderId="0" xfId="7" applyFont="1" applyFill="1" applyBorder="1" applyAlignment="1">
      <alignment wrapText="1"/>
    </xf>
    <xf numFmtId="0" fontId="8" fillId="0" borderId="0" xfId="7" quotePrefix="1" applyFont="1" applyFill="1" applyBorder="1" applyAlignment="1"/>
    <xf numFmtId="0" fontId="8" fillId="0" borderId="0" xfId="7" applyFont="1" applyFill="1" applyBorder="1" applyAlignment="1">
      <alignment horizontal="center"/>
    </xf>
    <xf numFmtId="0" fontId="1" fillId="0" borderId="0" xfId="7" applyFont="1" applyFill="1" applyAlignment="1">
      <alignment horizontal="right"/>
    </xf>
    <xf numFmtId="0" fontId="4" fillId="0" borderId="2" xfId="7" applyFont="1" applyFill="1" applyBorder="1"/>
    <xf numFmtId="0" fontId="4" fillId="0" borderId="3" xfId="7" applyFont="1" applyFill="1" applyBorder="1"/>
    <xf numFmtId="0" fontId="4" fillId="0" borderId="3" xfId="7" applyFont="1" applyFill="1" applyBorder="1" applyAlignment="1">
      <alignment horizontal="right"/>
    </xf>
    <xf numFmtId="0" fontId="4" fillId="0" borderId="6" xfId="7" applyFont="1" applyFill="1" applyBorder="1" applyAlignment="1">
      <alignment horizontal="right"/>
    </xf>
    <xf numFmtId="0" fontId="43" fillId="0" borderId="0" xfId="7" applyFont="1" applyFill="1" applyBorder="1" applyAlignment="1">
      <alignment horizontal="left" vertical="center"/>
    </xf>
    <xf numFmtId="0" fontId="43" fillId="0" borderId="0" xfId="7" quotePrefix="1" applyFont="1" applyFill="1" applyBorder="1" applyAlignment="1">
      <alignment horizontal="left" vertical="center" wrapText="1"/>
    </xf>
    <xf numFmtId="168" fontId="4" fillId="0" borderId="0" xfId="7" applyNumberFormat="1" applyFont="1" applyFill="1" applyBorder="1" applyAlignment="1">
      <alignment horizontal="right" vertical="justify"/>
    </xf>
    <xf numFmtId="168" fontId="4" fillId="0" borderId="0" xfId="3" quotePrefix="1" applyNumberFormat="1" applyFont="1" applyFill="1" applyBorder="1" applyAlignment="1">
      <alignment horizontal="right" vertical="justify"/>
    </xf>
    <xf numFmtId="0" fontId="1" fillId="0" borderId="0" xfId="7" applyFont="1" applyFill="1" applyBorder="1" applyAlignment="1">
      <alignment horizontal="left"/>
    </xf>
    <xf numFmtId="0" fontId="4" fillId="0" borderId="4" xfId="7" applyFont="1" applyFill="1" applyBorder="1" applyAlignment="1">
      <alignment horizontal="left" vertical="center"/>
    </xf>
    <xf numFmtId="164" fontId="4" fillId="0" borderId="0" xfId="3" applyNumberFormat="1" applyFont="1" applyFill="1" applyBorder="1" applyAlignment="1">
      <alignment horizontal="right" vertical="center" wrapText="1"/>
    </xf>
    <xf numFmtId="168" fontId="4" fillId="0" borderId="0" xfId="7" applyNumberFormat="1" applyFont="1" applyFill="1" applyBorder="1" applyAlignment="1">
      <alignment horizontal="right"/>
    </xf>
    <xf numFmtId="0" fontId="4" fillId="0" borderId="0" xfId="7" applyFont="1" applyFill="1" applyBorder="1" applyAlignment="1">
      <alignment vertical="top"/>
    </xf>
    <xf numFmtId="0" fontId="10" fillId="0" borderId="13" xfId="7" applyFont="1" applyFill="1" applyBorder="1" applyAlignment="1">
      <alignment horizontal="left" vertical="top"/>
    </xf>
    <xf numFmtId="0" fontId="10" fillId="0" borderId="13" xfId="7" applyFont="1" applyFill="1" applyBorder="1" applyAlignment="1">
      <alignment horizontal="center" vertical="top" wrapText="1"/>
    </xf>
    <xf numFmtId="0" fontId="8" fillId="0" borderId="10" xfId="7" applyFont="1" applyFill="1" applyBorder="1" applyAlignment="1">
      <alignment horizontal="center" vertical="center"/>
    </xf>
    <xf numFmtId="168" fontId="8" fillId="0" borderId="1" xfId="8" applyNumberFormat="1" applyFont="1" applyFill="1" applyBorder="1" applyAlignment="1">
      <alignment horizontal="center" vertical="center"/>
    </xf>
    <xf numFmtId="0" fontId="8" fillId="0" borderId="10" xfId="7" applyFont="1" applyFill="1" applyBorder="1" applyAlignment="1">
      <alignment horizontal="center" vertical="center" wrapText="1"/>
    </xf>
    <xf numFmtId="0" fontId="10" fillId="7" borderId="1" xfId="7" applyFont="1" applyFill="1" applyBorder="1" applyAlignment="1">
      <alignment horizontal="left" vertical="top"/>
    </xf>
    <xf numFmtId="1" fontId="43" fillId="7" borderId="1" xfId="7" applyNumberFormat="1" applyFont="1" applyFill="1" applyBorder="1" applyAlignment="1">
      <alignment horizontal="center" vertical="center"/>
    </xf>
    <xf numFmtId="168" fontId="8" fillId="7" borderId="1" xfId="7" applyNumberFormat="1" applyFont="1" applyFill="1" applyBorder="1" applyAlignment="1">
      <alignment horizontal="center" vertical="center"/>
    </xf>
    <xf numFmtId="1" fontId="8" fillId="7" borderId="1" xfId="7" applyNumberFormat="1" applyFont="1" applyFill="1" applyBorder="1" applyAlignment="1">
      <alignment horizontal="center" vertical="center"/>
    </xf>
    <xf numFmtId="168" fontId="8" fillId="7" borderId="10" xfId="7" applyNumberFormat="1" applyFont="1" applyFill="1" applyBorder="1" applyAlignment="1">
      <alignment horizontal="center" vertical="center"/>
    </xf>
    <xf numFmtId="0" fontId="10" fillId="7" borderId="31" xfId="7" applyFont="1" applyFill="1" applyBorder="1" applyAlignment="1">
      <alignment horizontal="left" vertical="top"/>
    </xf>
    <xf numFmtId="168" fontId="8" fillId="7" borderId="31" xfId="7" applyNumberFormat="1" applyFont="1" applyFill="1" applyBorder="1" applyAlignment="1">
      <alignment horizontal="center" vertical="center"/>
    </xf>
    <xf numFmtId="1" fontId="8" fillId="7" borderId="31" xfId="7" applyNumberFormat="1" applyFont="1" applyFill="1" applyBorder="1" applyAlignment="1">
      <alignment horizontal="center" vertical="center"/>
    </xf>
    <xf numFmtId="168" fontId="8" fillId="7" borderId="28" xfId="7" applyNumberFormat="1" applyFont="1" applyFill="1" applyBorder="1" applyAlignment="1">
      <alignment horizontal="center" vertical="center"/>
    </xf>
    <xf numFmtId="0" fontId="8" fillId="0" borderId="0" xfId="7" applyFont="1" applyFill="1" applyAlignment="1">
      <alignment horizontal="left"/>
    </xf>
    <xf numFmtId="0" fontId="8" fillId="0" borderId="0" xfId="7" quotePrefix="1" applyFont="1" applyFill="1" applyBorder="1" applyAlignment="1">
      <alignment wrapText="1"/>
    </xf>
    <xf numFmtId="0" fontId="9" fillId="0" borderId="0" xfId="7" applyFont="1" applyFill="1" applyBorder="1" applyAlignment="1">
      <alignment horizontal="left" wrapText="1"/>
    </xf>
    <xf numFmtId="0" fontId="2" fillId="0" borderId="2" xfId="7" applyFont="1" applyFill="1" applyBorder="1"/>
    <xf numFmtId="0" fontId="1" fillId="0" borderId="3" xfId="7" applyFont="1" applyFill="1" applyBorder="1" applyAlignment="1">
      <alignment horizontal="right"/>
    </xf>
    <xf numFmtId="0" fontId="17" fillId="0" borderId="5" xfId="7" applyFont="1" applyFill="1" applyBorder="1" applyAlignment="1">
      <alignment horizontal="left"/>
    </xf>
    <xf numFmtId="0" fontId="10" fillId="0" borderId="20" xfId="7" applyFont="1" applyFill="1" applyBorder="1" applyAlignment="1">
      <alignment horizontal="left" vertical="top"/>
    </xf>
    <xf numFmtId="168" fontId="8" fillId="0" borderId="10" xfId="7" applyNumberFormat="1" applyFont="1" applyFill="1" applyBorder="1" applyAlignment="1">
      <alignment horizontal="center" vertical="center" wrapText="1"/>
    </xf>
    <xf numFmtId="0" fontId="10" fillId="7" borderId="20" xfId="7" applyFont="1" applyFill="1" applyBorder="1" applyAlignment="1">
      <alignment horizontal="left" vertical="top"/>
    </xf>
    <xf numFmtId="0" fontId="4" fillId="0" borderId="0" xfId="7" applyFont="1" applyFill="1" applyAlignment="1">
      <alignment vertical="top" wrapText="1"/>
    </xf>
    <xf numFmtId="0" fontId="6" fillId="0" borderId="2" xfId="7" applyFont="1" applyFill="1" applyBorder="1"/>
    <xf numFmtId="0" fontId="4" fillId="0" borderId="0" xfId="7" applyFont="1" applyFill="1" applyBorder="1" applyAlignment="1">
      <alignment horizontal="left" wrapText="1"/>
    </xf>
    <xf numFmtId="0" fontId="1" fillId="0" borderId="0" xfId="7" applyFont="1" applyAlignment="1">
      <alignment horizontal="left" wrapText="1"/>
    </xf>
    <xf numFmtId="168" fontId="4" fillId="0" borderId="0" xfId="7" applyNumberFormat="1" applyFont="1" applyFill="1" applyBorder="1"/>
    <xf numFmtId="1" fontId="8" fillId="7" borderId="10" xfId="7" applyNumberFormat="1" applyFont="1" applyFill="1" applyBorder="1" applyAlignment="1">
      <alignment horizontal="center" vertical="center"/>
    </xf>
    <xf numFmtId="0" fontId="1" fillId="0" borderId="6" xfId="7" applyFont="1" applyFill="1" applyBorder="1" applyAlignment="1">
      <alignment horizontal="left"/>
    </xf>
    <xf numFmtId="0" fontId="1" fillId="0" borderId="5" xfId="7" applyFont="1" applyFill="1" applyBorder="1" applyAlignment="1">
      <alignment horizontal="left"/>
    </xf>
    <xf numFmtId="9" fontId="4" fillId="0" borderId="5" xfId="5" applyFont="1" applyFill="1" applyBorder="1" applyAlignment="1">
      <alignment horizontal="left"/>
    </xf>
    <xf numFmtId="0" fontId="4" fillId="0" borderId="5" xfId="5" applyNumberFormat="1" applyFont="1" applyFill="1" applyBorder="1" applyAlignment="1">
      <alignment horizontal="left" vertical="justify"/>
    </xf>
    <xf numFmtId="164" fontId="4" fillId="0" borderId="5" xfId="3" quotePrefix="1" applyNumberFormat="1" applyFont="1" applyFill="1" applyBorder="1" applyAlignment="1">
      <alignment horizontal="left" vertical="justify"/>
    </xf>
    <xf numFmtId="165" fontId="4" fillId="0" borderId="5" xfId="5" applyNumberFormat="1" applyFont="1" applyFill="1" applyBorder="1" applyAlignment="1">
      <alignment horizontal="left" vertical="top"/>
    </xf>
    <xf numFmtId="164" fontId="4" fillId="0" borderId="5" xfId="3" quotePrefix="1" applyNumberFormat="1" applyFont="1" applyFill="1" applyBorder="1" applyAlignment="1">
      <alignment horizontal="left"/>
    </xf>
    <xf numFmtId="0" fontId="4" fillId="0" borderId="5" xfId="7" quotePrefix="1" applyFont="1" applyFill="1" applyBorder="1" applyAlignment="1">
      <alignment horizontal="left" vertical="justify"/>
    </xf>
    <xf numFmtId="170" fontId="4" fillId="0" borderId="0" xfId="3" quotePrefix="1" applyNumberFormat="1" applyFont="1" applyFill="1" applyBorder="1" applyAlignment="1">
      <alignment horizontal="right" vertical="justify"/>
    </xf>
    <xf numFmtId="164" fontId="4" fillId="0" borderId="5" xfId="3" applyNumberFormat="1" applyFont="1" applyFill="1" applyBorder="1" applyAlignment="1">
      <alignment horizontal="left" vertical="justify"/>
    </xf>
    <xf numFmtId="164" fontId="17" fillId="0" borderId="5" xfId="3" applyNumberFormat="1" applyFont="1" applyFill="1" applyBorder="1" applyAlignment="1">
      <alignment horizontal="left" vertical="justify"/>
    </xf>
    <xf numFmtId="0" fontId="16" fillId="0" borderId="5" xfId="7" applyFont="1" applyFill="1" applyBorder="1" applyAlignment="1">
      <alignment horizontal="left"/>
    </xf>
    <xf numFmtId="165" fontId="4" fillId="0" borderId="5" xfId="5" applyNumberFormat="1" applyFont="1" applyFill="1" applyBorder="1" applyAlignment="1">
      <alignment horizontal="left"/>
    </xf>
    <xf numFmtId="0" fontId="10" fillId="0" borderId="10" xfId="7" applyFont="1" applyFill="1" applyBorder="1" applyAlignment="1">
      <alignment horizontal="left" vertical="top" wrapText="1"/>
    </xf>
    <xf numFmtId="168" fontId="8" fillId="0" borderId="10" xfId="7" applyNumberFormat="1" applyFont="1" applyFill="1" applyBorder="1" applyAlignment="1">
      <alignment horizontal="left" vertical="center"/>
    </xf>
    <xf numFmtId="0" fontId="4" fillId="0" borderId="0" xfId="7" applyFont="1" applyFill="1" applyBorder="1" applyAlignment="1">
      <alignment horizontal="center" vertical="top" wrapText="1"/>
    </xf>
    <xf numFmtId="168" fontId="8" fillId="0" borderId="10" xfId="7" applyNumberFormat="1" applyFont="1" applyFill="1" applyBorder="1" applyAlignment="1">
      <alignment horizontal="left" vertical="center" wrapText="1"/>
    </xf>
    <xf numFmtId="0" fontId="8" fillId="0" borderId="9" xfId="7" applyFont="1" applyFill="1" applyBorder="1" applyAlignment="1">
      <alignment horizontal="left"/>
    </xf>
    <xf numFmtId="0" fontId="8" fillId="0" borderId="0" xfId="7" quotePrefix="1" applyFont="1" applyFill="1" applyBorder="1" applyAlignment="1">
      <alignment horizontal="left"/>
    </xf>
    <xf numFmtId="0" fontId="1" fillId="0" borderId="0" xfId="7" applyFont="1" applyFill="1" applyAlignment="1">
      <alignment horizontal="left"/>
    </xf>
    <xf numFmtId="0" fontId="1" fillId="0" borderId="0" xfId="7" applyFont="1" applyFill="1" applyBorder="1" applyAlignment="1">
      <alignment horizontal="left" vertical="center" wrapText="1"/>
    </xf>
    <xf numFmtId="0" fontId="1" fillId="0" borderId="0" xfId="7" applyFont="1" applyFill="1" applyAlignment="1">
      <alignment wrapText="1"/>
    </xf>
    <xf numFmtId="0" fontId="1" fillId="0" borderId="0" xfId="0" applyFont="1" applyBorder="1"/>
    <xf numFmtId="0" fontId="1" fillId="0" borderId="0" xfId="0" applyFont="1" applyBorder="1" applyAlignment="1">
      <alignment horizontal="left" vertical="center"/>
    </xf>
    <xf numFmtId="164" fontId="1" fillId="0" borderId="0" xfId="3" applyNumberFormat="1" applyFont="1" applyFill="1" applyBorder="1" applyAlignment="1">
      <alignment horizontal="left" vertical="center"/>
    </xf>
    <xf numFmtId="0" fontId="1" fillId="0" borderId="0" xfId="0" applyFont="1" applyFill="1" applyBorder="1" applyAlignment="1">
      <alignment horizontal="left" vertical="center" wrapText="1"/>
    </xf>
    <xf numFmtId="0" fontId="67" fillId="0" borderId="0" xfId="4" applyFont="1" applyFill="1" applyBorder="1" applyAlignment="1" applyProtection="1">
      <alignment horizontal="left" vertical="center" wrapText="1"/>
    </xf>
    <xf numFmtId="0" fontId="67" fillId="0" borderId="0" xfId="4" applyFont="1" applyFill="1" applyBorder="1" applyAlignment="1" applyProtection="1">
      <alignment horizontal="left" vertical="center"/>
    </xf>
    <xf numFmtId="49" fontId="1" fillId="0" borderId="0" xfId="0" applyNumberFormat="1" applyFont="1" applyFill="1" applyBorder="1" applyAlignment="1">
      <alignment horizontal="left" vertical="center" wrapText="1"/>
    </xf>
    <xf numFmtId="0" fontId="1" fillId="0" borderId="0" xfId="0" quotePrefix="1" applyFont="1" applyFill="1" applyBorder="1" applyAlignment="1">
      <alignment horizontal="left" vertical="center" wrapText="1"/>
    </xf>
    <xf numFmtId="0" fontId="1" fillId="0" borderId="0" xfId="7" applyFont="1" applyFill="1" applyAlignment="1">
      <alignment horizontal="left" wrapText="1"/>
    </xf>
    <xf numFmtId="0" fontId="1" fillId="0" borderId="0" xfId="0" applyFont="1" applyFill="1" applyAlignment="1">
      <alignment horizontal="left" wrapText="1"/>
    </xf>
    <xf numFmtId="0" fontId="1" fillId="0" borderId="0" xfId="0" applyFont="1" applyFill="1" applyBorder="1" applyAlignment="1">
      <alignment horizontal="left" wrapText="1"/>
    </xf>
    <xf numFmtId="0" fontId="1" fillId="0" borderId="0" xfId="0" applyFont="1" applyFill="1" applyAlignment="1">
      <alignment horizontal="left"/>
    </xf>
    <xf numFmtId="0" fontId="4" fillId="0" borderId="0" xfId="3" quotePrefix="1" applyNumberFormat="1" applyFont="1" applyFill="1" applyBorder="1" applyAlignment="1">
      <alignment horizontal="right"/>
    </xf>
    <xf numFmtId="0" fontId="4" fillId="0" borderId="0" xfId="0" applyFont="1" applyFill="1" applyBorder="1" applyAlignment="1">
      <alignment horizontal="left" vertical="top" wrapText="1"/>
    </xf>
    <xf numFmtId="0" fontId="10" fillId="0" borderId="12" xfId="7" applyFont="1" applyFill="1" applyBorder="1" applyAlignment="1">
      <alignment horizontal="left" vertical="top"/>
    </xf>
    <xf numFmtId="0" fontId="8" fillId="0" borderId="12" xfId="7" applyFont="1" applyBorder="1" applyAlignment="1">
      <alignment horizontal="left" vertical="top"/>
    </xf>
    <xf numFmtId="0" fontId="10" fillId="8" borderId="14" xfId="7" applyFont="1" applyFill="1" applyBorder="1" applyAlignment="1">
      <alignment horizontal="center" vertical="top"/>
    </xf>
    <xf numFmtId="0" fontId="10" fillId="8" borderId="22" xfId="7" applyFont="1" applyFill="1" applyBorder="1" applyAlignment="1">
      <alignment horizontal="center" vertical="top"/>
    </xf>
    <xf numFmtId="0" fontId="10" fillId="8" borderId="32" xfId="7" applyFont="1" applyFill="1" applyBorder="1" applyAlignment="1">
      <alignment horizontal="center" vertical="top"/>
    </xf>
    <xf numFmtId="0" fontId="36" fillId="0" borderId="8" xfId="7" applyFont="1" applyFill="1" applyBorder="1" applyAlignment="1">
      <alignment horizontal="left"/>
    </xf>
    <xf numFmtId="0" fontId="36" fillId="0" borderId="25" xfId="7" applyFont="1" applyFill="1" applyBorder="1" applyAlignment="1">
      <alignment horizontal="center"/>
    </xf>
    <xf numFmtId="0" fontId="36" fillId="0" borderId="26" xfId="7" applyFont="1" applyFill="1" applyBorder="1" applyAlignment="1">
      <alignment horizontal="center"/>
    </xf>
    <xf numFmtId="0" fontId="36" fillId="0" borderId="27" xfId="7" applyFont="1" applyFill="1" applyBorder="1" applyAlignment="1">
      <alignment horizontal="center"/>
    </xf>
    <xf numFmtId="0" fontId="10" fillId="0" borderId="14" xfId="7" applyFont="1" applyFill="1" applyBorder="1" applyAlignment="1">
      <alignment horizontal="left" vertical="top"/>
    </xf>
    <xf numFmtId="0" fontId="8" fillId="0" borderId="15" xfId="7" applyFont="1" applyBorder="1" applyAlignment="1">
      <alignment horizontal="left" vertical="top"/>
    </xf>
    <xf numFmtId="0" fontId="10" fillId="0" borderId="13" xfId="7" applyFont="1" applyFill="1" applyBorder="1" applyAlignment="1">
      <alignment horizontal="left" vertical="top" wrapText="1"/>
    </xf>
    <xf numFmtId="0" fontId="8" fillId="0" borderId="19" xfId="7" applyFont="1" applyBorder="1" applyAlignment="1">
      <alignment horizontal="left" vertical="top" wrapText="1"/>
    </xf>
    <xf numFmtId="0" fontId="10" fillId="8" borderId="14" xfId="7" applyFont="1" applyFill="1" applyBorder="1" applyAlignment="1">
      <alignment horizontal="left" vertical="top" wrapText="1"/>
    </xf>
    <xf numFmtId="0" fontId="1" fillId="8" borderId="22" xfId="7" applyFill="1" applyBorder="1" applyAlignment="1">
      <alignment horizontal="left" vertical="top" wrapText="1"/>
    </xf>
    <xf numFmtId="0" fontId="1" fillId="8" borderId="32" xfId="7" applyFill="1" applyBorder="1" applyAlignment="1">
      <alignment horizontal="left" vertical="top" wrapText="1"/>
    </xf>
    <xf numFmtId="0" fontId="4" fillId="0" borderId="25" xfId="7" applyFont="1" applyFill="1" applyBorder="1" applyAlignment="1">
      <alignment horizontal="center"/>
    </xf>
    <xf numFmtId="0" fontId="4" fillId="0" borderId="26" xfId="7" applyFont="1" applyFill="1" applyBorder="1" applyAlignment="1">
      <alignment horizontal="center"/>
    </xf>
    <xf numFmtId="0" fontId="4" fillId="0" borderId="27" xfId="7" applyFont="1" applyFill="1" applyBorder="1" applyAlignment="1">
      <alignment horizontal="center"/>
    </xf>
    <xf numFmtId="0" fontId="10" fillId="0" borderId="15" xfId="7" applyFont="1" applyFill="1" applyBorder="1" applyAlignment="1">
      <alignment horizontal="left" vertical="top"/>
    </xf>
    <xf numFmtId="0" fontId="8" fillId="0" borderId="22" xfId="7" applyFont="1" applyBorder="1" applyAlignment="1">
      <alignment horizontal="left" vertical="top"/>
    </xf>
    <xf numFmtId="0" fontId="1" fillId="0" borderId="15" xfId="7" applyFont="1" applyBorder="1" applyAlignment="1">
      <alignment horizontal="left" vertical="top"/>
    </xf>
    <xf numFmtId="0" fontId="6" fillId="0" borderId="25" xfId="7" applyFont="1" applyFill="1" applyBorder="1" applyAlignment="1">
      <alignment horizontal="center"/>
    </xf>
    <xf numFmtId="0" fontId="6" fillId="0" borderId="26" xfId="7" applyFont="1" applyFill="1" applyBorder="1" applyAlignment="1">
      <alignment horizontal="center"/>
    </xf>
    <xf numFmtId="0" fontId="6" fillId="0" borderId="27" xfId="7" applyFont="1" applyFill="1" applyBorder="1" applyAlignment="1">
      <alignment horizontal="center"/>
    </xf>
    <xf numFmtId="0" fontId="4" fillId="0" borderId="0" xfId="7" applyFont="1" applyFill="1" applyBorder="1" applyAlignment="1">
      <alignment horizontal="center" vertical="justify"/>
    </xf>
    <xf numFmtId="0" fontId="4" fillId="0" borderId="0" xfId="7" applyFont="1" applyFill="1" applyBorder="1" applyAlignment="1">
      <alignment horizontal="left" vertical="justify"/>
    </xf>
    <xf numFmtId="0" fontId="1" fillId="0" borderId="22" xfId="7" applyFont="1" applyBorder="1" applyAlignment="1">
      <alignment horizontal="left" vertical="top"/>
    </xf>
    <xf numFmtId="2" fontId="10" fillId="8" borderId="29" xfId="7" applyNumberFormat="1" applyFont="1" applyFill="1" applyBorder="1" applyAlignment="1">
      <alignment horizontal="left" vertical="top"/>
    </xf>
    <xf numFmtId="0" fontId="1" fillId="8" borderId="23" xfId="7" applyFill="1" applyBorder="1" applyAlignment="1">
      <alignment horizontal="left" vertical="top"/>
    </xf>
    <xf numFmtId="0" fontId="1" fillId="8" borderId="30" xfId="7" applyFill="1" applyBorder="1" applyAlignment="1">
      <alignment horizontal="left" vertical="top"/>
    </xf>
    <xf numFmtId="0" fontId="9" fillId="0" borderId="0" xfId="7" applyFont="1" applyFill="1" applyBorder="1" applyAlignment="1">
      <alignment horizontal="left" wrapText="1"/>
    </xf>
    <xf numFmtId="0" fontId="8" fillId="0" borderId="0" xfId="7" applyFont="1" applyFill="1" applyBorder="1" applyAlignment="1">
      <alignment horizontal="left" wrapText="1"/>
    </xf>
    <xf numFmtId="0" fontId="8" fillId="0" borderId="0" xfId="7" applyFont="1" applyFill="1" applyBorder="1" applyAlignment="1">
      <alignment horizontal="left" vertical="top" wrapText="1"/>
    </xf>
    <xf numFmtId="0" fontId="8" fillId="0" borderId="0" xfId="7" quotePrefix="1" applyFont="1" applyFill="1" applyBorder="1" applyAlignment="1">
      <alignment horizontal="left" wrapText="1"/>
    </xf>
    <xf numFmtId="0" fontId="10" fillId="0" borderId="14" xfId="7" applyFont="1" applyFill="1" applyBorder="1" applyAlignment="1">
      <alignment horizontal="left" vertical="top" wrapText="1"/>
    </xf>
    <xf numFmtId="0" fontId="10" fillId="0" borderId="15" xfId="7" applyFont="1" applyFill="1" applyBorder="1" applyAlignment="1">
      <alignment horizontal="left" vertical="top" wrapText="1"/>
    </xf>
    <xf numFmtId="0" fontId="10" fillId="0" borderId="22" xfId="7" applyFont="1" applyFill="1" applyBorder="1" applyAlignment="1">
      <alignment horizontal="left" vertical="top"/>
    </xf>
    <xf numFmtId="2" fontId="10" fillId="0" borderId="14" xfId="7" applyNumberFormat="1" applyFont="1" applyFill="1" applyBorder="1" applyAlignment="1">
      <alignment horizontal="left" vertical="top" wrapText="1"/>
    </xf>
    <xf numFmtId="2" fontId="10" fillId="0" borderId="15" xfId="7" applyNumberFormat="1" applyFont="1" applyFill="1" applyBorder="1" applyAlignment="1">
      <alignment horizontal="left" vertical="top" wrapText="1"/>
    </xf>
    <xf numFmtId="2" fontId="56" fillId="7" borderId="14" xfId="7" applyNumberFormat="1" applyFont="1" applyFill="1" applyBorder="1" applyAlignment="1">
      <alignment horizontal="left" vertical="top" wrapText="1"/>
    </xf>
    <xf numFmtId="2" fontId="43" fillId="7" borderId="22" xfId="7" applyNumberFormat="1" applyFont="1" applyFill="1" applyBorder="1" applyAlignment="1">
      <alignment horizontal="center" vertical="top" wrapText="1"/>
    </xf>
    <xf numFmtId="2" fontId="43" fillId="7" borderId="15" xfId="7" applyNumberFormat="1" applyFont="1" applyFill="1" applyBorder="1" applyAlignment="1">
      <alignment horizontal="center" vertical="top" wrapText="1"/>
    </xf>
    <xf numFmtId="2" fontId="10" fillId="7" borderId="14" xfId="7" applyNumberFormat="1" applyFont="1" applyFill="1" applyBorder="1" applyAlignment="1">
      <alignment horizontal="left" vertical="top"/>
    </xf>
    <xf numFmtId="0" fontId="1" fillId="7" borderId="22" xfId="7" applyFill="1" applyBorder="1" applyAlignment="1">
      <alignment horizontal="left" vertical="top"/>
    </xf>
    <xf numFmtId="0" fontId="1" fillId="7" borderId="32" xfId="7" applyFill="1" applyBorder="1" applyAlignment="1">
      <alignment horizontal="left" vertical="top"/>
    </xf>
    <xf numFmtId="0" fontId="1" fillId="0" borderId="15" xfId="7" applyFont="1" applyBorder="1" applyAlignment="1">
      <alignment horizontal="left" vertical="top" wrapText="1"/>
    </xf>
    <xf numFmtId="0" fontId="1" fillId="0" borderId="22" xfId="7" applyFont="1" applyBorder="1" applyAlignment="1">
      <alignment horizontal="left" vertical="top" wrapText="1"/>
    </xf>
    <xf numFmtId="2" fontId="10" fillId="7" borderId="1" xfId="7" applyNumberFormat="1" applyFont="1" applyFill="1" applyBorder="1" applyAlignment="1">
      <alignment horizontal="left" vertical="top" wrapText="1"/>
    </xf>
    <xf numFmtId="2" fontId="10" fillId="7" borderId="31" xfId="7" applyNumberFormat="1" applyFont="1" applyFill="1" applyBorder="1" applyAlignment="1">
      <alignment horizontal="left" vertical="top" wrapText="1"/>
    </xf>
    <xf numFmtId="0" fontId="10" fillId="0" borderId="1" xfId="7" applyFont="1" applyFill="1" applyBorder="1" applyAlignment="1">
      <alignment horizontal="left" vertical="top" wrapText="1"/>
    </xf>
    <xf numFmtId="0" fontId="1" fillId="0" borderId="1" xfId="7" applyFont="1" applyBorder="1" applyAlignment="1">
      <alignment horizontal="left" vertical="top" wrapText="1"/>
    </xf>
    <xf numFmtId="2" fontId="10" fillId="7" borderId="13" xfId="7" applyNumberFormat="1" applyFont="1" applyFill="1" applyBorder="1" applyAlignment="1">
      <alignment horizontal="left" vertical="top"/>
    </xf>
    <xf numFmtId="2" fontId="10" fillId="7" borderId="33" xfId="7" applyNumberFormat="1" applyFont="1" applyFill="1" applyBorder="1" applyAlignment="1">
      <alignment horizontal="left" vertical="top"/>
    </xf>
    <xf numFmtId="2" fontId="10" fillId="7" borderId="34" xfId="7" applyNumberFormat="1" applyFont="1" applyFill="1" applyBorder="1" applyAlignment="1">
      <alignment horizontal="left" vertical="top"/>
    </xf>
    <xf numFmtId="0" fontId="10" fillId="0" borderId="19" xfId="7" applyFont="1" applyFill="1" applyBorder="1" applyAlignment="1">
      <alignment horizontal="left" vertical="top" wrapText="1"/>
    </xf>
    <xf numFmtId="0" fontId="10" fillId="0" borderId="33" xfId="7" applyFont="1" applyFill="1" applyBorder="1" applyAlignment="1">
      <alignment horizontal="left" vertical="top" wrapText="1"/>
    </xf>
    <xf numFmtId="0" fontId="58" fillId="0" borderId="4" xfId="0" applyFont="1" applyFill="1" applyBorder="1" applyAlignment="1">
      <alignment horizontal="center" vertical="center" wrapText="1"/>
    </xf>
    <xf numFmtId="0" fontId="6" fillId="0" borderId="25" xfId="0" applyFont="1" applyFill="1" applyBorder="1" applyAlignment="1">
      <alignment horizontal="center"/>
    </xf>
    <xf numFmtId="0" fontId="6" fillId="0" borderId="26" xfId="0" applyFont="1" applyFill="1" applyBorder="1" applyAlignment="1">
      <alignment horizontal="center"/>
    </xf>
    <xf numFmtId="0" fontId="6" fillId="0" borderId="27" xfId="0" applyFont="1" applyFill="1" applyBorder="1" applyAlignment="1">
      <alignment horizontal="center"/>
    </xf>
    <xf numFmtId="0" fontId="4" fillId="0" borderId="4" xfId="0" applyFont="1" applyFill="1" applyBorder="1" applyAlignment="1">
      <alignment horizontal="left" wrapText="1"/>
    </xf>
    <xf numFmtId="0" fontId="4" fillId="0" borderId="0" xfId="0" applyFont="1" applyFill="1" applyBorder="1" applyAlignment="1">
      <alignment horizontal="left" wrapText="1"/>
    </xf>
    <xf numFmtId="0" fontId="4" fillId="0" borderId="0" xfId="0" applyFont="1" applyFill="1" applyBorder="1" applyAlignment="1">
      <alignment horizontal="right"/>
    </xf>
    <xf numFmtId="0" fontId="5" fillId="0" borderId="4" xfId="0" applyFont="1" applyFill="1" applyBorder="1" applyAlignment="1">
      <alignment horizontal="left"/>
    </xf>
    <xf numFmtId="0" fontId="5" fillId="0" borderId="0" xfId="0" applyFont="1" applyFill="1" applyBorder="1" applyAlignment="1">
      <alignment horizontal="left"/>
    </xf>
    <xf numFmtId="0" fontId="13" fillId="0" borderId="1" xfId="0" applyFont="1" applyBorder="1" applyAlignment="1">
      <alignment horizontal="left" vertical="top" wrapText="1"/>
    </xf>
    <xf numFmtId="49" fontId="47" fillId="5" borderId="1" xfId="0" applyNumberFormat="1" applyFont="1" applyFill="1" applyBorder="1" applyAlignment="1">
      <alignment horizontal="center" vertical="center" wrapText="1"/>
    </xf>
    <xf numFmtId="0" fontId="1" fillId="0" borderId="0" xfId="0" applyFont="1" applyAlignment="1">
      <alignment horizontal="left" vertical="top" wrapText="1"/>
    </xf>
    <xf numFmtId="0" fontId="27" fillId="0" borderId="24" xfId="0" applyFont="1" applyBorder="1" applyAlignment="1">
      <alignment horizontal="center"/>
    </xf>
    <xf numFmtId="0" fontId="28" fillId="0" borderId="1" xfId="0" applyFont="1" applyBorder="1" applyAlignment="1">
      <alignment horizontal="left" vertical="center" wrapText="1"/>
    </xf>
    <xf numFmtId="0" fontId="28" fillId="0" borderId="13" xfId="0" applyFont="1" applyBorder="1" applyAlignment="1">
      <alignment horizontal="left" vertical="center" wrapText="1"/>
    </xf>
    <xf numFmtId="0" fontId="28" fillId="0" borderId="19" xfId="0" applyFont="1" applyBorder="1" applyAlignment="1">
      <alignment horizontal="left" vertical="center" wrapText="1"/>
    </xf>
    <xf numFmtId="0" fontId="8" fillId="0" borderId="0" xfId="0" quotePrefix="1" applyFont="1" applyFill="1" applyBorder="1" applyAlignment="1">
      <alignment horizontal="left" wrapText="1"/>
    </xf>
    <xf numFmtId="0" fontId="8" fillId="0" borderId="5" xfId="0" quotePrefix="1" applyFont="1" applyFill="1" applyBorder="1" applyAlignment="1">
      <alignment horizontal="left" wrapText="1"/>
    </xf>
    <xf numFmtId="0" fontId="8" fillId="0" borderId="0" xfId="0" applyFont="1" applyFill="1" applyBorder="1" applyAlignment="1">
      <alignment horizontal="left"/>
    </xf>
    <xf numFmtId="0" fontId="8" fillId="0" borderId="5" xfId="0" applyFont="1" applyFill="1" applyBorder="1" applyAlignment="1">
      <alignment horizontal="left"/>
    </xf>
    <xf numFmtId="0" fontId="8" fillId="0" borderId="0" xfId="0" applyFont="1" applyFill="1" applyBorder="1" applyAlignment="1">
      <alignment horizontal="left" wrapText="1"/>
    </xf>
    <xf numFmtId="0" fontId="8" fillId="0" borderId="5" xfId="0" applyFont="1" applyFill="1" applyBorder="1" applyAlignment="1">
      <alignment horizontal="left" wrapText="1"/>
    </xf>
    <xf numFmtId="0" fontId="9" fillId="0" borderId="0" xfId="0" applyFont="1" applyFill="1" applyBorder="1" applyAlignment="1">
      <alignment horizontal="left" wrapText="1"/>
    </xf>
    <xf numFmtId="0" fontId="9" fillId="0" borderId="5" xfId="0" applyFont="1" applyFill="1" applyBorder="1" applyAlignment="1">
      <alignment horizontal="left" wrapText="1"/>
    </xf>
    <xf numFmtId="0" fontId="10" fillId="0" borderId="0" xfId="0" applyFont="1" applyBorder="1" applyAlignment="1">
      <alignment horizontal="left" vertical="center" wrapText="1"/>
    </xf>
    <xf numFmtId="0" fontId="10" fillId="0" borderId="5" xfId="0" applyFont="1" applyBorder="1" applyAlignment="1">
      <alignment horizontal="left" vertical="center" wrapText="1"/>
    </xf>
    <xf numFmtId="0" fontId="8" fillId="0" borderId="0" xfId="0" applyFont="1" applyBorder="1" applyAlignment="1">
      <alignment horizontal="left" vertical="top" wrapText="1"/>
    </xf>
    <xf numFmtId="0" fontId="8" fillId="0" borderId="5" xfId="0" applyFont="1" applyBorder="1" applyAlignment="1">
      <alignment horizontal="left" vertical="top" wrapText="1"/>
    </xf>
    <xf numFmtId="0" fontId="8" fillId="0" borderId="0" xfId="0" applyFont="1" applyFill="1" applyBorder="1" applyAlignment="1">
      <alignment horizontal="left" vertical="top" wrapText="1"/>
    </xf>
    <xf numFmtId="0" fontId="8" fillId="0" borderId="5" xfId="0" applyFont="1" applyFill="1" applyBorder="1" applyAlignment="1">
      <alignment horizontal="left" vertical="top" wrapText="1"/>
    </xf>
    <xf numFmtId="0" fontId="10" fillId="0" borderId="0" xfId="0" applyFont="1" applyBorder="1" applyAlignment="1">
      <alignment horizontal="left" vertical="top" wrapText="1"/>
    </xf>
  </cellXfs>
  <cellStyles count="9">
    <cellStyle name="clsDataPrezn3" xfId="1" xr:uid="{00000000-0005-0000-0000-000000000000}"/>
    <cellStyle name="clsRowHeader" xfId="2" xr:uid="{00000000-0005-0000-0000-000001000000}"/>
    <cellStyle name="Comma" xfId="3" builtinId="3"/>
    <cellStyle name="Hyperlink" xfId="4" builtinId="8"/>
    <cellStyle name="Normal" xfId="0" builtinId="0"/>
    <cellStyle name="Normal 2" xfId="7" xr:uid="{00000000-0005-0000-0000-000005000000}"/>
    <cellStyle name="Normal_MDG Ind.9 2" xfId="8" xr:uid="{877D9793-366B-418D-9EDA-E86159A76219}"/>
    <cellStyle name="Percent" xfId="5" builtinId="5"/>
    <cellStyle name="TXT_Thausand_Seprator" xfId="6" xr:uid="{00000000-0005-0000-0000-000008000000}"/>
  </cellStyles>
  <dxfs count="0"/>
  <tableStyles count="2" defaultTableStyle="TableStyleMedium9" defaultPivotStyle="PivotStyleLight16">
    <tableStyle name="PivotTable Style 1" table="0" count="0" xr9:uid="{00000000-0011-0000-FFFF-FFFF00000000}"/>
    <tableStyle name="Table Style 1" pivot="0" count="0" xr9:uid="{00000000-0011-0000-FFFF-FFFF01000000}"/>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worldpolicycenter.org/data-tables/policy/what-is-the-minimum-age-of-marriage-for-girls" TargetMode="External"/><Relationship Id="rId1" Type="http://schemas.openxmlformats.org/officeDocument/2006/relationships/hyperlink" Target="https://data.worldbank.org/indicator/SH.DYN.AIDS.Z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8" Type="http://schemas.openxmlformats.org/officeDocument/2006/relationships/hyperlink" Target="mailto:fudahmad@unicef.org" TargetMode="External"/><Relationship Id="rId3" Type="http://schemas.openxmlformats.org/officeDocument/2006/relationships/hyperlink" Target="mailto:ykrai@unicef.org" TargetMode="External"/><Relationship Id="rId7" Type="http://schemas.openxmlformats.org/officeDocument/2006/relationships/hyperlink" Target="mailto:kdmaiti@unicef.org" TargetMode="External"/><Relationship Id="rId2" Type="http://schemas.openxmlformats.org/officeDocument/2006/relationships/hyperlink" Target="mailto:inaseem@unicef.org" TargetMode="External"/><Relationship Id="rId1" Type="http://schemas.openxmlformats.org/officeDocument/2006/relationships/hyperlink" Target="mailto:dzangmo@unicef.org" TargetMode="External"/><Relationship Id="rId6" Type="http://schemas.openxmlformats.org/officeDocument/2006/relationships/hyperlink" Target="mailto:dreijer@unicef.org" TargetMode="External"/><Relationship Id="rId11" Type="http://schemas.openxmlformats.org/officeDocument/2006/relationships/printerSettings" Target="../printerSettings/printerSettings1.bin"/><Relationship Id="rId5" Type="http://schemas.openxmlformats.org/officeDocument/2006/relationships/hyperlink" Target="mailto:dlawoti@unicef.org" TargetMode="External"/><Relationship Id="rId10" Type="http://schemas.openxmlformats.org/officeDocument/2006/relationships/hyperlink" Target="mailto:mkorsgard@unicef.org" TargetMode="External"/><Relationship Id="rId4" Type="http://schemas.openxmlformats.org/officeDocument/2006/relationships/hyperlink" Target="mailto:sdemel@unicef.org" TargetMode="External"/><Relationship Id="rId9" Type="http://schemas.openxmlformats.org/officeDocument/2006/relationships/hyperlink" Target="mailto:marahman@unicef.or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K12"/>
  <sheetViews>
    <sheetView workbookViewId="0">
      <selection activeCell="A7" sqref="A7"/>
    </sheetView>
  </sheetViews>
  <sheetFormatPr defaultRowHeight="12.75"/>
  <sheetData>
    <row r="3" spans="1:11">
      <c r="A3" s="101" t="s">
        <v>244</v>
      </c>
      <c r="B3" s="193"/>
      <c r="C3" s="193"/>
      <c r="D3" s="193"/>
      <c r="E3" s="193"/>
      <c r="F3" s="193"/>
      <c r="G3" s="193"/>
      <c r="H3" s="193"/>
      <c r="I3" s="193"/>
      <c r="J3" s="193"/>
      <c r="K3" s="193"/>
    </row>
    <row r="4" spans="1:11">
      <c r="A4" s="101"/>
      <c r="B4" s="193"/>
      <c r="C4" s="193"/>
      <c r="D4" s="193"/>
      <c r="E4" s="193"/>
      <c r="F4" s="193"/>
      <c r="G4" s="193"/>
      <c r="H4" s="193"/>
      <c r="I4" s="193"/>
      <c r="J4" s="193"/>
      <c r="K4" s="193"/>
    </row>
    <row r="5" spans="1:11">
      <c r="A5" s="570" t="s">
        <v>378</v>
      </c>
      <c r="B5" s="570"/>
      <c r="C5" s="570"/>
      <c r="D5" s="570"/>
      <c r="E5" s="570"/>
      <c r="F5" s="570"/>
      <c r="G5" s="570"/>
      <c r="H5" s="570"/>
      <c r="I5" s="570"/>
      <c r="J5" s="570"/>
      <c r="K5" s="570"/>
    </row>
    <row r="6" spans="1:11" ht="47.25" customHeight="1">
      <c r="A6" s="570"/>
      <c r="B6" s="570"/>
      <c r="C6" s="570"/>
      <c r="D6" s="570"/>
      <c r="E6" s="570"/>
      <c r="F6" s="570"/>
      <c r="G6" s="570"/>
      <c r="H6" s="570"/>
      <c r="I6" s="570"/>
      <c r="J6" s="570"/>
      <c r="K6" s="570"/>
    </row>
    <row r="7" spans="1:11">
      <c r="A7" s="192"/>
      <c r="B7" s="192"/>
      <c r="C7" s="192"/>
      <c r="D7" s="192"/>
      <c r="E7" s="192"/>
      <c r="F7" s="192"/>
      <c r="G7" s="192"/>
      <c r="H7" s="192"/>
      <c r="I7" s="192"/>
      <c r="J7" s="192"/>
      <c r="K7" s="192"/>
    </row>
    <row r="8" spans="1:11">
      <c r="A8" s="570" t="s">
        <v>245</v>
      </c>
      <c r="B8" s="570"/>
      <c r="C8" s="192"/>
      <c r="D8" s="192"/>
      <c r="E8" s="192"/>
      <c r="F8" s="192"/>
      <c r="G8" s="192"/>
      <c r="H8" s="192"/>
      <c r="I8" s="192"/>
      <c r="J8" s="192"/>
      <c r="K8" s="192"/>
    </row>
    <row r="9" spans="1:11">
      <c r="A9" s="192"/>
      <c r="B9" s="192"/>
      <c r="C9" s="192"/>
      <c r="D9" s="192"/>
      <c r="E9" s="192"/>
      <c r="F9" s="192"/>
      <c r="G9" s="192"/>
      <c r="H9" s="192"/>
      <c r="I9" s="192"/>
      <c r="J9" s="192"/>
      <c r="K9" s="192"/>
    </row>
    <row r="10" spans="1:11">
      <c r="A10" s="14" t="s">
        <v>379</v>
      </c>
      <c r="B10" s="14"/>
      <c r="C10" s="193"/>
      <c r="D10" s="193"/>
      <c r="E10" s="193"/>
      <c r="F10" s="193"/>
      <c r="G10" s="193"/>
      <c r="H10" s="193"/>
      <c r="I10" s="193"/>
      <c r="J10" s="193"/>
      <c r="K10" s="193"/>
    </row>
    <row r="11" spans="1:11">
      <c r="A11" s="14" t="s">
        <v>59</v>
      </c>
      <c r="B11" s="14"/>
      <c r="C11" s="193"/>
      <c r="D11" s="193"/>
      <c r="E11" s="193"/>
      <c r="F11" s="193"/>
      <c r="G11" s="193"/>
      <c r="H11" s="193"/>
      <c r="I11" s="193"/>
      <c r="J11" s="193"/>
      <c r="K11" s="193"/>
    </row>
    <row r="12" spans="1:11">
      <c r="A12" s="14" t="s">
        <v>246</v>
      </c>
      <c r="B12" s="14"/>
      <c r="C12" s="193"/>
      <c r="D12" s="193"/>
      <c r="E12" s="193"/>
      <c r="F12" s="193"/>
      <c r="G12" s="193"/>
      <c r="H12" s="193"/>
      <c r="I12" s="193"/>
      <c r="J12" s="193"/>
      <c r="K12" s="193"/>
    </row>
  </sheetData>
  <mergeCells count="2">
    <mergeCell ref="A5:K6"/>
    <mergeCell ref="A8:B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B90FB-E8A3-4B9A-8906-936BE93FA5C2}">
  <dimension ref="A1:AH162"/>
  <sheetViews>
    <sheetView zoomScale="85" zoomScaleNormal="85" workbookViewId="0"/>
  </sheetViews>
  <sheetFormatPr defaultColWidth="9.140625" defaultRowHeight="12.75"/>
  <cols>
    <col min="1" max="1" width="15" style="241" customWidth="1"/>
    <col min="2" max="2" width="13.42578125" style="241" customWidth="1"/>
    <col min="3" max="3" width="8.5703125" style="136" customWidth="1"/>
    <col min="4" max="4" width="8.7109375" style="241" customWidth="1"/>
    <col min="5" max="6" width="11.42578125" style="241" customWidth="1"/>
    <col min="7" max="7" width="9.28515625" style="241" customWidth="1"/>
    <col min="8" max="8" width="9.140625" style="241" customWidth="1"/>
    <col min="9" max="9" width="8.42578125" style="241" customWidth="1"/>
    <col min="10" max="10" width="11.28515625" style="241" customWidth="1"/>
    <col min="11" max="11" width="11.28515625" style="554" customWidth="1"/>
    <col min="12" max="16384" width="9.140625" style="241"/>
  </cols>
  <sheetData>
    <row r="1" spans="1:34" ht="13.5" thickBot="1">
      <c r="A1" s="415"/>
      <c r="B1" s="415"/>
      <c r="C1" s="415"/>
      <c r="D1" s="415"/>
      <c r="E1" s="415"/>
      <c r="F1" s="415"/>
      <c r="G1" s="415"/>
      <c r="H1" s="415"/>
      <c r="I1" s="415"/>
      <c r="J1" s="415"/>
      <c r="K1" s="415"/>
    </row>
    <row r="2" spans="1:34" ht="13.5" customHeight="1" thickTop="1">
      <c r="A2" s="593" t="s">
        <v>17</v>
      </c>
      <c r="B2" s="594"/>
      <c r="C2" s="594"/>
      <c r="D2" s="594"/>
      <c r="E2" s="594"/>
      <c r="F2" s="594"/>
      <c r="G2" s="594"/>
      <c r="H2" s="594"/>
      <c r="I2" s="594"/>
      <c r="J2" s="594"/>
      <c r="K2" s="595"/>
    </row>
    <row r="3" spans="1:34" ht="13.5" customHeight="1">
      <c r="A3" s="523"/>
      <c r="B3" s="235"/>
      <c r="C3" s="115"/>
      <c r="D3" s="524"/>
      <c r="E3" s="524"/>
      <c r="F3" s="524"/>
      <c r="G3" s="524"/>
      <c r="H3" s="524"/>
      <c r="I3" s="524"/>
      <c r="J3" s="524"/>
      <c r="K3" s="535"/>
      <c r="L3" s="232"/>
      <c r="M3" s="232"/>
      <c r="N3" s="232"/>
      <c r="O3" s="232"/>
      <c r="P3" s="232"/>
      <c r="Q3" s="232"/>
      <c r="R3" s="232"/>
      <c r="S3" s="232"/>
      <c r="T3" s="232"/>
      <c r="U3" s="232"/>
      <c r="V3" s="232"/>
      <c r="W3" s="232"/>
      <c r="X3" s="232"/>
      <c r="Y3" s="232"/>
      <c r="Z3" s="232"/>
      <c r="AA3" s="232"/>
      <c r="AB3" s="232"/>
      <c r="AC3" s="232"/>
      <c r="AD3" s="232"/>
      <c r="AE3" s="232"/>
      <c r="AF3" s="232"/>
      <c r="AG3" s="232"/>
      <c r="AH3" s="232"/>
    </row>
    <row r="4" spans="1:34" ht="13.5" customHeight="1">
      <c r="A4" s="287" t="s">
        <v>23</v>
      </c>
      <c r="B4" s="239"/>
      <c r="C4" s="117"/>
      <c r="D4" s="239"/>
      <c r="E4" s="239"/>
      <c r="F4" s="239"/>
      <c r="G4" s="239"/>
      <c r="H4" s="239"/>
      <c r="I4" s="239"/>
      <c r="J4" s="239"/>
      <c r="K4" s="536"/>
    </row>
    <row r="5" spans="1:34" s="246" customFormat="1" ht="13.5" customHeight="1">
      <c r="A5" s="242" t="s">
        <v>383</v>
      </c>
      <c r="B5" s="243"/>
      <c r="C5" s="243"/>
      <c r="D5" s="243"/>
      <c r="E5" s="243"/>
      <c r="F5" s="243"/>
      <c r="G5" s="243"/>
      <c r="H5" s="243"/>
      <c r="J5" s="225">
        <v>20798</v>
      </c>
      <c r="K5" s="285"/>
    </row>
    <row r="6" spans="1:34" s="246" customFormat="1" ht="13.5" customHeight="1">
      <c r="A6" s="242" t="s">
        <v>384</v>
      </c>
      <c r="B6" s="243"/>
      <c r="C6" s="243"/>
      <c r="D6" s="243"/>
      <c r="E6" s="243"/>
      <c r="F6" s="243"/>
      <c r="G6" s="205"/>
      <c r="H6" s="205"/>
      <c r="J6" s="179">
        <v>6020</v>
      </c>
      <c r="K6" s="537">
        <f>J6/J5</f>
        <v>0.28945090874122514</v>
      </c>
    </row>
    <row r="7" spans="1:34" s="246" customFormat="1" ht="13.5" customHeight="1">
      <c r="A7" s="242" t="s">
        <v>385</v>
      </c>
      <c r="B7" s="243"/>
      <c r="C7" s="243"/>
      <c r="D7" s="243"/>
      <c r="E7" s="205"/>
      <c r="F7" s="205"/>
      <c r="G7" s="205"/>
      <c r="H7" s="205"/>
      <c r="J7" s="179">
        <v>1602</v>
      </c>
      <c r="K7" s="537">
        <f>J7/J5</f>
        <v>7.7026637176651605E-2</v>
      </c>
    </row>
    <row r="8" spans="1:34" s="246" customFormat="1" ht="13.5" customHeight="1">
      <c r="A8" s="242" t="s">
        <v>563</v>
      </c>
      <c r="B8" s="243"/>
      <c r="C8" s="250"/>
      <c r="D8" s="243"/>
      <c r="E8" s="25"/>
      <c r="F8" s="25"/>
      <c r="G8" s="25"/>
      <c r="H8" s="25"/>
      <c r="J8" s="246">
        <v>0.7</v>
      </c>
      <c r="K8" s="538"/>
    </row>
    <row r="9" spans="1:34" ht="13.5" customHeight="1">
      <c r="A9" s="242" t="s">
        <v>387</v>
      </c>
      <c r="B9" s="243"/>
      <c r="C9" s="250"/>
      <c r="D9" s="243"/>
      <c r="E9" s="25"/>
      <c r="F9" s="25"/>
      <c r="G9" s="25"/>
      <c r="H9" s="25"/>
      <c r="J9" s="25">
        <v>75</v>
      </c>
      <c r="K9" s="538"/>
      <c r="L9" s="253"/>
      <c r="M9" s="253"/>
      <c r="N9" s="253"/>
      <c r="O9" s="253"/>
      <c r="P9" s="246"/>
      <c r="Q9" s="246"/>
      <c r="R9" s="246"/>
      <c r="S9" s="246"/>
      <c r="T9" s="246"/>
      <c r="U9" s="246"/>
      <c r="V9" s="249"/>
      <c r="W9" s="249"/>
      <c r="X9" s="249"/>
      <c r="Y9" s="249"/>
      <c r="Z9" s="249"/>
      <c r="AA9" s="249"/>
      <c r="AB9" s="249"/>
      <c r="AC9" s="249"/>
      <c r="AD9" s="249"/>
      <c r="AE9" s="249"/>
      <c r="AF9" s="249"/>
      <c r="AG9" s="249"/>
      <c r="AH9" s="249"/>
    </row>
    <row r="10" spans="1:34" s="246" customFormat="1" ht="13.5" customHeight="1">
      <c r="A10" s="242" t="s">
        <v>435</v>
      </c>
      <c r="B10" s="243"/>
      <c r="C10" s="243"/>
      <c r="D10" s="254"/>
      <c r="E10" s="254"/>
      <c r="F10" s="254"/>
      <c r="G10" s="254"/>
      <c r="H10" s="254"/>
      <c r="J10" s="17">
        <v>2</v>
      </c>
      <c r="K10" s="475"/>
    </row>
    <row r="11" spans="1:34" s="246" customFormat="1" ht="13.5" customHeight="1">
      <c r="A11" s="242"/>
      <c r="B11" s="243"/>
      <c r="C11" s="243"/>
      <c r="D11" s="243"/>
      <c r="E11" s="243"/>
      <c r="F11" s="243"/>
      <c r="G11" s="243"/>
      <c r="H11" s="243"/>
      <c r="J11" s="243"/>
      <c r="K11" s="285"/>
    </row>
    <row r="12" spans="1:34" s="246" customFormat="1" ht="13.5" customHeight="1">
      <c r="A12" s="287" t="s">
        <v>107</v>
      </c>
      <c r="B12" s="474"/>
      <c r="C12" s="46"/>
      <c r="D12" s="44"/>
      <c r="E12" s="44"/>
      <c r="F12" s="44"/>
      <c r="G12" s="44"/>
      <c r="H12" s="44"/>
      <c r="J12" s="44"/>
      <c r="K12" s="539"/>
    </row>
    <row r="13" spans="1:34" s="246" customFormat="1" ht="13.5" customHeight="1">
      <c r="A13" s="242" t="s">
        <v>553</v>
      </c>
      <c r="B13" s="243"/>
      <c r="C13" s="243"/>
      <c r="D13" s="243"/>
      <c r="E13" s="254"/>
      <c r="F13" s="254"/>
      <c r="G13" s="254"/>
      <c r="H13" s="254"/>
      <c r="J13" s="254">
        <v>76</v>
      </c>
      <c r="K13" s="267"/>
    </row>
    <row r="14" spans="1:34" s="246" customFormat="1" ht="13.5" customHeight="1">
      <c r="A14" s="242" t="s">
        <v>568</v>
      </c>
      <c r="B14" s="243"/>
      <c r="C14" s="243"/>
      <c r="D14" s="243"/>
      <c r="E14" s="250"/>
      <c r="F14" s="250"/>
      <c r="G14" s="250"/>
      <c r="H14" s="250"/>
      <c r="J14" s="254">
        <v>0.66</v>
      </c>
      <c r="K14" s="430"/>
    </row>
    <row r="15" spans="1:34" s="246" customFormat="1" ht="13.5" customHeight="1">
      <c r="A15" s="242" t="s">
        <v>564</v>
      </c>
      <c r="B15" s="243"/>
      <c r="C15" s="243"/>
      <c r="D15" s="243"/>
      <c r="E15" s="254"/>
      <c r="F15" s="254"/>
      <c r="G15" s="254"/>
      <c r="H15" s="254"/>
      <c r="J15" s="254">
        <v>0.35</v>
      </c>
      <c r="K15" s="267"/>
      <c r="Y15" s="249"/>
      <c r="Z15" s="249"/>
      <c r="AA15" s="249"/>
      <c r="AB15" s="249"/>
      <c r="AC15" s="249"/>
      <c r="AD15" s="249"/>
      <c r="AE15" s="249"/>
      <c r="AF15" s="249"/>
      <c r="AG15" s="249"/>
      <c r="AH15" s="249"/>
    </row>
    <row r="16" spans="1:34" s="246" customFormat="1" ht="13.5" customHeight="1">
      <c r="A16" s="242" t="s">
        <v>565</v>
      </c>
      <c r="B16" s="243"/>
      <c r="C16" s="243"/>
      <c r="D16" s="243"/>
      <c r="E16" s="254"/>
      <c r="F16" s="254"/>
      <c r="G16" s="254"/>
      <c r="H16" s="254"/>
      <c r="J16" s="254" t="s">
        <v>2</v>
      </c>
      <c r="K16" s="267"/>
    </row>
    <row r="17" spans="1:34" s="246" customFormat="1" ht="13.5" customHeight="1">
      <c r="A17" s="242" t="s">
        <v>784</v>
      </c>
      <c r="B17" s="243"/>
      <c r="C17" s="243"/>
      <c r="D17" s="250"/>
      <c r="E17" s="250"/>
      <c r="F17" s="250"/>
      <c r="G17" s="250"/>
      <c r="H17" s="250"/>
      <c r="J17" s="254">
        <v>0.45</v>
      </c>
      <c r="K17" s="476"/>
    </row>
    <row r="18" spans="1:34" s="246" customFormat="1" ht="13.5" customHeight="1">
      <c r="A18" s="242" t="s">
        <v>785</v>
      </c>
      <c r="B18" s="243"/>
      <c r="C18" s="254"/>
      <c r="D18" s="250"/>
      <c r="E18" s="250"/>
      <c r="F18" s="250"/>
      <c r="G18" s="250"/>
      <c r="H18" s="250"/>
      <c r="J18" s="169">
        <v>4.0999999999999996</v>
      </c>
      <c r="K18" s="476"/>
    </row>
    <row r="19" spans="1:34" s="246" customFormat="1" ht="13.5" customHeight="1">
      <c r="A19" s="242" t="s">
        <v>394</v>
      </c>
      <c r="B19" s="243"/>
      <c r="C19" s="243"/>
      <c r="D19" s="30"/>
      <c r="E19" s="30"/>
      <c r="F19" s="30"/>
      <c r="G19" s="30"/>
      <c r="H19" s="30"/>
      <c r="J19" s="25">
        <v>2</v>
      </c>
      <c r="K19" s="540"/>
    </row>
    <row r="20" spans="1:34" s="246" customFormat="1" ht="13.5" customHeight="1">
      <c r="A20" s="242"/>
      <c r="B20" s="243"/>
      <c r="C20" s="243"/>
      <c r="D20" s="243"/>
      <c r="E20" s="243"/>
      <c r="F20" s="243"/>
      <c r="G20" s="243"/>
      <c r="H20" s="243"/>
      <c r="J20" s="243"/>
      <c r="K20" s="285"/>
    </row>
    <row r="21" spans="1:34" s="246" customFormat="1" ht="13.5" customHeight="1">
      <c r="A21" s="287" t="s">
        <v>291</v>
      </c>
      <c r="B21" s="243"/>
      <c r="C21" s="34"/>
      <c r="D21" s="34"/>
      <c r="E21" s="34"/>
      <c r="F21" s="34"/>
      <c r="G21" s="34"/>
      <c r="H21" s="34"/>
      <c r="J21" s="34"/>
      <c r="K21" s="541"/>
      <c r="L21" s="241"/>
      <c r="M21" s="241"/>
      <c r="N21" s="241"/>
      <c r="O21" s="241"/>
      <c r="P21" s="241"/>
      <c r="Q21" s="241"/>
      <c r="R21" s="241"/>
      <c r="S21" s="241"/>
      <c r="T21" s="241"/>
      <c r="U21" s="241"/>
      <c r="V21" s="241"/>
      <c r="W21" s="241"/>
      <c r="X21" s="241"/>
      <c r="Y21" s="241"/>
      <c r="Z21" s="241"/>
      <c r="AA21" s="241"/>
      <c r="AB21" s="241"/>
      <c r="AC21" s="241"/>
      <c r="AD21" s="241"/>
      <c r="AE21" s="241"/>
      <c r="AF21" s="241"/>
      <c r="AG21" s="241"/>
      <c r="AH21" s="241"/>
    </row>
    <row r="22" spans="1:34" s="246" customFormat="1" ht="13.5" customHeight="1">
      <c r="A22" s="242" t="s">
        <v>786</v>
      </c>
      <c r="B22" s="243"/>
      <c r="C22" s="34"/>
      <c r="D22" s="34"/>
      <c r="E22" s="34"/>
      <c r="F22" s="34"/>
      <c r="G22" s="34"/>
      <c r="H22" s="34"/>
      <c r="J22" s="25">
        <v>7</v>
      </c>
      <c r="K22" s="541"/>
      <c r="L22" s="241"/>
      <c r="M22" s="241"/>
      <c r="N22" s="241"/>
      <c r="O22" s="241"/>
      <c r="P22" s="241"/>
      <c r="Q22" s="241"/>
      <c r="R22" s="241"/>
      <c r="S22" s="241"/>
      <c r="T22" s="241"/>
      <c r="U22" s="241"/>
      <c r="V22" s="241"/>
      <c r="W22" s="241"/>
      <c r="X22" s="241"/>
      <c r="Y22" s="241"/>
      <c r="Z22" s="241"/>
      <c r="AA22" s="241"/>
      <c r="AB22" s="241"/>
      <c r="AC22" s="241"/>
      <c r="AD22" s="241"/>
      <c r="AE22" s="241"/>
      <c r="AF22" s="241"/>
      <c r="AG22" s="241"/>
      <c r="AH22" s="241"/>
    </row>
    <row r="23" spans="1:34" s="246" customFormat="1" ht="13.5" customHeight="1">
      <c r="A23" s="242" t="s">
        <v>787</v>
      </c>
      <c r="B23" s="243"/>
      <c r="C23" s="243"/>
      <c r="D23" s="25"/>
      <c r="E23" s="25"/>
      <c r="F23" s="25"/>
      <c r="G23" s="25"/>
      <c r="H23" s="25"/>
      <c r="J23" s="25">
        <v>10</v>
      </c>
      <c r="K23" s="538"/>
      <c r="L23" s="241"/>
      <c r="M23" s="241"/>
      <c r="N23" s="241"/>
      <c r="O23" s="241"/>
      <c r="P23" s="241"/>
      <c r="Q23" s="241"/>
      <c r="R23" s="241"/>
      <c r="S23" s="241"/>
      <c r="T23" s="241"/>
      <c r="U23" s="241"/>
      <c r="V23" s="241"/>
      <c r="W23" s="241"/>
      <c r="X23" s="241"/>
      <c r="Y23" s="241"/>
      <c r="Z23" s="241"/>
      <c r="AA23" s="241"/>
      <c r="AB23" s="241"/>
      <c r="AC23" s="241"/>
      <c r="AD23" s="241"/>
      <c r="AE23" s="241"/>
      <c r="AF23" s="241"/>
      <c r="AG23" s="241"/>
      <c r="AH23" s="241"/>
    </row>
    <row r="24" spans="1:34" s="246" customFormat="1" ht="13.5" customHeight="1">
      <c r="A24" s="242" t="s">
        <v>788</v>
      </c>
      <c r="B24" s="243"/>
      <c r="C24" s="243"/>
      <c r="D24" s="25"/>
      <c r="E24" s="25"/>
      <c r="F24" s="25"/>
      <c r="G24" s="25"/>
      <c r="H24" s="25"/>
      <c r="J24" s="25">
        <v>11</v>
      </c>
      <c r="K24" s="538"/>
    </row>
    <row r="25" spans="1:34" s="246" customFormat="1" ht="13.5" customHeight="1">
      <c r="A25" s="242" t="s">
        <v>566</v>
      </c>
      <c r="B25" s="243"/>
      <c r="C25" s="243"/>
      <c r="D25" s="254"/>
      <c r="E25" s="254"/>
      <c r="F25" s="254"/>
      <c r="G25" s="254"/>
      <c r="H25" s="254"/>
      <c r="J25" s="179">
        <v>30</v>
      </c>
      <c r="K25" s="475"/>
    </row>
    <row r="26" spans="1:34" s="246" customFormat="1" ht="13.5" customHeight="1">
      <c r="A26" s="242" t="s">
        <v>789</v>
      </c>
      <c r="B26" s="243"/>
      <c r="C26" s="243"/>
      <c r="D26" s="254"/>
      <c r="E26" s="254"/>
      <c r="F26" s="254"/>
      <c r="G26" s="254"/>
      <c r="H26" s="254"/>
      <c r="J26" s="170">
        <v>99.5</v>
      </c>
      <c r="K26" s="475"/>
    </row>
    <row r="27" spans="1:34" s="246" customFormat="1" ht="13.5" customHeight="1">
      <c r="A27" s="242" t="s">
        <v>790</v>
      </c>
      <c r="B27" s="243"/>
      <c r="C27" s="243"/>
      <c r="D27" s="243"/>
      <c r="E27" s="254"/>
      <c r="F27" s="254"/>
      <c r="G27" s="254"/>
      <c r="H27" s="254"/>
      <c r="J27" s="499">
        <v>99.2</v>
      </c>
      <c r="K27" s="475"/>
    </row>
    <row r="28" spans="1:34" s="246" customFormat="1" ht="13.5" customHeight="1">
      <c r="A28" s="242" t="s">
        <v>791</v>
      </c>
      <c r="B28" s="243"/>
      <c r="C28" s="243"/>
      <c r="D28" s="243"/>
      <c r="E28" s="254"/>
      <c r="F28" s="254"/>
      <c r="G28" s="254"/>
      <c r="H28" s="254"/>
      <c r="J28" s="499">
        <v>96</v>
      </c>
      <c r="K28" s="475"/>
    </row>
    <row r="29" spans="1:34" s="246" customFormat="1" ht="13.5" customHeight="1">
      <c r="A29" s="242" t="s">
        <v>792</v>
      </c>
      <c r="B29" s="243"/>
      <c r="C29" s="243"/>
      <c r="D29" s="243"/>
      <c r="E29" s="254"/>
      <c r="F29" s="254"/>
      <c r="G29" s="254"/>
      <c r="H29" s="254"/>
      <c r="J29" s="499">
        <v>96</v>
      </c>
      <c r="K29" s="475"/>
    </row>
    <row r="30" spans="1:34" s="246" customFormat="1" ht="13.5" customHeight="1">
      <c r="A30" s="242" t="s">
        <v>793</v>
      </c>
      <c r="B30" s="243"/>
      <c r="C30" s="243"/>
      <c r="D30" s="243"/>
      <c r="E30" s="254"/>
      <c r="F30" s="254"/>
      <c r="G30" s="254"/>
      <c r="H30" s="254"/>
      <c r="J30" s="499">
        <v>97.1</v>
      </c>
      <c r="K30" s="475"/>
    </row>
    <row r="31" spans="1:34" s="246" customFormat="1" ht="13.5" customHeight="1">
      <c r="A31" s="242" t="s">
        <v>606</v>
      </c>
      <c r="B31" s="243"/>
      <c r="C31" s="243"/>
      <c r="D31" s="243"/>
      <c r="E31" s="469"/>
      <c r="F31" s="469"/>
      <c r="G31" s="469"/>
      <c r="H31" s="469"/>
      <c r="J31" s="214">
        <v>0</v>
      </c>
      <c r="K31" s="475"/>
    </row>
    <row r="32" spans="1:34" s="246" customFormat="1" ht="13.5" customHeight="1">
      <c r="A32" s="242"/>
      <c r="B32" s="243"/>
      <c r="C32" s="243"/>
      <c r="D32" s="243"/>
      <c r="E32" s="254"/>
      <c r="F32" s="254"/>
      <c r="G32" s="254"/>
      <c r="H32" s="254"/>
      <c r="J32" s="254"/>
      <c r="K32" s="475"/>
    </row>
    <row r="33" spans="1:15" s="246" customFormat="1" ht="13.5" customHeight="1">
      <c r="A33" s="287" t="s">
        <v>290</v>
      </c>
      <c r="B33" s="243"/>
      <c r="C33" s="243"/>
      <c r="D33" s="243"/>
      <c r="E33" s="254"/>
      <c r="F33" s="254"/>
      <c r="G33" s="254"/>
      <c r="H33" s="254"/>
      <c r="J33" s="254"/>
      <c r="K33" s="475"/>
    </row>
    <row r="34" spans="1:15" s="246" customFormat="1" ht="13.5" customHeight="1">
      <c r="A34" s="242" t="s">
        <v>299</v>
      </c>
      <c r="B34" s="243"/>
      <c r="C34" s="243"/>
      <c r="D34" s="243"/>
      <c r="E34" s="434"/>
      <c r="F34" s="434"/>
      <c r="G34" s="434"/>
      <c r="H34" s="434"/>
      <c r="J34" s="25">
        <v>26</v>
      </c>
      <c r="K34" s="475"/>
      <c r="M34" s="241"/>
      <c r="N34" s="241"/>
      <c r="O34" s="241"/>
    </row>
    <row r="35" spans="1:15" s="246" customFormat="1" ht="13.5" customHeight="1">
      <c r="A35" s="242" t="s">
        <v>794</v>
      </c>
      <c r="B35" s="243"/>
      <c r="C35" s="243"/>
      <c r="D35" s="243"/>
      <c r="E35" s="434"/>
      <c r="F35" s="434"/>
      <c r="G35" s="434"/>
      <c r="H35" s="434"/>
      <c r="J35" s="25">
        <v>17.3</v>
      </c>
      <c r="K35" s="542"/>
      <c r="M35" s="241"/>
      <c r="N35" s="241"/>
      <c r="O35" s="241"/>
    </row>
    <row r="36" spans="1:15" s="246" customFormat="1" ht="13.5" customHeight="1">
      <c r="A36" s="242" t="s">
        <v>401</v>
      </c>
      <c r="B36" s="243"/>
      <c r="C36" s="243"/>
      <c r="D36" s="254"/>
      <c r="E36" s="254"/>
      <c r="F36" s="254"/>
      <c r="G36" s="254"/>
      <c r="H36" s="254"/>
      <c r="J36" s="33">
        <v>74</v>
      </c>
      <c r="K36" s="542"/>
    </row>
    <row r="37" spans="1:15" s="246" customFormat="1" ht="13.5" customHeight="1">
      <c r="A37" s="242" t="s">
        <v>567</v>
      </c>
      <c r="B37" s="243"/>
      <c r="C37" s="243"/>
      <c r="D37" s="243"/>
      <c r="E37" s="263"/>
      <c r="F37" s="263"/>
      <c r="G37" s="263"/>
      <c r="H37" s="263"/>
      <c r="J37" s="25"/>
      <c r="K37" s="542"/>
      <c r="N37" s="243"/>
      <c r="O37" s="243"/>
    </row>
    <row r="38" spans="1:15" s="246" customFormat="1" ht="13.5" customHeight="1">
      <c r="A38" s="242" t="s">
        <v>795</v>
      </c>
      <c r="B38" s="243"/>
      <c r="C38" s="243"/>
      <c r="D38" s="243"/>
      <c r="E38" s="263"/>
      <c r="F38" s="263"/>
      <c r="G38" s="263"/>
      <c r="H38" s="263"/>
      <c r="J38" s="25">
        <v>15.7</v>
      </c>
      <c r="K38" s="542"/>
      <c r="N38" s="243"/>
      <c r="O38" s="243"/>
    </row>
    <row r="39" spans="1:15" s="246" customFormat="1" ht="13.5" customHeight="1">
      <c r="A39" s="242" t="s">
        <v>796</v>
      </c>
      <c r="B39" s="243"/>
      <c r="C39" s="243"/>
      <c r="D39" s="243"/>
      <c r="E39" s="263"/>
      <c r="F39" s="263"/>
      <c r="G39" s="263"/>
      <c r="H39" s="263"/>
      <c r="J39" s="25">
        <v>82</v>
      </c>
      <c r="K39" s="542"/>
      <c r="N39" s="243"/>
      <c r="O39" s="243"/>
    </row>
    <row r="40" spans="1:15" s="246" customFormat="1" ht="13.5" customHeight="1">
      <c r="A40" s="242" t="s">
        <v>405</v>
      </c>
      <c r="B40" s="243"/>
      <c r="C40" s="243"/>
      <c r="D40" s="243"/>
      <c r="E40" s="263"/>
      <c r="F40" s="263"/>
      <c r="G40" s="263"/>
      <c r="H40" s="263"/>
      <c r="J40" s="25" t="s">
        <v>2</v>
      </c>
      <c r="K40" s="542"/>
      <c r="N40" s="243"/>
      <c r="O40" s="243"/>
    </row>
    <row r="41" spans="1:15" s="246" customFormat="1" ht="13.5" customHeight="1">
      <c r="A41" s="264"/>
      <c r="B41" s="243"/>
      <c r="C41" s="243"/>
      <c r="D41" s="254"/>
      <c r="E41" s="254"/>
      <c r="F41" s="254"/>
      <c r="G41" s="254"/>
      <c r="H41" s="254"/>
      <c r="J41" s="170"/>
      <c r="K41" s="475"/>
    </row>
    <row r="42" spans="1:15" s="246" customFormat="1" ht="13.5" customHeight="1">
      <c r="A42" s="287" t="s">
        <v>292</v>
      </c>
      <c r="B42" s="243"/>
      <c r="C42" s="243"/>
      <c r="D42" s="254"/>
      <c r="E42" s="254"/>
      <c r="F42" s="254"/>
      <c r="G42" s="254"/>
      <c r="H42" s="254"/>
      <c r="J42" s="170"/>
      <c r="K42" s="475"/>
    </row>
    <row r="43" spans="1:15" s="246" customFormat="1" ht="13.5" customHeight="1">
      <c r="A43" s="242" t="s">
        <v>687</v>
      </c>
      <c r="B43" s="243"/>
      <c r="C43" s="243"/>
      <c r="D43" s="243"/>
      <c r="E43" s="254"/>
      <c r="F43" s="254"/>
      <c r="G43" s="254"/>
      <c r="H43" s="254"/>
      <c r="J43" s="170">
        <v>92.3</v>
      </c>
      <c r="K43" s="475"/>
    </row>
    <row r="44" spans="1:15" s="246" customFormat="1" ht="13.5" customHeight="1">
      <c r="A44" s="242" t="s">
        <v>659</v>
      </c>
      <c r="B44" s="243"/>
      <c r="C44" s="243"/>
      <c r="D44" s="243"/>
      <c r="E44" s="254"/>
      <c r="F44" s="254"/>
      <c r="G44" s="254"/>
      <c r="H44" s="254"/>
      <c r="J44" s="170">
        <v>94.2</v>
      </c>
      <c r="K44" s="475"/>
    </row>
    <row r="45" spans="1:15" s="246" customFormat="1" ht="13.5" customHeight="1">
      <c r="A45" s="242" t="s">
        <v>446</v>
      </c>
      <c r="B45" s="243"/>
      <c r="C45" s="243"/>
      <c r="D45" s="243"/>
      <c r="E45" s="254"/>
      <c r="F45" s="254"/>
      <c r="G45" s="254"/>
      <c r="H45" s="254"/>
      <c r="J45" s="543">
        <v>2.6</v>
      </c>
      <c r="K45" s="475"/>
    </row>
    <row r="46" spans="1:15" s="246" customFormat="1" ht="13.5" customHeight="1">
      <c r="A46" s="242"/>
      <c r="B46" s="243"/>
      <c r="C46" s="243"/>
      <c r="D46" s="243"/>
      <c r="E46" s="243"/>
      <c r="F46" s="243"/>
      <c r="G46" s="243"/>
      <c r="H46" s="243"/>
      <c r="J46" s="243"/>
      <c r="K46" s="285"/>
    </row>
    <row r="47" spans="1:15" s="246" customFormat="1" ht="13.5" customHeight="1">
      <c r="A47" s="287" t="s">
        <v>293</v>
      </c>
      <c r="B47" s="243"/>
      <c r="C47" s="243"/>
      <c r="D47" s="243"/>
      <c r="E47" s="243"/>
      <c r="F47" s="243"/>
      <c r="G47" s="243"/>
      <c r="H47" s="243"/>
      <c r="J47" s="243"/>
      <c r="K47" s="285"/>
    </row>
    <row r="48" spans="1:15" s="246" customFormat="1" ht="13.5" customHeight="1">
      <c r="A48" s="242" t="s">
        <v>406</v>
      </c>
      <c r="B48" s="243"/>
      <c r="C48" s="243"/>
      <c r="D48" s="254"/>
      <c r="E48" s="254"/>
      <c r="F48" s="254"/>
      <c r="G48" s="254"/>
      <c r="H48" s="254"/>
      <c r="J48" s="170" t="s">
        <v>50</v>
      </c>
      <c r="K48" s="475"/>
    </row>
    <row r="49" spans="1:11" s="246" customFormat="1" ht="13.5" customHeight="1">
      <c r="A49" s="242"/>
      <c r="B49" s="243"/>
      <c r="C49" s="243"/>
      <c r="D49" s="254"/>
      <c r="E49" s="254"/>
      <c r="F49" s="254"/>
      <c r="G49" s="254"/>
      <c r="H49" s="254"/>
      <c r="J49" s="170"/>
      <c r="K49" s="475"/>
    </row>
    <row r="50" spans="1:11" s="246" customFormat="1" ht="13.5" customHeight="1">
      <c r="A50" s="287" t="s">
        <v>3</v>
      </c>
      <c r="B50" s="243"/>
      <c r="C50" s="179"/>
      <c r="D50" s="254"/>
      <c r="E50" s="254"/>
      <c r="F50" s="254"/>
      <c r="G50" s="254"/>
      <c r="H50" s="254"/>
      <c r="J50" s="254"/>
      <c r="K50" s="475"/>
    </row>
    <row r="51" spans="1:11" s="246" customFormat="1" ht="13.5" customHeight="1">
      <c r="A51" s="242" t="s">
        <v>407</v>
      </c>
      <c r="B51" s="243"/>
      <c r="C51" s="243"/>
      <c r="D51" s="179"/>
      <c r="E51" s="179"/>
      <c r="F51" s="179"/>
      <c r="G51" s="179"/>
      <c r="H51" s="179"/>
      <c r="J51" s="179" t="s">
        <v>276</v>
      </c>
      <c r="K51" s="544" t="s">
        <v>274</v>
      </c>
    </row>
    <row r="52" spans="1:11" s="246" customFormat="1" ht="12.75" customHeight="1">
      <c r="A52" s="266" t="s">
        <v>447</v>
      </c>
      <c r="B52" s="243"/>
      <c r="C52" s="243"/>
      <c r="D52" s="243"/>
      <c r="E52" s="254"/>
      <c r="F52" s="254"/>
      <c r="G52" s="254"/>
      <c r="H52" s="254"/>
      <c r="J52" s="179">
        <v>98</v>
      </c>
      <c r="K52" s="267"/>
    </row>
    <row r="53" spans="1:11" s="246" customFormat="1" ht="13.5" customHeight="1">
      <c r="A53" s="266" t="s">
        <v>409</v>
      </c>
      <c r="B53" s="243"/>
      <c r="C53" s="243"/>
      <c r="D53" s="254"/>
      <c r="E53" s="254"/>
      <c r="F53" s="254"/>
      <c r="G53" s="254"/>
      <c r="H53" s="254"/>
      <c r="J53" s="215">
        <v>101</v>
      </c>
      <c r="K53" s="475"/>
    </row>
    <row r="54" spans="1:11" s="246" customFormat="1" ht="13.5" customHeight="1">
      <c r="A54" s="266" t="s">
        <v>448</v>
      </c>
      <c r="B54" s="243"/>
      <c r="C54" s="243"/>
      <c r="D54" s="254"/>
      <c r="E54" s="254"/>
      <c r="F54" s="254"/>
      <c r="G54" s="254"/>
      <c r="H54" s="254"/>
      <c r="J54" s="179">
        <v>100</v>
      </c>
      <c r="K54" s="475"/>
    </row>
    <row r="55" spans="1:11" s="246" customFormat="1" ht="13.5" customHeight="1">
      <c r="A55" s="242" t="s">
        <v>411</v>
      </c>
      <c r="B55" s="243"/>
      <c r="C55" s="243"/>
      <c r="D55" s="243"/>
      <c r="E55" s="243"/>
      <c r="F55" s="243"/>
      <c r="G55" s="243"/>
      <c r="H55" s="243"/>
      <c r="J55" s="179" t="s">
        <v>328</v>
      </c>
      <c r="K55" s="544" t="s">
        <v>274</v>
      </c>
    </row>
    <row r="56" spans="1:11" s="246" customFormat="1" ht="13.5" customHeight="1">
      <c r="A56" s="266" t="s">
        <v>449</v>
      </c>
      <c r="B56" s="243"/>
      <c r="C56" s="243"/>
      <c r="D56" s="243"/>
      <c r="E56" s="254"/>
      <c r="F56" s="254"/>
      <c r="G56" s="254"/>
      <c r="H56" s="254"/>
      <c r="J56" s="179">
        <v>105</v>
      </c>
      <c r="K56" s="545"/>
    </row>
    <row r="57" spans="1:11" s="246" customFormat="1" ht="13.5" customHeight="1">
      <c r="A57" s="266" t="s">
        <v>413</v>
      </c>
      <c r="B57" s="243"/>
      <c r="C57" s="243"/>
      <c r="D57" s="243"/>
      <c r="E57" s="254"/>
      <c r="F57" s="254"/>
      <c r="G57" s="254"/>
      <c r="H57" s="254"/>
      <c r="J57" s="179">
        <v>12056</v>
      </c>
      <c r="K57" s="545"/>
    </row>
    <row r="58" spans="1:11" s="246" customFormat="1" ht="13.5" customHeight="1">
      <c r="A58" s="266" t="s">
        <v>414</v>
      </c>
      <c r="B58" s="243"/>
      <c r="C58" s="243"/>
      <c r="D58" s="243"/>
      <c r="E58" s="254"/>
      <c r="F58" s="254"/>
      <c r="G58" s="254"/>
      <c r="H58" s="254"/>
      <c r="J58" s="179">
        <v>22296</v>
      </c>
      <c r="K58" s="545"/>
    </row>
    <row r="59" spans="1:11" s="246" customFormat="1" ht="13.5" customHeight="1">
      <c r="A59" s="242" t="s">
        <v>450</v>
      </c>
      <c r="B59" s="243"/>
      <c r="C59" s="179"/>
      <c r="D59" s="243"/>
      <c r="E59" s="179"/>
      <c r="F59" s="179"/>
      <c r="G59" s="179"/>
      <c r="H59" s="179"/>
      <c r="J59" s="179" t="s">
        <v>276</v>
      </c>
      <c r="K59" s="544" t="s">
        <v>340</v>
      </c>
    </row>
    <row r="60" spans="1:11" s="246" customFormat="1" ht="13.5" customHeight="1">
      <c r="A60" s="242" t="s">
        <v>473</v>
      </c>
      <c r="B60" s="243"/>
      <c r="C60" s="243"/>
      <c r="D60" s="179"/>
      <c r="E60" s="179"/>
      <c r="F60" s="179"/>
      <c r="G60" s="179"/>
      <c r="H60" s="179"/>
      <c r="J60" s="179">
        <v>91</v>
      </c>
      <c r="K60" s="544"/>
    </row>
    <row r="61" spans="1:11" s="246" customFormat="1" ht="13.5" customHeight="1">
      <c r="A61" s="242"/>
      <c r="B61" s="243"/>
      <c r="C61" s="243"/>
      <c r="D61" s="243"/>
      <c r="E61" s="243"/>
      <c r="F61" s="243"/>
      <c r="G61" s="243"/>
      <c r="H61" s="243"/>
      <c r="J61" s="243"/>
      <c r="K61" s="285"/>
    </row>
    <row r="62" spans="1:11" s="246" customFormat="1" ht="13.5" customHeight="1">
      <c r="A62" s="287" t="s">
        <v>198</v>
      </c>
      <c r="B62" s="258"/>
      <c r="C62" s="179"/>
      <c r="D62" s="254"/>
      <c r="E62" s="254"/>
      <c r="F62" s="254"/>
      <c r="G62" s="254"/>
      <c r="H62" s="254"/>
      <c r="J62" s="254"/>
      <c r="K62" s="475"/>
    </row>
    <row r="63" spans="1:11" s="246" customFormat="1" ht="13.5" customHeight="1">
      <c r="A63" s="242" t="s">
        <v>504</v>
      </c>
      <c r="B63" s="243"/>
      <c r="C63" s="243"/>
      <c r="D63" s="243"/>
      <c r="E63" s="254"/>
      <c r="F63" s="254"/>
      <c r="G63" s="254"/>
      <c r="H63" s="254"/>
      <c r="J63" s="179">
        <v>97</v>
      </c>
      <c r="K63" s="475"/>
    </row>
    <row r="64" spans="1:11" s="246" customFormat="1" ht="13.5" customHeight="1">
      <c r="A64" s="275" t="s">
        <v>277</v>
      </c>
      <c r="B64" s="243"/>
      <c r="C64" s="179"/>
      <c r="D64" s="258"/>
      <c r="E64" s="258"/>
      <c r="F64" s="258"/>
      <c r="G64" s="258"/>
      <c r="H64" s="258"/>
      <c r="J64" s="258">
        <v>12</v>
      </c>
      <c r="K64" s="285"/>
    </row>
    <row r="65" spans="1:20" ht="13.5" customHeight="1">
      <c r="A65" s="275" t="s">
        <v>797</v>
      </c>
      <c r="B65" s="243"/>
      <c r="C65" s="243"/>
      <c r="D65" s="258"/>
      <c r="E65" s="258"/>
      <c r="F65" s="258"/>
      <c r="G65" s="258"/>
      <c r="H65" s="258"/>
      <c r="J65" s="258" t="s">
        <v>101</v>
      </c>
      <c r="K65" s="544" t="s">
        <v>99</v>
      </c>
      <c r="L65" s="246"/>
      <c r="M65" s="246"/>
      <c r="N65" s="246"/>
      <c r="O65" s="246"/>
      <c r="P65" s="246"/>
      <c r="Q65" s="246"/>
      <c r="R65" s="246"/>
      <c r="S65" s="246"/>
      <c r="T65" s="246"/>
    </row>
    <row r="66" spans="1:20" s="246" customFormat="1" ht="13.5" customHeight="1">
      <c r="A66" s="275" t="s">
        <v>419</v>
      </c>
      <c r="B66" s="243"/>
      <c r="C66" s="243"/>
      <c r="D66" s="243"/>
      <c r="E66" s="258"/>
      <c r="F66" s="258"/>
      <c r="G66" s="258"/>
      <c r="H66" s="258"/>
      <c r="J66" s="25">
        <v>3</v>
      </c>
      <c r="K66" s="285"/>
    </row>
    <row r="67" spans="1:20" ht="13.5">
      <c r="A67" s="275" t="s">
        <v>200</v>
      </c>
      <c r="B67" s="243"/>
      <c r="C67" s="243"/>
      <c r="D67" s="258"/>
      <c r="E67" s="258"/>
      <c r="F67" s="258"/>
      <c r="G67" s="258"/>
      <c r="H67" s="258"/>
      <c r="J67" s="179">
        <v>14</v>
      </c>
      <c r="K67" s="285"/>
      <c r="L67" s="246"/>
      <c r="M67" s="246"/>
      <c r="N67" s="246"/>
      <c r="O67" s="246"/>
    </row>
    <row r="68" spans="1:20" s="246" customFormat="1" ht="13.5" customHeight="1">
      <c r="A68" s="266" t="s">
        <v>201</v>
      </c>
      <c r="B68" s="243"/>
      <c r="C68" s="243"/>
      <c r="D68" s="254"/>
      <c r="E68" s="254"/>
      <c r="F68" s="254"/>
      <c r="G68" s="254"/>
      <c r="H68" s="254"/>
      <c r="J68" s="179">
        <v>8</v>
      </c>
      <c r="K68" s="475"/>
    </row>
    <row r="69" spans="1:20" s="246" customFormat="1" ht="13.5" customHeight="1">
      <c r="A69" s="242" t="s">
        <v>505</v>
      </c>
      <c r="B69" s="243"/>
      <c r="C69" s="243"/>
      <c r="D69" s="243"/>
      <c r="E69" s="258"/>
      <c r="F69" s="258"/>
      <c r="G69" s="279"/>
      <c r="H69" s="279"/>
      <c r="J69" s="258" t="s">
        <v>96</v>
      </c>
      <c r="K69" s="285" t="s">
        <v>282</v>
      </c>
    </row>
    <row r="70" spans="1:20" s="246" customFormat="1" ht="13.5" customHeight="1">
      <c r="A70" s="242" t="s">
        <v>380</v>
      </c>
      <c r="B70" s="243"/>
      <c r="C70" s="279"/>
      <c r="D70" s="279"/>
      <c r="E70" s="279"/>
      <c r="F70" s="279"/>
      <c r="G70" s="279"/>
      <c r="H70" s="279"/>
      <c r="J70" s="179">
        <v>498</v>
      </c>
      <c r="K70" s="546"/>
      <c r="L70" s="478"/>
    </row>
    <row r="71" spans="1:20" s="246" customFormat="1" ht="13.5" customHeight="1">
      <c r="A71" s="242" t="s">
        <v>381</v>
      </c>
      <c r="B71" s="243"/>
      <c r="C71" s="279"/>
      <c r="D71" s="279"/>
      <c r="E71" s="279"/>
      <c r="F71" s="279"/>
      <c r="G71" s="243"/>
      <c r="H71" s="243"/>
      <c r="J71" s="179">
        <v>30847</v>
      </c>
      <c r="K71" s="285"/>
      <c r="P71" s="243"/>
      <c r="Q71" s="243"/>
    </row>
    <row r="72" spans="1:20" s="246" customFormat="1" ht="13.5" customHeight="1">
      <c r="A72" s="242"/>
      <c r="B72" s="243"/>
      <c r="C72" s="243"/>
      <c r="D72" s="243"/>
      <c r="E72" s="243"/>
      <c r="F72" s="243"/>
      <c r="G72" s="243"/>
      <c r="H72" s="243"/>
      <c r="I72" s="243"/>
      <c r="J72" s="243"/>
      <c r="K72" s="285"/>
    </row>
    <row r="73" spans="1:20" s="246" customFormat="1" ht="13.5" customHeight="1">
      <c r="A73" s="287" t="s">
        <v>24</v>
      </c>
      <c r="B73" s="243"/>
      <c r="C73" s="15"/>
      <c r="D73" s="259"/>
      <c r="E73" s="259"/>
      <c r="F73" s="259"/>
      <c r="G73" s="259"/>
      <c r="H73" s="259"/>
      <c r="I73" s="259"/>
      <c r="J73" s="259"/>
      <c r="K73" s="285"/>
    </row>
    <row r="74" spans="1:20" s="246" customFormat="1" ht="13.5" customHeight="1">
      <c r="A74" s="242" t="s">
        <v>421</v>
      </c>
      <c r="B74" s="243"/>
      <c r="C74" s="243"/>
      <c r="D74" s="434"/>
      <c r="E74" s="434"/>
      <c r="F74" s="434"/>
      <c r="G74" s="434"/>
      <c r="H74" s="15"/>
      <c r="J74" s="182" t="s">
        <v>52</v>
      </c>
      <c r="K74" s="72"/>
      <c r="R74" s="243"/>
      <c r="S74" s="243"/>
      <c r="T74" s="243"/>
    </row>
    <row r="75" spans="1:20" s="246" customFormat="1" ht="13.5" customHeight="1">
      <c r="A75" s="275" t="s">
        <v>422</v>
      </c>
      <c r="B75" s="243"/>
      <c r="C75" s="243"/>
      <c r="D75" s="209"/>
      <c r="E75" s="209"/>
      <c r="F75" s="209"/>
      <c r="G75" s="209"/>
      <c r="H75" s="15"/>
      <c r="J75" s="182" t="s">
        <v>22</v>
      </c>
      <c r="K75" s="72"/>
    </row>
    <row r="76" spans="1:20" s="246" customFormat="1" ht="13.5" customHeight="1">
      <c r="A76" s="275" t="s">
        <v>494</v>
      </c>
      <c r="B76" s="243"/>
      <c r="C76" s="243"/>
      <c r="D76" s="209"/>
      <c r="E76" s="209"/>
      <c r="F76" s="209"/>
      <c r="G76" s="209"/>
      <c r="H76" s="15"/>
      <c r="J76" s="189">
        <v>87.17</v>
      </c>
      <c r="K76" s="72"/>
    </row>
    <row r="77" spans="1:20" s="246" customFormat="1" ht="13.5" customHeight="1">
      <c r="A77" s="242" t="s">
        <v>423</v>
      </c>
      <c r="B77" s="243"/>
      <c r="C77" s="243"/>
      <c r="D77" s="243"/>
      <c r="E77" s="259"/>
      <c r="F77" s="259"/>
      <c r="G77" s="259"/>
      <c r="H77" s="259"/>
      <c r="J77" s="17">
        <v>4.2</v>
      </c>
      <c r="K77" s="285"/>
    </row>
    <row r="78" spans="1:20" s="246" customFormat="1" ht="13.5" customHeight="1">
      <c r="A78" s="242" t="s">
        <v>424</v>
      </c>
      <c r="B78" s="243"/>
      <c r="C78" s="243"/>
      <c r="D78" s="243"/>
      <c r="E78" s="259"/>
      <c r="F78" s="259"/>
      <c r="G78" s="259"/>
      <c r="H78" s="259"/>
      <c r="J78" s="179">
        <v>4065.2</v>
      </c>
      <c r="K78" s="285"/>
    </row>
    <row r="79" spans="1:20" s="246" customFormat="1" ht="13.5" customHeight="1">
      <c r="A79" s="242" t="s">
        <v>425</v>
      </c>
      <c r="B79" s="243"/>
      <c r="C79" s="243"/>
      <c r="D79" s="243"/>
      <c r="E79" s="259"/>
      <c r="F79" s="259"/>
      <c r="G79" s="259"/>
      <c r="H79" s="259"/>
      <c r="J79" s="212">
        <v>3.2</v>
      </c>
      <c r="K79" s="285"/>
    </row>
    <row r="80" spans="1:20" s="246" customFormat="1" ht="13.5" customHeight="1">
      <c r="A80" s="242" t="s">
        <v>426</v>
      </c>
      <c r="B80" s="243"/>
      <c r="C80" s="243"/>
      <c r="D80" s="243"/>
      <c r="E80" s="250"/>
      <c r="F80" s="250"/>
      <c r="G80" s="250"/>
      <c r="H80" s="250"/>
      <c r="J80" s="246">
        <v>12470</v>
      </c>
      <c r="K80" s="476"/>
      <c r="L80" s="531"/>
      <c r="M80" s="531"/>
      <c r="N80" s="531"/>
      <c r="O80" s="531"/>
      <c r="P80" s="531"/>
    </row>
    <row r="81" spans="1:20" s="246" customFormat="1" ht="13.5" customHeight="1">
      <c r="A81" s="242" t="s">
        <v>427</v>
      </c>
      <c r="B81" s="243"/>
      <c r="C81" s="243"/>
      <c r="D81" s="258"/>
      <c r="E81" s="258"/>
      <c r="F81" s="258"/>
      <c r="G81" s="258"/>
      <c r="H81" s="258"/>
      <c r="J81" s="211">
        <v>-2.7</v>
      </c>
      <c r="K81" s="285"/>
    </row>
    <row r="82" spans="1:20" s="246" customFormat="1" ht="13.5" customHeight="1">
      <c r="A82" s="242" t="s">
        <v>428</v>
      </c>
      <c r="B82" s="243"/>
      <c r="C82" s="243"/>
      <c r="D82" s="243"/>
      <c r="E82" s="259"/>
      <c r="F82" s="243"/>
      <c r="G82" s="243"/>
      <c r="H82" s="243"/>
      <c r="J82" s="243">
        <v>14.5</v>
      </c>
      <c r="K82" s="285"/>
    </row>
    <row r="83" spans="1:20" s="246" customFormat="1" ht="13.5" customHeight="1">
      <c r="A83" s="275" t="s">
        <v>429</v>
      </c>
      <c r="B83" s="284"/>
      <c r="C83" s="243"/>
      <c r="D83" s="258"/>
      <c r="E83" s="258"/>
      <c r="F83" s="258"/>
      <c r="G83" s="258"/>
      <c r="H83" s="258"/>
      <c r="J83" s="189">
        <v>0.5</v>
      </c>
      <c r="K83" s="285"/>
    </row>
    <row r="84" spans="1:20" s="246" customFormat="1" ht="13.5" customHeight="1">
      <c r="A84" s="275" t="s">
        <v>430</v>
      </c>
      <c r="B84" s="284"/>
      <c r="C84" s="243"/>
      <c r="D84" s="258"/>
      <c r="E84" s="258"/>
      <c r="F84" s="258"/>
      <c r="G84" s="258"/>
      <c r="H84" s="258"/>
      <c r="J84" s="170">
        <v>17</v>
      </c>
      <c r="K84" s="285"/>
    </row>
    <row r="85" spans="1:20" s="246" customFormat="1" ht="13.5" customHeight="1">
      <c r="A85" s="242" t="s">
        <v>306</v>
      </c>
      <c r="B85" s="243"/>
      <c r="C85" s="243"/>
      <c r="D85" s="182"/>
      <c r="E85" s="182"/>
      <c r="F85" s="182"/>
      <c r="G85" s="182"/>
      <c r="H85" s="182"/>
      <c r="J85" s="179">
        <v>7036</v>
      </c>
      <c r="K85" s="72"/>
    </row>
    <row r="86" spans="1:20" s="246" customFormat="1" ht="13.5" customHeight="1">
      <c r="A86" s="242" t="s">
        <v>307</v>
      </c>
      <c r="B86" s="243"/>
      <c r="C86" s="243"/>
      <c r="D86" s="182"/>
      <c r="E86" s="182"/>
      <c r="F86" s="182"/>
      <c r="G86" s="182"/>
      <c r="H86" s="182"/>
      <c r="J86" s="189">
        <v>9.43</v>
      </c>
      <c r="K86" s="72"/>
    </row>
    <row r="87" spans="1:20" s="246" customFormat="1" ht="13.5" customHeight="1">
      <c r="A87" s="242"/>
      <c r="B87" s="243"/>
      <c r="C87" s="243"/>
      <c r="D87" s="243"/>
      <c r="E87" s="243"/>
      <c r="F87" s="243"/>
      <c r="G87" s="243"/>
      <c r="H87" s="243"/>
      <c r="J87" s="243"/>
      <c r="K87" s="285"/>
    </row>
    <row r="88" spans="1:20" s="246" customFormat="1" ht="13.5" customHeight="1">
      <c r="A88" s="287" t="s">
        <v>51</v>
      </c>
      <c r="B88" s="243"/>
      <c r="C88" s="44"/>
      <c r="D88" s="34"/>
      <c r="E88" s="34"/>
      <c r="F88" s="34"/>
      <c r="G88" s="34"/>
      <c r="H88" s="34"/>
      <c r="J88" s="34"/>
      <c r="K88" s="541"/>
    </row>
    <row r="89" spans="1:20" s="246" customFormat="1" ht="13.5" customHeight="1">
      <c r="A89" s="242" t="s">
        <v>798</v>
      </c>
      <c r="B89" s="243"/>
      <c r="C89" s="243"/>
      <c r="D89" s="172"/>
      <c r="E89" s="172"/>
      <c r="F89" s="172"/>
      <c r="G89" s="172"/>
      <c r="H89" s="172"/>
      <c r="J89" s="25">
        <v>19.399999999999999</v>
      </c>
      <c r="K89" s="547"/>
    </row>
    <row r="90" spans="1:20" s="246" customFormat="1" ht="13.5" customHeight="1">
      <c r="A90" s="242" t="s">
        <v>799</v>
      </c>
      <c r="B90" s="243"/>
      <c r="C90" s="243"/>
      <c r="D90" s="172"/>
      <c r="E90" s="172"/>
      <c r="F90" s="172"/>
      <c r="G90" s="172"/>
      <c r="H90" s="172"/>
      <c r="J90" s="25">
        <v>1.94</v>
      </c>
      <c r="K90" s="547"/>
    </row>
    <row r="91" spans="1:20" s="246" customFormat="1" ht="13.5" customHeight="1">
      <c r="A91" s="242" t="s">
        <v>800</v>
      </c>
      <c r="B91" s="243"/>
      <c r="C91" s="243"/>
      <c r="D91" s="172"/>
      <c r="E91" s="172"/>
      <c r="F91" s="172"/>
      <c r="G91" s="172"/>
      <c r="H91" s="172"/>
      <c r="J91" s="25">
        <v>1.48</v>
      </c>
      <c r="K91" s="547"/>
    </row>
    <row r="92" spans="1:20" s="417" customFormat="1" ht="13.5" customHeight="1">
      <c r="A92" s="242" t="s">
        <v>454</v>
      </c>
      <c r="B92" s="243"/>
      <c r="C92" s="243"/>
      <c r="D92" s="172"/>
      <c r="E92" s="172"/>
      <c r="F92" s="172"/>
      <c r="G92" s="172"/>
      <c r="H92" s="172"/>
      <c r="J92" s="25">
        <v>2.2000000000000002</v>
      </c>
      <c r="K92" s="547"/>
      <c r="L92" s="246"/>
      <c r="M92" s="241"/>
      <c r="N92" s="246"/>
      <c r="O92" s="246"/>
      <c r="P92" s="246"/>
      <c r="Q92" s="246"/>
      <c r="R92" s="246"/>
      <c r="S92" s="246"/>
      <c r="T92" s="246"/>
    </row>
    <row r="93" spans="1:20" s="417" customFormat="1" ht="13.5" customHeight="1">
      <c r="A93" s="242"/>
      <c r="B93" s="243"/>
      <c r="C93" s="279"/>
      <c r="D93" s="279"/>
      <c r="E93" s="243"/>
      <c r="F93" s="243"/>
      <c r="G93" s="243"/>
      <c r="H93" s="243"/>
      <c r="I93" s="243"/>
      <c r="J93" s="243"/>
      <c r="K93" s="285"/>
      <c r="L93" s="246"/>
    </row>
    <row r="94" spans="1:20" s="246" customFormat="1" ht="13.5" customHeight="1">
      <c r="A94" s="437" t="s">
        <v>801</v>
      </c>
      <c r="B94" s="243"/>
      <c r="C94" s="279"/>
      <c r="D94" s="279"/>
      <c r="E94" s="279"/>
      <c r="F94" s="279"/>
      <c r="G94" s="279"/>
      <c r="H94" s="279"/>
      <c r="I94" s="279"/>
      <c r="J94" s="279"/>
      <c r="K94" s="538"/>
    </row>
    <row r="95" spans="1:20" s="246" customFormat="1" ht="42" customHeight="1">
      <c r="A95" s="289" t="s">
        <v>102</v>
      </c>
      <c r="B95" s="289" t="s">
        <v>25</v>
      </c>
      <c r="C95" s="290" t="s">
        <v>109</v>
      </c>
      <c r="D95" s="290" t="s">
        <v>108</v>
      </c>
      <c r="E95" s="290" t="s">
        <v>136</v>
      </c>
      <c r="F95" s="290" t="s">
        <v>53</v>
      </c>
      <c r="G95" s="290" t="s">
        <v>113</v>
      </c>
      <c r="H95" s="290" t="s">
        <v>112</v>
      </c>
      <c r="I95" s="290" t="s">
        <v>110</v>
      </c>
      <c r="J95" s="290" t="s">
        <v>111</v>
      </c>
      <c r="K95" s="548" t="s">
        <v>121</v>
      </c>
    </row>
    <row r="96" spans="1:20" s="246" customFormat="1" ht="13.5" customHeight="1">
      <c r="A96" s="582" t="s">
        <v>26</v>
      </c>
      <c r="B96" s="289" t="s">
        <v>27</v>
      </c>
      <c r="C96" s="364" t="s">
        <v>2</v>
      </c>
      <c r="D96" s="364" t="s">
        <v>2</v>
      </c>
      <c r="E96" s="364">
        <v>17.899999999999999</v>
      </c>
      <c r="F96" s="364">
        <v>95.2</v>
      </c>
      <c r="G96" s="366">
        <v>9</v>
      </c>
      <c r="H96" s="366">
        <v>14</v>
      </c>
      <c r="I96" s="364" t="s">
        <v>2</v>
      </c>
      <c r="J96" s="364">
        <v>97.8</v>
      </c>
      <c r="K96" s="549">
        <v>83.1</v>
      </c>
    </row>
    <row r="97" spans="1:34" s="246" customFormat="1" ht="13.5" customHeight="1">
      <c r="A97" s="626"/>
      <c r="B97" s="289" t="s">
        <v>28</v>
      </c>
      <c r="C97" s="364" t="s">
        <v>2</v>
      </c>
      <c r="D97" s="364" t="s">
        <v>2</v>
      </c>
      <c r="E97" s="364">
        <v>16.600000000000001</v>
      </c>
      <c r="F97" s="364">
        <v>96.9</v>
      </c>
      <c r="G97" s="366">
        <v>6</v>
      </c>
      <c r="H97" s="366">
        <v>10</v>
      </c>
      <c r="I97" s="366" t="s">
        <v>2</v>
      </c>
      <c r="J97" s="364">
        <v>98.1</v>
      </c>
      <c r="K97" s="549">
        <v>83.1</v>
      </c>
    </row>
    <row r="98" spans="1:34" s="246" customFormat="1" ht="13.5" customHeight="1">
      <c r="A98" s="582" t="s">
        <v>29</v>
      </c>
      <c r="B98" s="289" t="s">
        <v>30</v>
      </c>
      <c r="C98" s="364">
        <v>99.6</v>
      </c>
      <c r="D98" s="364" t="s">
        <v>2</v>
      </c>
      <c r="E98" s="364">
        <v>14.7</v>
      </c>
      <c r="F98" s="364">
        <v>93.2</v>
      </c>
      <c r="G98" s="366">
        <v>7</v>
      </c>
      <c r="H98" s="366">
        <v>11</v>
      </c>
      <c r="I98" s="364">
        <v>90.8</v>
      </c>
      <c r="J98" s="364">
        <v>97.7</v>
      </c>
      <c r="K98" s="549">
        <v>83.8</v>
      </c>
    </row>
    <row r="99" spans="1:34" s="246" customFormat="1" ht="13.5" customHeight="1">
      <c r="A99" s="627"/>
      <c r="B99" s="289" t="s">
        <v>31</v>
      </c>
      <c r="C99" s="364">
        <v>99.5</v>
      </c>
      <c r="D99" s="364" t="s">
        <v>2</v>
      </c>
      <c r="E99" s="364">
        <v>17</v>
      </c>
      <c r="F99" s="364">
        <v>96.6</v>
      </c>
      <c r="G99" s="366">
        <v>7</v>
      </c>
      <c r="H99" s="366">
        <v>12</v>
      </c>
      <c r="I99" s="364">
        <v>90.3</v>
      </c>
      <c r="J99" s="364">
        <v>98.1</v>
      </c>
      <c r="K99" s="549">
        <v>83</v>
      </c>
    </row>
    <row r="100" spans="1:34" s="246" customFormat="1" ht="13.5" customHeight="1">
      <c r="A100" s="626"/>
      <c r="B100" s="289" t="s">
        <v>49</v>
      </c>
      <c r="C100" s="364">
        <v>99.6</v>
      </c>
      <c r="D100" s="364" t="s">
        <v>2</v>
      </c>
      <c r="E100" s="364">
        <v>31.7</v>
      </c>
      <c r="F100" s="364">
        <v>94.7</v>
      </c>
      <c r="G100" s="366">
        <v>8</v>
      </c>
      <c r="H100" s="366">
        <v>15</v>
      </c>
      <c r="I100" s="364">
        <v>78.7</v>
      </c>
      <c r="J100" s="364">
        <v>96.1</v>
      </c>
      <c r="K100" s="549">
        <v>81.599999999999994</v>
      </c>
    </row>
    <row r="101" spans="1:34" s="246" customFormat="1" ht="13.5" customHeight="1">
      <c r="A101" s="582" t="s">
        <v>32</v>
      </c>
      <c r="B101" s="289" t="s">
        <v>33</v>
      </c>
      <c r="C101" s="364">
        <v>99.2</v>
      </c>
      <c r="D101" s="364" t="s">
        <v>2</v>
      </c>
      <c r="E101" s="364">
        <v>25.2</v>
      </c>
      <c r="F101" s="509">
        <v>97.1</v>
      </c>
      <c r="G101" s="366">
        <v>10</v>
      </c>
      <c r="H101" s="366">
        <v>17</v>
      </c>
      <c r="I101" s="366" t="s">
        <v>2</v>
      </c>
      <c r="J101" s="364">
        <v>97</v>
      </c>
      <c r="K101" s="549">
        <v>81.7</v>
      </c>
      <c r="L101" s="305"/>
      <c r="M101" s="305"/>
      <c r="N101" s="305"/>
      <c r="O101" s="305"/>
      <c r="P101" s="305"/>
      <c r="Q101" s="305"/>
      <c r="R101" s="305"/>
      <c r="S101" s="305"/>
      <c r="T101" s="305"/>
      <c r="U101" s="305"/>
      <c r="V101" s="305"/>
      <c r="W101" s="305"/>
      <c r="X101" s="305"/>
      <c r="Y101" s="305"/>
      <c r="Z101" s="305"/>
    </row>
    <row r="102" spans="1:34" s="246" customFormat="1" ht="13.5" customHeight="1">
      <c r="A102" s="627"/>
      <c r="B102" s="289" t="s">
        <v>34</v>
      </c>
      <c r="C102" s="364">
        <v>99.7</v>
      </c>
      <c r="D102" s="364" t="s">
        <v>2</v>
      </c>
      <c r="E102" s="364">
        <v>18.899999999999999</v>
      </c>
      <c r="F102" s="509">
        <v>97.7</v>
      </c>
      <c r="G102" s="366">
        <v>7</v>
      </c>
      <c r="H102" s="366">
        <v>10</v>
      </c>
      <c r="I102" s="364" t="s">
        <v>2</v>
      </c>
      <c r="J102" s="364">
        <v>97.3</v>
      </c>
      <c r="K102" s="549">
        <v>82.6</v>
      </c>
      <c r="L102" s="306"/>
      <c r="M102" s="306"/>
      <c r="N102" s="306"/>
      <c r="O102" s="306"/>
      <c r="P102" s="306"/>
      <c r="Q102" s="306"/>
      <c r="R102" s="306"/>
      <c r="S102" s="306"/>
      <c r="T102" s="306"/>
      <c r="U102" s="306"/>
      <c r="V102" s="306"/>
      <c r="W102" s="306"/>
      <c r="X102" s="306"/>
      <c r="Y102" s="306"/>
      <c r="Z102" s="306"/>
    </row>
    <row r="103" spans="1:34" s="246" customFormat="1" ht="13.5" customHeight="1">
      <c r="A103" s="627"/>
      <c r="B103" s="289" t="s">
        <v>35</v>
      </c>
      <c r="C103" s="364">
        <v>99.6</v>
      </c>
      <c r="D103" s="364" t="s">
        <v>2</v>
      </c>
      <c r="E103" s="364">
        <v>15.9</v>
      </c>
      <c r="F103" s="509">
        <v>97.8</v>
      </c>
      <c r="G103" s="366">
        <v>6</v>
      </c>
      <c r="H103" s="366">
        <v>10</v>
      </c>
      <c r="I103" s="364" t="s">
        <v>2</v>
      </c>
      <c r="J103" s="364">
        <v>98.5</v>
      </c>
      <c r="K103" s="549">
        <v>84.2</v>
      </c>
    </row>
    <row r="104" spans="1:34" s="246" customFormat="1" ht="13.5" customHeight="1">
      <c r="A104" s="627"/>
      <c r="B104" s="289" t="s">
        <v>36</v>
      </c>
      <c r="C104" s="364">
        <v>99.4</v>
      </c>
      <c r="D104" s="364" t="s">
        <v>2</v>
      </c>
      <c r="E104" s="364">
        <v>14</v>
      </c>
      <c r="F104" s="509">
        <v>94.5</v>
      </c>
      <c r="G104" s="366">
        <v>8</v>
      </c>
      <c r="H104" s="366">
        <v>14</v>
      </c>
      <c r="I104" s="364" t="s">
        <v>2</v>
      </c>
      <c r="J104" s="364">
        <v>98.9</v>
      </c>
      <c r="K104" s="549">
        <v>84.6</v>
      </c>
    </row>
    <row r="105" spans="1:34" s="246" customFormat="1" ht="13.5" customHeight="1">
      <c r="A105" s="626"/>
      <c r="B105" s="289" t="s">
        <v>37</v>
      </c>
      <c r="C105" s="364">
        <v>99.7</v>
      </c>
      <c r="D105" s="364" t="s">
        <v>2</v>
      </c>
      <c r="E105" s="364">
        <v>11.7</v>
      </c>
      <c r="F105" s="509">
        <v>93.1</v>
      </c>
      <c r="G105" s="366">
        <v>6</v>
      </c>
      <c r="H105" s="366">
        <v>9</v>
      </c>
      <c r="I105" s="364" t="s">
        <v>2</v>
      </c>
      <c r="J105" s="364">
        <v>98.1</v>
      </c>
      <c r="K105" s="549">
        <v>82.4</v>
      </c>
      <c r="L105" s="550"/>
      <c r="M105" s="550"/>
      <c r="N105" s="550"/>
      <c r="O105" s="550"/>
      <c r="P105" s="550"/>
      <c r="Q105" s="550"/>
      <c r="R105" s="550"/>
      <c r="S105" s="550"/>
      <c r="T105" s="550"/>
      <c r="V105" s="463"/>
      <c r="W105" s="463"/>
      <c r="X105" s="463"/>
      <c r="Y105" s="463"/>
      <c r="Z105" s="463"/>
      <c r="AA105" s="463"/>
      <c r="AB105" s="463"/>
      <c r="AC105" s="473"/>
      <c r="AD105" s="473"/>
      <c r="AE105" s="473"/>
      <c r="AF105" s="473"/>
      <c r="AG105" s="473"/>
      <c r="AH105" s="473"/>
    </row>
    <row r="106" spans="1:34" s="246" customFormat="1" ht="21.95" customHeight="1">
      <c r="A106" s="582" t="s">
        <v>48</v>
      </c>
      <c r="B106" s="289" t="s">
        <v>104</v>
      </c>
      <c r="C106" s="446" t="s">
        <v>569</v>
      </c>
      <c r="D106" s="364" t="s">
        <v>2</v>
      </c>
      <c r="E106" s="446" t="s">
        <v>575</v>
      </c>
      <c r="F106" s="483" t="s">
        <v>577</v>
      </c>
      <c r="G106" s="447" t="s">
        <v>579</v>
      </c>
      <c r="H106" s="447" t="s">
        <v>581</v>
      </c>
      <c r="I106" s="364" t="s">
        <v>2</v>
      </c>
      <c r="J106" s="446" t="s">
        <v>571</v>
      </c>
      <c r="K106" s="551" t="s">
        <v>573</v>
      </c>
      <c r="L106" s="306"/>
      <c r="M106" s="306"/>
      <c r="N106" s="306"/>
      <c r="O106" s="306"/>
      <c r="P106" s="306"/>
      <c r="Q106" s="306"/>
      <c r="R106" s="306"/>
      <c r="S106" s="306"/>
      <c r="T106" s="306"/>
      <c r="U106" s="306"/>
      <c r="V106" s="306"/>
      <c r="W106" s="306"/>
    </row>
    <row r="107" spans="1:34" s="246" customFormat="1" ht="21.95" customHeight="1">
      <c r="A107" s="626"/>
      <c r="B107" s="289" t="s">
        <v>105</v>
      </c>
      <c r="C107" s="446" t="s">
        <v>570</v>
      </c>
      <c r="D107" s="364" t="s">
        <v>2</v>
      </c>
      <c r="E107" s="446" t="s">
        <v>576</v>
      </c>
      <c r="F107" s="483" t="s">
        <v>578</v>
      </c>
      <c r="G107" s="447" t="s">
        <v>580</v>
      </c>
      <c r="H107" s="447" t="s">
        <v>582</v>
      </c>
      <c r="I107" s="364" t="s">
        <v>2</v>
      </c>
      <c r="J107" s="446" t="s">
        <v>572</v>
      </c>
      <c r="K107" s="551" t="s">
        <v>574</v>
      </c>
    </row>
    <row r="108" spans="1:34" s="246" customFormat="1" ht="13.5" customHeight="1">
      <c r="A108" s="582" t="s">
        <v>56</v>
      </c>
      <c r="B108" s="289" t="s">
        <v>106</v>
      </c>
      <c r="C108" s="364">
        <v>100</v>
      </c>
      <c r="D108" s="364" t="s">
        <v>2</v>
      </c>
      <c r="E108" s="364">
        <v>37.6</v>
      </c>
      <c r="F108" s="364">
        <v>99.4</v>
      </c>
      <c r="G108" s="366">
        <v>9</v>
      </c>
      <c r="H108" s="366">
        <v>14</v>
      </c>
      <c r="I108" s="364" t="s">
        <v>2</v>
      </c>
      <c r="J108" s="364" t="s">
        <v>2</v>
      </c>
      <c r="K108" s="549" t="s">
        <v>2</v>
      </c>
    </row>
    <row r="109" spans="1:34" s="246" customFormat="1" ht="13.5" customHeight="1">
      <c r="A109" s="626"/>
      <c r="B109" s="289" t="s">
        <v>42</v>
      </c>
      <c r="C109" s="364">
        <v>99.8</v>
      </c>
      <c r="D109" s="364" t="s">
        <v>2</v>
      </c>
      <c r="E109" s="364">
        <v>12.1</v>
      </c>
      <c r="F109" s="364">
        <v>93.8</v>
      </c>
      <c r="G109" s="366">
        <v>3</v>
      </c>
      <c r="H109" s="366">
        <v>6</v>
      </c>
      <c r="I109" s="364" t="s">
        <v>2</v>
      </c>
      <c r="J109" s="364" t="s">
        <v>2</v>
      </c>
      <c r="K109" s="549" t="s">
        <v>2</v>
      </c>
    </row>
    <row r="110" spans="1:34" s="246" customFormat="1" ht="13.5" customHeight="1">
      <c r="A110" s="623" t="s">
        <v>103</v>
      </c>
      <c r="B110" s="511" t="s">
        <v>26</v>
      </c>
      <c r="C110" s="513" t="s">
        <v>2</v>
      </c>
      <c r="D110" s="513" t="s">
        <v>2</v>
      </c>
      <c r="E110" s="513">
        <f>E96-E97</f>
        <v>1.2999999999999972</v>
      </c>
      <c r="F110" s="513">
        <f>F97-F96</f>
        <v>1.7000000000000028</v>
      </c>
      <c r="G110" s="514">
        <f>G96-G97</f>
        <v>3</v>
      </c>
      <c r="H110" s="514">
        <f>H96-H97</f>
        <v>4</v>
      </c>
      <c r="I110" s="513" t="s">
        <v>2</v>
      </c>
      <c r="J110" s="513">
        <f>J97-J96</f>
        <v>0.29999999999999716</v>
      </c>
      <c r="K110" s="549">
        <f>K96-K97</f>
        <v>0</v>
      </c>
    </row>
    <row r="111" spans="1:34" s="246" customFormat="1" ht="15" customHeight="1">
      <c r="A111" s="624"/>
      <c r="B111" s="511" t="s">
        <v>29</v>
      </c>
      <c r="C111" s="513">
        <f>C98-C99</f>
        <v>9.9999999999994316E-2</v>
      </c>
      <c r="D111" s="513" t="s">
        <v>2</v>
      </c>
      <c r="E111" s="513">
        <f>E100-E98</f>
        <v>17</v>
      </c>
      <c r="F111" s="513">
        <f>F99-F98</f>
        <v>3.3999999999999915</v>
      </c>
      <c r="G111" s="514">
        <f>G100-G98</f>
        <v>1</v>
      </c>
      <c r="H111" s="514">
        <f>H100-H98</f>
        <v>4</v>
      </c>
      <c r="I111" s="513">
        <f>I98-I100</f>
        <v>12.099999999999994</v>
      </c>
      <c r="J111" s="513">
        <f>J99-J100</f>
        <v>2</v>
      </c>
      <c r="K111" s="549">
        <f>K99-K100</f>
        <v>1.4000000000000057</v>
      </c>
    </row>
    <row r="112" spans="1:34" s="246" customFormat="1" ht="12" customHeight="1">
      <c r="A112" s="624"/>
      <c r="B112" s="511" t="s">
        <v>43</v>
      </c>
      <c r="C112" s="513">
        <f>C105-C101</f>
        <v>0.5</v>
      </c>
      <c r="D112" s="513" t="s">
        <v>2</v>
      </c>
      <c r="E112" s="513">
        <f>E101-E105</f>
        <v>13.5</v>
      </c>
      <c r="F112" s="513">
        <f>F103-F105</f>
        <v>4.7000000000000028</v>
      </c>
      <c r="G112" s="514">
        <f>G101-G105</f>
        <v>4</v>
      </c>
      <c r="H112" s="514">
        <f>H101-H105</f>
        <v>8</v>
      </c>
      <c r="I112" s="513" t="s">
        <v>2</v>
      </c>
      <c r="J112" s="513">
        <f>J104-J101</f>
        <v>1.9000000000000057</v>
      </c>
      <c r="K112" s="549">
        <f>K105-K101</f>
        <v>0.70000000000000284</v>
      </c>
      <c r="L112" s="305"/>
      <c r="M112" s="305"/>
      <c r="N112" s="305"/>
      <c r="O112" s="305"/>
      <c r="P112" s="305"/>
      <c r="Q112" s="305"/>
      <c r="R112" s="305"/>
      <c r="S112" s="305"/>
      <c r="T112" s="305"/>
      <c r="U112" s="305"/>
      <c r="V112" s="305"/>
      <c r="W112" s="305"/>
    </row>
    <row r="113" spans="1:20" s="246" customFormat="1" ht="13.5" customHeight="1">
      <c r="A113" s="624"/>
      <c r="B113" s="511" t="s">
        <v>55</v>
      </c>
      <c r="C113" s="513">
        <f>100-99.2</f>
        <v>0.79999999999999716</v>
      </c>
      <c r="D113" s="513" t="s">
        <v>2</v>
      </c>
      <c r="E113" s="514">
        <f>32.4-11.7</f>
        <v>20.7</v>
      </c>
      <c r="F113" s="513">
        <f>100-81</f>
        <v>19</v>
      </c>
      <c r="G113" s="514">
        <f>25-2</f>
        <v>23</v>
      </c>
      <c r="H113" s="514">
        <f>22-7</f>
        <v>15</v>
      </c>
      <c r="I113" s="513" t="s">
        <v>2</v>
      </c>
      <c r="J113" s="513">
        <f>99.7-94.1</f>
        <v>5.6000000000000085</v>
      </c>
      <c r="K113" s="549">
        <f>86-77.7</f>
        <v>8.2999999999999972</v>
      </c>
      <c r="L113" s="388"/>
      <c r="M113" s="388"/>
      <c r="N113" s="388"/>
      <c r="O113" s="388"/>
      <c r="P113" s="388"/>
      <c r="Q113" s="388"/>
      <c r="R113" s="388"/>
      <c r="S113" s="388"/>
      <c r="T113" s="388"/>
    </row>
    <row r="114" spans="1:20" s="246" customFormat="1" ht="13.5" customHeight="1" thickBot="1">
      <c r="A114" s="625"/>
      <c r="B114" s="516" t="s">
        <v>115</v>
      </c>
      <c r="C114" s="517">
        <f>C108-C109</f>
        <v>0.20000000000000284</v>
      </c>
      <c r="D114" s="517" t="s">
        <v>2</v>
      </c>
      <c r="E114" s="517">
        <f>E108-E109</f>
        <v>25.5</v>
      </c>
      <c r="F114" s="517">
        <f>F108-F109</f>
        <v>5.6000000000000085</v>
      </c>
      <c r="G114" s="517">
        <f>G108-3</f>
        <v>6</v>
      </c>
      <c r="H114" s="517">
        <f>H108-3</f>
        <v>11</v>
      </c>
      <c r="I114" s="517" t="s">
        <v>2</v>
      </c>
      <c r="J114" s="517" t="s">
        <v>2</v>
      </c>
      <c r="K114" s="549" t="s">
        <v>2</v>
      </c>
    </row>
    <row r="115" spans="1:20" s="357" customFormat="1" ht="13.5" customHeight="1" thickTop="1">
      <c r="A115" s="391"/>
      <c r="B115" s="392"/>
      <c r="C115" s="393"/>
      <c r="D115" s="392"/>
      <c r="E115" s="392"/>
      <c r="F115" s="392"/>
      <c r="G115" s="392"/>
      <c r="H115" s="392"/>
      <c r="I115" s="392"/>
      <c r="J115" s="392"/>
      <c r="K115" s="552"/>
    </row>
    <row r="116" spans="1:20" s="357" customFormat="1" ht="13.5" customHeight="1">
      <c r="A116" s="359"/>
      <c r="B116" s="359"/>
      <c r="C116" s="489"/>
      <c r="D116" s="489"/>
      <c r="E116" s="489"/>
      <c r="F116" s="489"/>
      <c r="G116" s="489"/>
      <c r="H116" s="489"/>
      <c r="I116" s="489"/>
      <c r="J116" s="489"/>
      <c r="K116" s="522"/>
    </row>
    <row r="117" spans="1:20" s="357" customFormat="1" ht="13.5" customHeight="1">
      <c r="A117" s="359"/>
      <c r="B117" s="359"/>
      <c r="C117" s="489"/>
      <c r="D117" s="489"/>
      <c r="E117" s="489"/>
      <c r="F117" s="489"/>
      <c r="G117" s="489"/>
      <c r="H117" s="489"/>
      <c r="I117" s="489"/>
      <c r="J117" s="489"/>
      <c r="K117" s="522"/>
    </row>
    <row r="118" spans="1:20" s="357" customFormat="1" ht="23.25" customHeight="1">
      <c r="A118" s="321"/>
      <c r="B118" s="321"/>
      <c r="C118" s="321"/>
      <c r="D118" s="321"/>
      <c r="E118" s="321"/>
      <c r="F118" s="321"/>
      <c r="G118" s="321"/>
      <c r="H118" s="321"/>
      <c r="I118" s="321"/>
      <c r="J118" s="321"/>
      <c r="K118" s="321"/>
    </row>
    <row r="119" spans="1:20" s="357" customFormat="1" ht="13.5" customHeight="1">
      <c r="A119" s="465"/>
      <c r="B119" s="359"/>
      <c r="C119" s="321"/>
      <c r="D119" s="321"/>
      <c r="E119" s="321"/>
      <c r="F119" s="321"/>
      <c r="G119" s="321"/>
      <c r="H119" s="321"/>
      <c r="I119" s="321"/>
      <c r="J119" s="321"/>
      <c r="K119" s="321"/>
    </row>
    <row r="120" spans="1:20" s="357" customFormat="1" ht="13.5" customHeight="1">
      <c r="A120" s="465"/>
      <c r="B120" s="359"/>
      <c r="C120" s="359"/>
      <c r="D120" s="359"/>
      <c r="E120" s="359"/>
      <c r="F120" s="359"/>
      <c r="G120" s="359"/>
      <c r="H120" s="359"/>
      <c r="I120" s="359"/>
      <c r="J120" s="359"/>
      <c r="K120" s="468"/>
    </row>
    <row r="121" spans="1:20" s="357" customFormat="1" ht="23.25" customHeight="1">
      <c r="A121" s="321"/>
      <c r="B121" s="321"/>
      <c r="C121" s="321"/>
      <c r="D121" s="321"/>
      <c r="E121" s="321"/>
      <c r="F121" s="321"/>
      <c r="G121" s="321"/>
      <c r="H121" s="321"/>
      <c r="I121" s="321"/>
      <c r="J121" s="321"/>
      <c r="K121" s="321"/>
    </row>
    <row r="122" spans="1:20" s="357" customFormat="1" ht="13.5" customHeight="1">
      <c r="A122" s="321"/>
      <c r="B122" s="321"/>
      <c r="C122" s="321"/>
      <c r="D122" s="321"/>
      <c r="E122" s="321"/>
      <c r="F122" s="321"/>
      <c r="G122" s="321"/>
      <c r="H122" s="321"/>
      <c r="I122" s="321"/>
      <c r="J122" s="321"/>
      <c r="K122" s="321"/>
    </row>
    <row r="123" spans="1:20" s="357" customFormat="1" ht="23.25" customHeight="1">
      <c r="A123" s="522"/>
      <c r="B123" s="522"/>
      <c r="C123" s="522"/>
      <c r="D123" s="522"/>
      <c r="E123" s="522"/>
      <c r="F123" s="522"/>
      <c r="G123" s="522"/>
      <c r="H123" s="522"/>
      <c r="I123" s="522"/>
      <c r="J123" s="522"/>
      <c r="K123" s="522"/>
    </row>
    <row r="124" spans="1:20" s="357" customFormat="1" ht="13.5" customHeight="1">
      <c r="A124" s="522"/>
      <c r="B124" s="522"/>
      <c r="C124" s="522"/>
      <c r="D124" s="490"/>
      <c r="E124" s="490"/>
      <c r="F124" s="490"/>
      <c r="G124" s="490"/>
      <c r="H124" s="490"/>
      <c r="I124" s="490"/>
      <c r="J124" s="490"/>
      <c r="K124" s="553"/>
    </row>
    <row r="125" spans="1:20" s="357" customFormat="1" ht="13.5" customHeight="1">
      <c r="A125" s="359"/>
      <c r="B125" s="359"/>
      <c r="C125" s="359"/>
      <c r="D125" s="359"/>
      <c r="E125" s="359"/>
      <c r="F125" s="359"/>
      <c r="G125" s="359"/>
      <c r="H125" s="359"/>
      <c r="I125" s="359"/>
      <c r="J125" s="359"/>
      <c r="K125" s="468"/>
    </row>
    <row r="126" spans="1:20" s="357" customFormat="1" ht="13.5" customHeight="1">
      <c r="A126" s="359"/>
      <c r="B126" s="359"/>
      <c r="C126" s="359"/>
      <c r="D126" s="359"/>
      <c r="E126" s="359"/>
      <c r="F126" s="359"/>
      <c r="G126" s="359"/>
      <c r="H126" s="359"/>
      <c r="I126" s="359"/>
      <c r="J126" s="359"/>
      <c r="K126" s="468"/>
    </row>
    <row r="127" spans="1:20" s="357" customFormat="1" ht="13.5" customHeight="1">
      <c r="A127" s="359"/>
      <c r="B127" s="359"/>
      <c r="C127" s="359"/>
      <c r="D127" s="359"/>
      <c r="E127" s="359"/>
      <c r="F127" s="359"/>
      <c r="G127" s="359"/>
      <c r="H127" s="359"/>
      <c r="I127" s="359"/>
      <c r="J127" s="359"/>
      <c r="K127" s="468"/>
    </row>
    <row r="128" spans="1:20" s="357" customFormat="1" ht="13.5" customHeight="1">
      <c r="A128" s="359"/>
      <c r="B128" s="359"/>
      <c r="C128" s="346"/>
      <c r="D128" s="346"/>
      <c r="E128" s="346"/>
      <c r="F128" s="346"/>
      <c r="G128" s="346"/>
      <c r="H128" s="346"/>
      <c r="I128" s="346"/>
      <c r="J128" s="346"/>
      <c r="K128" s="346"/>
    </row>
    <row r="129" spans="1:11" s="357" customFormat="1" ht="23.25" customHeight="1">
      <c r="A129" s="346"/>
      <c r="B129" s="346"/>
      <c r="C129" s="346"/>
      <c r="D129" s="346"/>
      <c r="E129" s="346"/>
      <c r="F129" s="346"/>
      <c r="G129" s="346"/>
      <c r="H129" s="346"/>
      <c r="I129" s="346"/>
      <c r="J129" s="346"/>
      <c r="K129" s="346"/>
    </row>
    <row r="130" spans="1:11" s="357" customFormat="1" ht="23.25" customHeight="1">
      <c r="A130" s="346"/>
      <c r="B130" s="346"/>
      <c r="C130" s="346"/>
      <c r="D130" s="346"/>
      <c r="E130" s="346"/>
      <c r="F130" s="346"/>
      <c r="G130" s="346"/>
      <c r="H130" s="346"/>
      <c r="I130" s="346"/>
      <c r="J130" s="346"/>
      <c r="K130" s="346"/>
    </row>
    <row r="131" spans="1:11" s="357" customFormat="1" ht="13.5" customHeight="1">
      <c r="A131" s="359"/>
      <c r="B131" s="359"/>
      <c r="C131" s="359"/>
      <c r="D131" s="359"/>
      <c r="E131" s="359"/>
      <c r="F131" s="359"/>
      <c r="G131" s="359"/>
      <c r="H131" s="359"/>
      <c r="I131" s="359"/>
      <c r="J131" s="359"/>
      <c r="K131" s="468"/>
    </row>
    <row r="132" spans="1:11" s="357" customFormat="1" ht="13.5" customHeight="1">
      <c r="A132" s="460"/>
      <c r="B132" s="359"/>
      <c r="C132" s="11"/>
      <c r="D132" s="359"/>
      <c r="E132" s="359"/>
      <c r="F132" s="359"/>
      <c r="G132" s="359"/>
      <c r="H132" s="359"/>
      <c r="I132" s="359"/>
      <c r="J132" s="359"/>
      <c r="K132" s="468"/>
    </row>
    <row r="133" spans="1:11" s="357" customFormat="1" ht="13.5" customHeight="1">
      <c r="A133" s="359"/>
      <c r="B133" s="359"/>
      <c r="C133" s="11"/>
      <c r="D133" s="359"/>
      <c r="E133" s="359"/>
      <c r="F133" s="359"/>
      <c r="G133" s="359"/>
      <c r="H133" s="359"/>
      <c r="I133" s="359"/>
      <c r="J133" s="359"/>
      <c r="K133" s="468"/>
    </row>
    <row r="134" spans="1:11" s="357" customFormat="1" ht="13.5" customHeight="1">
      <c r="A134" s="462"/>
      <c r="B134" s="359"/>
      <c r="C134" s="11"/>
      <c r="D134" s="359"/>
      <c r="E134" s="359"/>
      <c r="F134" s="359"/>
      <c r="G134" s="359"/>
      <c r="H134" s="359"/>
      <c r="I134" s="359"/>
      <c r="J134" s="359"/>
      <c r="K134" s="468"/>
    </row>
    <row r="135" spans="1:11" s="357" customFormat="1" ht="13.5" customHeight="1">
      <c r="A135" s="359"/>
      <c r="B135" s="359"/>
      <c r="C135" s="359"/>
      <c r="D135" s="359"/>
      <c r="E135" s="463"/>
      <c r="F135" s="463"/>
      <c r="G135" s="463"/>
      <c r="H135" s="463"/>
      <c r="I135" s="463"/>
      <c r="J135" s="463"/>
      <c r="K135" s="463"/>
    </row>
    <row r="136" spans="1:11" ht="13.5" customHeight="1">
      <c r="A136" s="359"/>
      <c r="B136" s="463"/>
      <c r="C136" s="463"/>
      <c r="D136" s="463"/>
      <c r="E136" s="359"/>
      <c r="F136" s="359"/>
      <c r="G136" s="359"/>
      <c r="H136" s="359"/>
      <c r="I136" s="359"/>
      <c r="J136" s="359"/>
      <c r="K136" s="468"/>
    </row>
    <row r="137" spans="1:11" s="357" customFormat="1" ht="13.5" customHeight="1">
      <c r="A137" s="359"/>
      <c r="B137" s="359"/>
      <c r="C137" s="11"/>
      <c r="D137" s="359"/>
      <c r="E137" s="359"/>
      <c r="F137" s="359"/>
      <c r="G137" s="359"/>
      <c r="H137" s="359"/>
      <c r="I137" s="359"/>
      <c r="J137" s="359"/>
      <c r="K137" s="468"/>
    </row>
    <row r="138" spans="1:11" s="357" customFormat="1" ht="13.5" customHeight="1">
      <c r="A138" s="465"/>
      <c r="B138" s="466"/>
      <c r="C138" s="466"/>
      <c r="D138" s="466"/>
      <c r="E138" s="466"/>
      <c r="F138" s="466"/>
      <c r="G138" s="466"/>
      <c r="H138" s="466"/>
      <c r="I138" s="466"/>
      <c r="J138" s="466"/>
      <c r="K138" s="466"/>
    </row>
    <row r="139" spans="1:11" s="357" customFormat="1" ht="13.5" customHeight="1">
      <c r="A139" s="359"/>
      <c r="B139" s="359"/>
      <c r="C139" s="11"/>
      <c r="D139" s="359"/>
      <c r="E139" s="359"/>
      <c r="F139" s="359"/>
      <c r="G139" s="359"/>
      <c r="H139" s="359"/>
      <c r="I139" s="359"/>
      <c r="J139" s="359"/>
      <c r="K139" s="468"/>
    </row>
    <row r="140" spans="1:11" s="357" customFormat="1" ht="13.5" customHeight="1">
      <c r="A140" s="359"/>
      <c r="B140" s="359"/>
      <c r="C140" s="359"/>
      <c r="D140" s="359"/>
      <c r="E140" s="359"/>
      <c r="F140" s="359"/>
      <c r="G140" s="359"/>
      <c r="H140" s="359"/>
      <c r="I140" s="359"/>
      <c r="J140" s="359"/>
      <c r="K140" s="468"/>
    </row>
    <row r="141" spans="1:11" s="357" customFormat="1" ht="13.5" customHeight="1">
      <c r="A141" s="463"/>
      <c r="B141" s="463"/>
      <c r="C141" s="463"/>
      <c r="D141" s="463"/>
      <c r="E141" s="463"/>
      <c r="F141" s="463"/>
      <c r="G141" s="463"/>
      <c r="H141" s="463"/>
      <c r="I141" s="463"/>
      <c r="J141" s="463"/>
      <c r="K141" s="463"/>
    </row>
    <row r="142" spans="1:11" s="357" customFormat="1" ht="13.5" customHeight="1">
      <c r="A142" s="463"/>
      <c r="B142" s="463"/>
      <c r="C142" s="463"/>
      <c r="D142" s="463"/>
      <c r="E142" s="463"/>
      <c r="F142" s="463"/>
      <c r="G142" s="463"/>
      <c r="H142" s="463"/>
      <c r="I142" s="463"/>
      <c r="J142" s="463"/>
      <c r="K142" s="463"/>
    </row>
    <row r="143" spans="1:11" s="357" customFormat="1" ht="13.5" customHeight="1">
      <c r="A143" s="359"/>
      <c r="B143" s="359"/>
      <c r="C143" s="11"/>
      <c r="D143" s="359"/>
      <c r="E143" s="359"/>
      <c r="F143" s="359"/>
      <c r="G143" s="359"/>
      <c r="H143" s="359"/>
      <c r="I143" s="359"/>
      <c r="J143" s="359"/>
      <c r="K143" s="468"/>
    </row>
    <row r="144" spans="1:11" s="357" customFormat="1" ht="13.5" customHeight="1">
      <c r="A144" s="359"/>
      <c r="B144" s="239"/>
      <c r="C144" s="117"/>
      <c r="D144" s="239"/>
      <c r="E144" s="239"/>
      <c r="F144" s="239"/>
      <c r="G144" s="239"/>
      <c r="H144" s="239"/>
      <c r="I144" s="239"/>
      <c r="J144" s="239"/>
      <c r="K144" s="501"/>
    </row>
    <row r="145" spans="1:11" s="357" customFormat="1" ht="13.5" customHeight="1">
      <c r="A145" s="359"/>
      <c r="B145" s="359"/>
      <c r="C145" s="359"/>
      <c r="D145" s="359"/>
      <c r="E145" s="359"/>
      <c r="F145" s="359"/>
      <c r="G145" s="359"/>
      <c r="H145" s="359"/>
      <c r="I145" s="359"/>
      <c r="J145" s="359"/>
      <c r="K145" s="468"/>
    </row>
    <row r="146" spans="1:11" s="246" customFormat="1" ht="13.5" customHeight="1">
      <c r="A146" s="359"/>
      <c r="B146" s="239"/>
      <c r="C146" s="117"/>
      <c r="D146" s="239"/>
      <c r="E146" s="239"/>
      <c r="F146" s="239"/>
      <c r="G146" s="239"/>
      <c r="H146" s="239"/>
      <c r="I146" s="239"/>
      <c r="J146" s="239"/>
      <c r="K146" s="501"/>
    </row>
    <row r="147" spans="1:11" ht="13.5" customHeight="1">
      <c r="A147" s="359"/>
      <c r="B147" s="239"/>
      <c r="C147" s="239"/>
      <c r="D147" s="239"/>
      <c r="E147" s="239"/>
      <c r="F147" s="239"/>
      <c r="G147" s="239"/>
      <c r="H147" s="239"/>
      <c r="I147" s="239"/>
      <c r="J147" s="239"/>
      <c r="K147" s="501"/>
    </row>
    <row r="148" spans="1:11" s="357" customFormat="1" ht="13.5" customHeight="1">
      <c r="A148" s="359"/>
      <c r="B148" s="239"/>
      <c r="C148" s="117"/>
      <c r="D148" s="239"/>
      <c r="E148" s="239"/>
      <c r="F148" s="239"/>
      <c r="G148" s="239"/>
      <c r="H148" s="239"/>
      <c r="I148" s="239"/>
      <c r="J148" s="239"/>
      <c r="K148" s="501"/>
    </row>
    <row r="149" spans="1:11" ht="13.5" customHeight="1">
      <c r="A149" s="359"/>
      <c r="B149" s="239"/>
      <c r="C149" s="117"/>
      <c r="D149" s="239"/>
      <c r="E149" s="239"/>
      <c r="F149" s="239"/>
      <c r="G149" s="239"/>
      <c r="H149" s="239"/>
      <c r="I149" s="239"/>
      <c r="J149" s="239"/>
      <c r="K149" s="501"/>
    </row>
    <row r="150" spans="1:11" ht="13.5" customHeight="1">
      <c r="A150" s="359"/>
      <c r="B150" s="239"/>
      <c r="C150" s="239"/>
      <c r="D150" s="239"/>
      <c r="E150" s="239"/>
      <c r="F150" s="239"/>
      <c r="G150" s="239"/>
      <c r="H150" s="239"/>
      <c r="I150" s="239"/>
      <c r="J150" s="239"/>
      <c r="K150" s="501"/>
    </row>
    <row r="151" spans="1:11" ht="13.5" customHeight="1">
      <c r="A151" s="359"/>
      <c r="B151" s="239"/>
      <c r="C151" s="239"/>
      <c r="D151" s="239"/>
      <c r="E151" s="239"/>
      <c r="F151" s="239"/>
      <c r="G151" s="239"/>
      <c r="H151" s="239"/>
      <c r="I151" s="239"/>
      <c r="J151" s="239"/>
      <c r="K151" s="501"/>
    </row>
    <row r="152" spans="1:11">
      <c r="A152" s="465"/>
      <c r="B152" s="465"/>
      <c r="C152" s="465"/>
      <c r="D152" s="465"/>
      <c r="E152" s="465"/>
      <c r="F152" s="465"/>
      <c r="G152" s="465"/>
      <c r="H152" s="465"/>
      <c r="I152" s="465"/>
      <c r="J152" s="465"/>
      <c r="K152" s="468"/>
    </row>
    <row r="153" spans="1:11">
      <c r="A153" s="359"/>
      <c r="B153" s="359"/>
      <c r="C153" s="11"/>
      <c r="D153" s="359"/>
      <c r="E153" s="359"/>
      <c r="F153" s="359"/>
      <c r="G153" s="359"/>
      <c r="H153" s="359"/>
      <c r="I153" s="359"/>
      <c r="J153" s="359"/>
      <c r="K153" s="468"/>
    </row>
    <row r="154" spans="1:11">
      <c r="A154" s="466"/>
      <c r="B154" s="466"/>
      <c r="C154" s="466"/>
      <c r="D154" s="466"/>
      <c r="E154" s="466"/>
      <c r="F154" s="466"/>
      <c r="G154" s="466"/>
      <c r="H154" s="466"/>
      <c r="I154" s="466"/>
      <c r="J154" s="466"/>
      <c r="K154" s="466"/>
    </row>
    <row r="155" spans="1:11">
      <c r="A155" s="466"/>
      <c r="B155" s="466"/>
      <c r="C155" s="466"/>
      <c r="D155" s="466"/>
      <c r="E155" s="466"/>
      <c r="F155" s="466"/>
      <c r="G155" s="466"/>
      <c r="H155" s="466"/>
      <c r="I155" s="466"/>
      <c r="J155" s="466"/>
      <c r="K155" s="466"/>
    </row>
    <row r="156" spans="1:11">
      <c r="A156" s="359"/>
      <c r="B156" s="359"/>
      <c r="C156" s="11"/>
      <c r="D156" s="359"/>
      <c r="E156" s="359"/>
      <c r="F156" s="359"/>
      <c r="G156" s="359"/>
      <c r="H156" s="359"/>
      <c r="I156" s="359"/>
      <c r="J156" s="359"/>
      <c r="K156" s="468"/>
    </row>
    <row r="157" spans="1:11">
      <c r="A157" s="463"/>
      <c r="B157" s="463"/>
      <c r="C157" s="463"/>
      <c r="D157" s="463"/>
      <c r="E157" s="463"/>
      <c r="F157" s="463"/>
      <c r="G157" s="463"/>
      <c r="H157" s="463"/>
      <c r="I157" s="463"/>
      <c r="J157" s="463"/>
      <c r="K157" s="463"/>
    </row>
    <row r="158" spans="1:11">
      <c r="A158" s="463"/>
      <c r="B158" s="463"/>
      <c r="C158" s="463"/>
      <c r="D158" s="463"/>
      <c r="E158" s="463"/>
      <c r="F158" s="463"/>
      <c r="G158" s="463"/>
      <c r="H158" s="463"/>
      <c r="I158" s="463"/>
      <c r="J158" s="463"/>
      <c r="K158" s="463"/>
    </row>
    <row r="159" spans="1:11">
      <c r="A159" s="463"/>
      <c r="B159" s="463"/>
      <c r="C159" s="463"/>
      <c r="D159" s="463"/>
      <c r="E159" s="463"/>
      <c r="F159" s="463"/>
      <c r="G159" s="463"/>
      <c r="H159" s="463"/>
      <c r="I159" s="463"/>
      <c r="J159" s="463"/>
      <c r="K159" s="463"/>
    </row>
    <row r="160" spans="1:11">
      <c r="A160" s="359"/>
      <c r="B160" s="463"/>
      <c r="C160" s="463"/>
      <c r="D160" s="463"/>
      <c r="E160" s="463"/>
      <c r="F160" s="463"/>
      <c r="G160" s="463"/>
      <c r="H160" s="463"/>
      <c r="I160" s="463"/>
      <c r="J160" s="463"/>
      <c r="K160" s="463"/>
    </row>
    <row r="161" spans="1:11">
      <c r="A161" s="463"/>
      <c r="B161" s="463"/>
      <c r="C161" s="463"/>
      <c r="D161" s="463"/>
      <c r="E161" s="463"/>
      <c r="F161" s="463"/>
      <c r="G161" s="463"/>
      <c r="H161" s="463"/>
      <c r="I161" s="463"/>
      <c r="J161" s="463"/>
      <c r="K161" s="463"/>
    </row>
    <row r="162" spans="1:11">
      <c r="A162" s="468"/>
      <c r="B162" s="468"/>
      <c r="C162" s="468"/>
      <c r="D162" s="468"/>
      <c r="E162" s="468"/>
      <c r="F162" s="468"/>
      <c r="G162" s="468"/>
      <c r="H162" s="468"/>
      <c r="I162" s="468"/>
      <c r="J162" s="468"/>
      <c r="K162" s="468"/>
    </row>
  </sheetData>
  <mergeCells count="7">
    <mergeCell ref="A110:A114"/>
    <mergeCell ref="A2:K2"/>
    <mergeCell ref="A96:A97"/>
    <mergeCell ref="A98:A100"/>
    <mergeCell ref="A101:A105"/>
    <mergeCell ref="A106:A107"/>
    <mergeCell ref="A108:A109"/>
  </mergeCells>
  <pageMargins left="0.02" right="0.03" top="0.43" bottom="0.37" header="0.38" footer="0.6"/>
  <pageSetup paperSize="9" scale="75"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Y112"/>
  <sheetViews>
    <sheetView topLeftCell="A61" zoomScaleNormal="100" workbookViewId="0"/>
  </sheetViews>
  <sheetFormatPr defaultColWidth="9.140625" defaultRowHeight="12"/>
  <cols>
    <col min="1" max="1" width="11.7109375" style="3" customWidth="1"/>
    <col min="2" max="2" width="62.28515625" style="3" customWidth="1"/>
    <col min="3" max="3" width="12.5703125" style="3" customWidth="1"/>
    <col min="4" max="4" width="10.85546875" style="19" customWidth="1"/>
    <col min="5" max="5" width="10.7109375" style="3" customWidth="1"/>
    <col min="6" max="6" width="11.42578125" style="3" customWidth="1"/>
    <col min="7" max="7" width="9.42578125" style="8" customWidth="1"/>
    <col min="8" max="8" width="5.7109375" style="3" customWidth="1"/>
    <col min="9" max="16384" width="9.140625" style="3"/>
  </cols>
  <sheetData>
    <row r="1" spans="1:24" ht="12.75" thickBot="1">
      <c r="B1" s="121"/>
      <c r="C1" s="121"/>
      <c r="D1" s="121"/>
      <c r="E1" s="121"/>
      <c r="F1" s="121"/>
      <c r="G1" s="104"/>
    </row>
    <row r="2" spans="1:24" ht="13.5" customHeight="1" thickTop="1">
      <c r="A2" s="629" t="s">
        <v>16</v>
      </c>
      <c r="B2" s="630"/>
      <c r="C2" s="630"/>
      <c r="D2" s="630"/>
      <c r="E2" s="630"/>
      <c r="F2" s="631"/>
      <c r="G2" s="31"/>
      <c r="H2" s="49"/>
      <c r="I2" s="49"/>
      <c r="J2" s="49"/>
      <c r="L2" s="125"/>
    </row>
    <row r="3" spans="1:24" ht="13.5" customHeight="1">
      <c r="A3" s="20"/>
      <c r="B3" s="21"/>
      <c r="C3" s="21"/>
      <c r="D3" s="22"/>
      <c r="E3" s="21"/>
      <c r="F3" s="23"/>
      <c r="H3" s="125"/>
      <c r="I3" s="125"/>
      <c r="J3" s="125"/>
      <c r="K3" s="125"/>
      <c r="L3" s="125"/>
      <c r="M3" s="125"/>
      <c r="N3" s="125"/>
    </row>
    <row r="4" spans="1:24" ht="13.5" customHeight="1">
      <c r="A4" s="5" t="s">
        <v>1</v>
      </c>
      <c r="B4" s="2"/>
      <c r="C4" s="2"/>
      <c r="D4" s="182"/>
      <c r="E4" s="2"/>
      <c r="F4" s="4"/>
      <c r="G4" s="27"/>
      <c r="H4" s="119"/>
      <c r="I4" s="119"/>
      <c r="J4" s="119"/>
      <c r="K4" s="119"/>
      <c r="L4" s="119"/>
      <c r="M4" s="119"/>
      <c r="N4" s="119"/>
      <c r="P4" s="28"/>
    </row>
    <row r="5" spans="1:24" ht="13.5" customHeight="1">
      <c r="A5" s="1" t="s">
        <v>804</v>
      </c>
      <c r="B5" s="2"/>
      <c r="C5" s="2"/>
      <c r="E5" s="181">
        <v>1743948</v>
      </c>
      <c r="F5" s="4"/>
      <c r="G5" s="38"/>
      <c r="I5" s="2"/>
      <c r="J5" s="2"/>
      <c r="K5" s="2"/>
      <c r="L5" s="2"/>
    </row>
    <row r="6" spans="1:24" ht="13.5" customHeight="1">
      <c r="A6" s="1" t="s">
        <v>805</v>
      </c>
      <c r="B6" s="2"/>
      <c r="C6" s="2"/>
      <c r="E6" s="181">
        <v>620122</v>
      </c>
      <c r="F6" s="226">
        <f>E6/E5</f>
        <v>0.355585143593731</v>
      </c>
      <c r="G6" s="38"/>
      <c r="I6" s="2"/>
      <c r="J6" s="2"/>
      <c r="K6" s="2"/>
      <c r="L6" s="2"/>
    </row>
    <row r="7" spans="1:24" ht="13.5" customHeight="1">
      <c r="A7" s="1" t="s">
        <v>806</v>
      </c>
      <c r="B7" s="2"/>
      <c r="C7" s="2"/>
      <c r="E7" s="181">
        <v>174240</v>
      </c>
      <c r="F7" s="206">
        <f>E7/E5</f>
        <v>9.9911235885473654E-2</v>
      </c>
      <c r="G7" s="38"/>
      <c r="I7" s="2"/>
      <c r="J7" s="2"/>
      <c r="K7" s="2"/>
      <c r="L7" s="2"/>
    </row>
    <row r="8" spans="1:24" ht="13.5" customHeight="1">
      <c r="A8" s="1" t="s">
        <v>563</v>
      </c>
      <c r="B8" s="2"/>
      <c r="C8" s="2"/>
      <c r="E8" s="16">
        <v>1.7</v>
      </c>
      <c r="F8" s="4"/>
      <c r="G8" s="38"/>
      <c r="I8" s="2"/>
      <c r="J8" s="2"/>
      <c r="K8" s="2"/>
      <c r="L8" s="2"/>
    </row>
    <row r="9" spans="1:24" ht="13.5" customHeight="1">
      <c r="A9" s="1" t="s">
        <v>387</v>
      </c>
      <c r="B9" s="2"/>
      <c r="C9" s="2"/>
      <c r="E9" s="16">
        <v>69</v>
      </c>
      <c r="F9" s="4"/>
      <c r="G9" s="25"/>
      <c r="I9" s="25"/>
      <c r="J9" s="25"/>
      <c r="K9" s="102"/>
      <c r="L9" s="2"/>
      <c r="M9" s="135"/>
      <c r="O9" s="2"/>
    </row>
    <row r="10" spans="1:24" ht="13.5" customHeight="1">
      <c r="A10" s="1" t="s">
        <v>435</v>
      </c>
      <c r="B10" s="2"/>
      <c r="C10" s="2"/>
      <c r="E10" s="17">
        <v>2.5</v>
      </c>
      <c r="F10" s="105"/>
      <c r="G10" s="10"/>
    </row>
    <row r="11" spans="1:24" ht="13.5" customHeight="1">
      <c r="A11" s="1"/>
      <c r="B11" s="2"/>
      <c r="C11" s="2"/>
      <c r="E11" s="182"/>
      <c r="F11" s="4"/>
    </row>
    <row r="12" spans="1:24" ht="13.5" customHeight="1">
      <c r="A12" s="5" t="s">
        <v>107</v>
      </c>
      <c r="B12" s="45"/>
      <c r="C12" s="45"/>
      <c r="E12" s="179"/>
      <c r="F12" s="105"/>
      <c r="G12" s="38"/>
    </row>
    <row r="13" spans="1:24" ht="13.5" customHeight="1">
      <c r="A13" s="1" t="s">
        <v>583</v>
      </c>
      <c r="B13" s="2"/>
      <c r="C13" s="2"/>
      <c r="E13" s="227">
        <v>0.63800000000000001</v>
      </c>
      <c r="F13" s="105"/>
      <c r="G13" s="39"/>
    </row>
    <row r="14" spans="1:24" ht="13.5" customHeight="1">
      <c r="A14" s="1" t="s">
        <v>584</v>
      </c>
      <c r="B14" s="2"/>
      <c r="C14" s="2"/>
      <c r="E14" s="227">
        <v>0.47099999999999997</v>
      </c>
      <c r="F14" s="78"/>
      <c r="G14" s="40"/>
      <c r="J14" s="124"/>
    </row>
    <row r="15" spans="1:24" ht="13.5" customHeight="1">
      <c r="A15" s="1" t="s">
        <v>585</v>
      </c>
      <c r="B15" s="2"/>
      <c r="C15" s="2"/>
      <c r="E15" s="201">
        <v>0.51500000000000001</v>
      </c>
      <c r="F15" s="4"/>
      <c r="G15" s="178"/>
      <c r="I15" s="124"/>
      <c r="J15" s="124"/>
    </row>
    <row r="16" spans="1:24" ht="13.5" customHeight="1">
      <c r="A16" s="1" t="s">
        <v>392</v>
      </c>
      <c r="B16" s="2"/>
      <c r="C16" s="2"/>
      <c r="E16" s="201">
        <v>17.600000000000001</v>
      </c>
      <c r="F16" s="106"/>
      <c r="G16" s="16"/>
      <c r="I16" s="124"/>
      <c r="T16" s="19"/>
      <c r="W16" s="40"/>
      <c r="X16" s="2"/>
    </row>
    <row r="17" spans="1:25" ht="13.5" customHeight="1">
      <c r="A17" s="1" t="s">
        <v>586</v>
      </c>
      <c r="B17" s="104"/>
      <c r="C17" s="2"/>
      <c r="E17" s="25">
        <v>19</v>
      </c>
      <c r="F17" s="78"/>
      <c r="G17" s="40"/>
      <c r="T17" s="19"/>
      <c r="W17" s="40"/>
      <c r="X17" s="2"/>
      <c r="Y17" s="41"/>
    </row>
    <row r="18" spans="1:25" ht="13.5" customHeight="1">
      <c r="A18" s="1"/>
      <c r="B18" s="2"/>
      <c r="C18" s="2"/>
      <c r="E18" s="182"/>
      <c r="F18" s="4"/>
      <c r="T18" s="19"/>
      <c r="W18" s="40"/>
      <c r="X18" s="2"/>
      <c r="Y18" s="41"/>
    </row>
    <row r="19" spans="1:25" ht="13.5" customHeight="1">
      <c r="A19" s="5" t="s">
        <v>191</v>
      </c>
      <c r="B19" s="2"/>
      <c r="C19" s="2"/>
      <c r="E19" s="17"/>
      <c r="F19" s="79"/>
      <c r="G19" s="10"/>
      <c r="T19" s="19"/>
      <c r="W19" s="40"/>
      <c r="X19" s="2"/>
      <c r="Y19" s="41"/>
    </row>
    <row r="20" spans="1:25" ht="13.5" customHeight="1">
      <c r="A20" s="1" t="s">
        <v>395</v>
      </c>
      <c r="B20" s="2"/>
      <c r="C20" s="34"/>
      <c r="E20" s="25">
        <v>28</v>
      </c>
      <c r="F20" s="79"/>
      <c r="G20" s="10"/>
      <c r="T20" s="19"/>
      <c r="W20" s="40"/>
      <c r="X20" s="2"/>
      <c r="Y20" s="41"/>
    </row>
    <row r="21" spans="1:25" ht="13.5" customHeight="1">
      <c r="A21" s="1" t="s">
        <v>396</v>
      </c>
      <c r="B21" s="2"/>
      <c r="C21" s="2"/>
      <c r="E21" s="25">
        <v>39</v>
      </c>
      <c r="F21" s="26"/>
      <c r="G21" s="2"/>
      <c r="T21" s="19"/>
      <c r="W21" s="40"/>
      <c r="X21" s="2"/>
      <c r="Y21" s="41"/>
    </row>
    <row r="22" spans="1:25" ht="13.5" customHeight="1">
      <c r="A22" s="1" t="s">
        <v>397</v>
      </c>
      <c r="B22" s="2"/>
      <c r="C22" s="2"/>
      <c r="E22" s="25">
        <v>48</v>
      </c>
      <c r="F22" s="26"/>
      <c r="G22" s="10"/>
      <c r="S22" s="137"/>
      <c r="T22" s="137"/>
      <c r="U22" s="137"/>
      <c r="V22" s="137"/>
      <c r="W22" s="40"/>
      <c r="X22" s="2"/>
      <c r="Y22" s="41"/>
    </row>
    <row r="23" spans="1:25" s="157" customFormat="1" ht="13.5" customHeight="1">
      <c r="A23" s="1" t="s">
        <v>398</v>
      </c>
      <c r="B23" s="2"/>
      <c r="C23" s="2"/>
      <c r="D23" s="19"/>
      <c r="E23" s="178" t="s">
        <v>2</v>
      </c>
      <c r="F23" s="105"/>
      <c r="G23" s="158"/>
      <c r="S23" s="160"/>
      <c r="T23" s="160"/>
      <c r="U23" s="160"/>
      <c r="V23" s="160"/>
      <c r="W23" s="161"/>
      <c r="X23" s="156"/>
      <c r="Y23" s="162"/>
    </row>
    <row r="24" spans="1:25" ht="13.5" customHeight="1">
      <c r="A24" s="1" t="s">
        <v>587</v>
      </c>
      <c r="B24" s="2"/>
      <c r="C24" s="2"/>
      <c r="E24" s="179">
        <v>73</v>
      </c>
      <c r="F24" s="105"/>
      <c r="G24" s="10"/>
      <c r="S24" s="137"/>
      <c r="T24" s="137"/>
      <c r="U24" s="137"/>
      <c r="V24" s="137"/>
      <c r="W24" s="40"/>
      <c r="X24" s="2"/>
      <c r="Y24" s="41"/>
    </row>
    <row r="25" spans="1:25" ht="13.5" customHeight="1">
      <c r="A25" s="1" t="s">
        <v>458</v>
      </c>
      <c r="B25" s="2"/>
      <c r="C25" s="134"/>
      <c r="E25" s="178">
        <v>89</v>
      </c>
      <c r="F25" s="105"/>
      <c r="G25" s="10"/>
      <c r="S25" s="137"/>
      <c r="T25" s="137"/>
      <c r="U25" s="137"/>
      <c r="V25" s="137"/>
      <c r="W25" s="40"/>
      <c r="X25" s="2"/>
      <c r="Y25" s="41"/>
    </row>
    <row r="26" spans="1:25" ht="13.5" customHeight="1">
      <c r="A26" s="1" t="s">
        <v>442</v>
      </c>
      <c r="B26" s="2"/>
      <c r="C26" s="2"/>
      <c r="E26" s="2">
        <v>86</v>
      </c>
      <c r="F26" s="105"/>
      <c r="G26" s="10"/>
      <c r="S26" s="137"/>
      <c r="T26" s="137"/>
      <c r="U26" s="137"/>
      <c r="V26" s="137"/>
      <c r="W26" s="40"/>
      <c r="X26" s="2"/>
      <c r="Y26" s="41"/>
    </row>
    <row r="27" spans="1:25" ht="13.5" customHeight="1">
      <c r="A27" s="1" t="s">
        <v>443</v>
      </c>
      <c r="B27" s="2"/>
      <c r="C27" s="2"/>
      <c r="E27" s="2">
        <v>84</v>
      </c>
      <c r="F27" s="105"/>
      <c r="G27" s="10"/>
      <c r="S27" s="137"/>
      <c r="T27" s="137"/>
      <c r="U27" s="137"/>
      <c r="V27" s="137"/>
      <c r="W27" s="40"/>
      <c r="X27" s="2"/>
      <c r="Y27" s="41"/>
    </row>
    <row r="28" spans="1:25" ht="13.5" customHeight="1">
      <c r="A28" s="1" t="s">
        <v>444</v>
      </c>
      <c r="B28" s="2"/>
      <c r="C28" s="2"/>
      <c r="E28" s="2">
        <v>84</v>
      </c>
      <c r="F28" s="105"/>
      <c r="G28" s="10"/>
      <c r="S28" s="137"/>
      <c r="T28" s="137"/>
      <c r="U28" s="137"/>
      <c r="V28" s="137"/>
      <c r="W28" s="40"/>
      <c r="X28" s="2"/>
      <c r="Y28" s="41"/>
    </row>
    <row r="29" spans="1:25" ht="15.75" customHeight="1">
      <c r="A29" s="1" t="s">
        <v>606</v>
      </c>
      <c r="B29" s="2"/>
      <c r="C29" s="2"/>
      <c r="D29" s="2"/>
      <c r="E29" s="33">
        <v>33</v>
      </c>
      <c r="F29" s="105"/>
      <c r="G29" s="221"/>
      <c r="I29" s="191"/>
      <c r="S29" s="137"/>
      <c r="T29" s="137"/>
      <c r="U29" s="137"/>
      <c r="V29" s="137"/>
      <c r="W29" s="40"/>
      <c r="X29" s="2"/>
      <c r="Y29" s="41"/>
    </row>
    <row r="30" spans="1:25" ht="13.5" customHeight="1">
      <c r="A30" s="1"/>
      <c r="B30" s="2"/>
      <c r="C30" s="2"/>
      <c r="E30" s="2"/>
      <c r="F30" s="105"/>
      <c r="G30" s="10"/>
      <c r="S30" s="137"/>
      <c r="T30" s="137"/>
      <c r="U30" s="137"/>
      <c r="V30" s="137"/>
      <c r="W30" s="40"/>
      <c r="X30" s="2"/>
      <c r="Y30" s="41"/>
    </row>
    <row r="31" spans="1:25" ht="13.5" customHeight="1">
      <c r="A31" s="5" t="s">
        <v>290</v>
      </c>
      <c r="B31" s="2"/>
      <c r="C31" s="2"/>
      <c r="E31" s="2"/>
      <c r="F31" s="105"/>
      <c r="G31" s="10"/>
      <c r="S31" s="137"/>
      <c r="T31" s="137"/>
      <c r="U31" s="137"/>
      <c r="V31" s="137"/>
      <c r="W31" s="40"/>
      <c r="X31" s="2"/>
      <c r="Y31" s="41"/>
    </row>
    <row r="32" spans="1:25" ht="15.75" customHeight="1">
      <c r="A32" s="632" t="s">
        <v>298</v>
      </c>
      <c r="B32" s="633"/>
      <c r="C32" s="2"/>
      <c r="E32" s="33">
        <v>30</v>
      </c>
      <c r="F32" s="105"/>
      <c r="G32" s="628"/>
      <c r="I32" s="2"/>
      <c r="S32" s="137"/>
      <c r="T32" s="137"/>
      <c r="U32" s="137"/>
      <c r="V32" s="137"/>
      <c r="W32" s="40"/>
      <c r="X32" s="2"/>
      <c r="Y32" s="41"/>
    </row>
    <row r="33" spans="1:25" ht="15.75" customHeight="1">
      <c r="A33" s="632" t="s">
        <v>588</v>
      </c>
      <c r="B33" s="633"/>
      <c r="C33" s="2"/>
      <c r="E33" s="33">
        <v>37</v>
      </c>
      <c r="F33" s="105"/>
      <c r="G33" s="628"/>
      <c r="I33" s="2"/>
      <c r="S33" s="137"/>
      <c r="T33" s="137"/>
      <c r="U33" s="137"/>
      <c r="V33" s="137"/>
      <c r="W33" s="40"/>
      <c r="X33" s="2"/>
      <c r="Y33" s="41"/>
    </row>
    <row r="34" spans="1:25" ht="13.5" customHeight="1">
      <c r="A34" s="1" t="s">
        <v>589</v>
      </c>
      <c r="B34" s="2"/>
      <c r="C34" s="2"/>
      <c r="E34" s="33">
        <v>66</v>
      </c>
      <c r="F34" s="105"/>
      <c r="G34" s="628"/>
      <c r="I34" s="2"/>
      <c r="S34" s="137"/>
      <c r="T34" s="137"/>
      <c r="U34" s="137"/>
      <c r="V34" s="137"/>
      <c r="W34" s="40"/>
      <c r="X34" s="2"/>
      <c r="Y34" s="41"/>
    </row>
    <row r="35" spans="1:25" ht="13.5" customHeight="1">
      <c r="A35" s="1" t="s">
        <v>590</v>
      </c>
      <c r="B35" s="2"/>
      <c r="C35" s="2"/>
      <c r="E35" s="33">
        <v>88</v>
      </c>
      <c r="F35" s="105"/>
      <c r="G35" s="628"/>
      <c r="I35" s="2"/>
    </row>
    <row r="36" spans="1:25" ht="13.5" customHeight="1">
      <c r="A36" s="1" t="s">
        <v>403</v>
      </c>
      <c r="B36" s="2"/>
      <c r="C36" s="2"/>
      <c r="E36" s="33" t="s">
        <v>2</v>
      </c>
      <c r="F36" s="105"/>
      <c r="G36" s="628"/>
      <c r="I36" s="2"/>
    </row>
    <row r="37" spans="1:25" ht="13.5" customHeight="1">
      <c r="A37" s="1" t="s">
        <v>404</v>
      </c>
      <c r="B37" s="2"/>
      <c r="C37" s="2"/>
      <c r="E37" s="33">
        <v>52</v>
      </c>
      <c r="F37" s="105"/>
      <c r="G37" s="628"/>
      <c r="I37" s="2"/>
    </row>
    <row r="38" spans="1:25" ht="13.5" customHeight="1">
      <c r="A38" s="1" t="s">
        <v>405</v>
      </c>
      <c r="B38" s="2"/>
      <c r="C38" s="2"/>
      <c r="E38" s="33">
        <v>56</v>
      </c>
      <c r="F38" s="105"/>
      <c r="G38" s="628"/>
      <c r="I38" s="2"/>
    </row>
    <row r="39" spans="1:25" ht="13.5" customHeight="1">
      <c r="A39" s="1"/>
      <c r="B39" s="2"/>
      <c r="C39" s="2"/>
      <c r="E39" s="17"/>
      <c r="F39" s="84"/>
      <c r="G39" s="138"/>
      <c r="K39" s="2"/>
      <c r="S39" s="137"/>
      <c r="T39" s="137"/>
      <c r="U39" s="137"/>
      <c r="V39" s="137"/>
      <c r="W39" s="40"/>
      <c r="X39" s="2"/>
      <c r="Y39" s="41"/>
    </row>
    <row r="40" spans="1:25" ht="13.5" customHeight="1">
      <c r="A40" s="5" t="s">
        <v>292</v>
      </c>
      <c r="B40" s="2"/>
      <c r="C40" s="2"/>
      <c r="E40" s="17"/>
      <c r="F40" s="84"/>
      <c r="G40" s="138"/>
      <c r="K40" s="2"/>
      <c r="S40" s="137"/>
      <c r="T40" s="137"/>
      <c r="U40" s="137"/>
      <c r="V40" s="137"/>
      <c r="W40" s="40"/>
      <c r="X40" s="2"/>
      <c r="Y40" s="41"/>
    </row>
    <row r="41" spans="1:25" ht="13.5" customHeight="1">
      <c r="A41" s="1" t="s">
        <v>591</v>
      </c>
      <c r="B41" s="2"/>
      <c r="C41" s="2"/>
      <c r="E41" s="179">
        <v>93</v>
      </c>
      <c r="F41" s="105"/>
      <c r="G41" s="10"/>
      <c r="K41" s="102"/>
    </row>
    <row r="42" spans="1:25" ht="13.5" customHeight="1">
      <c r="A42" s="1" t="s">
        <v>592</v>
      </c>
      <c r="B42" s="2"/>
      <c r="C42" s="2"/>
      <c r="E42" s="179">
        <v>47</v>
      </c>
      <c r="F42" s="105"/>
      <c r="G42" s="10"/>
      <c r="K42" s="102"/>
    </row>
    <row r="43" spans="1:25" ht="13.5" customHeight="1">
      <c r="A43" s="1" t="s">
        <v>593</v>
      </c>
      <c r="B43" s="2"/>
      <c r="C43" s="2"/>
      <c r="E43" s="179">
        <v>34</v>
      </c>
      <c r="F43" s="105"/>
      <c r="G43" s="10"/>
      <c r="K43" s="190"/>
    </row>
    <row r="44" spans="1:25" ht="13.5" customHeight="1">
      <c r="A44" s="1"/>
      <c r="B44" s="2"/>
      <c r="C44" s="2"/>
      <c r="E44" s="33"/>
      <c r="F44" s="105"/>
      <c r="G44" s="10"/>
      <c r="I44" s="2"/>
      <c r="S44" s="137"/>
      <c r="T44" s="137"/>
      <c r="U44" s="137"/>
      <c r="V44" s="137"/>
      <c r="W44" s="40"/>
      <c r="X44" s="2"/>
      <c r="Y44" s="41"/>
    </row>
    <row r="45" spans="1:25" ht="13.5" customHeight="1">
      <c r="A45" s="5" t="s">
        <v>293</v>
      </c>
      <c r="B45" s="2"/>
      <c r="C45" s="2"/>
      <c r="E45" s="33"/>
      <c r="F45" s="105"/>
      <c r="G45" s="10"/>
      <c r="I45" s="2"/>
    </row>
    <row r="46" spans="1:25" ht="13.5" customHeight="1">
      <c r="A46" s="1" t="s">
        <v>594</v>
      </c>
      <c r="B46" s="2"/>
      <c r="C46" s="2"/>
      <c r="E46" s="17">
        <v>0.2</v>
      </c>
      <c r="F46" s="84"/>
      <c r="G46" s="138"/>
      <c r="K46" s="2"/>
      <c r="S46" s="137"/>
      <c r="T46" s="137"/>
      <c r="U46" s="137"/>
      <c r="V46" s="137"/>
      <c r="W46" s="40"/>
      <c r="X46" s="2"/>
      <c r="Y46" s="41"/>
    </row>
    <row r="47" spans="1:25" ht="13.5" customHeight="1">
      <c r="A47" s="1"/>
      <c r="B47" s="2"/>
      <c r="C47" s="2"/>
      <c r="E47" s="33"/>
      <c r="F47" s="105"/>
      <c r="G47" s="10"/>
      <c r="I47" s="2"/>
    </row>
    <row r="48" spans="1:25" ht="13.5" customHeight="1">
      <c r="A48" s="5" t="s">
        <v>3</v>
      </c>
      <c r="B48" s="2"/>
      <c r="C48" s="2"/>
      <c r="E48" s="179"/>
      <c r="F48" s="105"/>
      <c r="G48" s="10"/>
      <c r="J48" s="2"/>
      <c r="K48" s="102"/>
    </row>
    <row r="49" spans="1:13" ht="13.5" customHeight="1">
      <c r="A49" s="1" t="s">
        <v>407</v>
      </c>
      <c r="B49" s="2"/>
      <c r="C49" s="2"/>
      <c r="E49" s="179" t="s">
        <v>335</v>
      </c>
      <c r="F49" s="180" t="s">
        <v>336</v>
      </c>
      <c r="G49" s="3"/>
      <c r="J49" s="2"/>
    </row>
    <row r="50" spans="1:13" ht="13.5" customHeight="1">
      <c r="A50" s="171" t="s">
        <v>447</v>
      </c>
      <c r="B50" s="2"/>
      <c r="C50" s="2"/>
      <c r="E50" s="25">
        <v>107</v>
      </c>
      <c r="F50" s="75"/>
      <c r="G50" s="10"/>
      <c r="J50" s="2"/>
      <c r="L50" s="123"/>
      <c r="M50" s="2"/>
    </row>
    <row r="51" spans="1:13" ht="13.5" customHeight="1">
      <c r="A51" s="171" t="s">
        <v>202</v>
      </c>
      <c r="B51" s="2"/>
      <c r="C51" s="2"/>
      <c r="E51" s="25">
        <v>91</v>
      </c>
      <c r="F51" s="105"/>
      <c r="G51" s="10"/>
      <c r="J51" s="2"/>
      <c r="L51" s="123"/>
      <c r="M51" s="2"/>
    </row>
    <row r="52" spans="1:13" ht="13.5" customHeight="1">
      <c r="A52" s="171" t="s">
        <v>502</v>
      </c>
      <c r="B52" s="2"/>
      <c r="C52" s="2"/>
      <c r="E52" s="179" t="s">
        <v>560</v>
      </c>
      <c r="F52" s="80" t="s">
        <v>607</v>
      </c>
      <c r="G52" s="10"/>
      <c r="J52" s="2"/>
      <c r="L52" s="123"/>
      <c r="M52" s="2"/>
    </row>
    <row r="53" spans="1:13" ht="13.5" customHeight="1">
      <c r="A53" s="1" t="s">
        <v>595</v>
      </c>
      <c r="B53" s="2"/>
      <c r="C53" s="2"/>
      <c r="E53" s="179" t="s">
        <v>337</v>
      </c>
      <c r="F53" s="180" t="s">
        <v>338</v>
      </c>
      <c r="G53" s="2"/>
      <c r="I53" s="2"/>
      <c r="J53" s="2"/>
      <c r="L53" s="123"/>
      <c r="M53" s="2"/>
    </row>
    <row r="54" spans="1:13" ht="13.5" customHeight="1">
      <c r="A54" s="171" t="s">
        <v>449</v>
      </c>
      <c r="B54" s="2"/>
      <c r="C54" s="2"/>
      <c r="E54" s="178">
        <v>99</v>
      </c>
      <c r="F54" s="175"/>
      <c r="G54" s="10"/>
      <c r="L54" s="2"/>
      <c r="M54" s="135"/>
    </row>
    <row r="55" spans="1:13" ht="13.5" customHeight="1">
      <c r="A55" s="171" t="s">
        <v>809</v>
      </c>
      <c r="B55" s="2"/>
      <c r="C55" s="2"/>
      <c r="E55" s="179">
        <v>8835203.9143638294</v>
      </c>
      <c r="F55" s="175"/>
      <c r="G55" s="10"/>
      <c r="L55" s="2"/>
      <c r="M55" s="135"/>
    </row>
    <row r="56" spans="1:13" ht="13.5" customHeight="1">
      <c r="A56" s="171" t="s">
        <v>810</v>
      </c>
      <c r="B56" s="2"/>
      <c r="C56" s="2"/>
      <c r="E56" s="179">
        <v>24221851.03458694</v>
      </c>
      <c r="F56" s="175"/>
      <c r="G56" s="10"/>
      <c r="L56" s="2"/>
      <c r="M56" s="135"/>
    </row>
    <row r="57" spans="1:13" ht="13.5" customHeight="1">
      <c r="A57" s="1" t="s">
        <v>472</v>
      </c>
      <c r="B57" s="2"/>
      <c r="C57" s="2"/>
      <c r="E57" s="179" t="s">
        <v>811</v>
      </c>
      <c r="F57" s="180" t="s">
        <v>317</v>
      </c>
      <c r="G57" s="10"/>
    </row>
    <row r="58" spans="1:13" ht="13.5" customHeight="1">
      <c r="A58" s="1" t="s">
        <v>461</v>
      </c>
      <c r="B58" s="2"/>
      <c r="C58" s="2"/>
      <c r="E58" s="179">
        <v>68</v>
      </c>
      <c r="F58" s="180"/>
      <c r="G58" s="10"/>
    </row>
    <row r="59" spans="1:13" ht="13.5" customHeight="1">
      <c r="A59" s="1"/>
      <c r="B59" s="2"/>
      <c r="C59" s="2"/>
      <c r="E59" s="182"/>
      <c r="F59" s="4"/>
    </row>
    <row r="60" spans="1:13" ht="13.5" customHeight="1">
      <c r="A60" s="635" t="s">
        <v>57</v>
      </c>
      <c r="B60" s="636"/>
      <c r="C60" s="201"/>
      <c r="E60" s="179"/>
      <c r="F60" s="80"/>
      <c r="G60" s="10"/>
    </row>
    <row r="61" spans="1:13" ht="13.5" customHeight="1">
      <c r="A61" s="1" t="s">
        <v>596</v>
      </c>
      <c r="B61" s="2"/>
      <c r="C61" s="2"/>
      <c r="E61" s="179">
        <v>60</v>
      </c>
      <c r="F61" s="85"/>
      <c r="G61" s="10"/>
    </row>
    <row r="62" spans="1:13" ht="13.5">
      <c r="A62" s="108" t="s">
        <v>597</v>
      </c>
      <c r="B62" s="2"/>
      <c r="C62" s="2"/>
      <c r="E62" s="179" t="s">
        <v>2</v>
      </c>
      <c r="F62" s="4"/>
    </row>
    <row r="63" spans="1:13" ht="13.5" customHeight="1">
      <c r="A63" s="108" t="s">
        <v>598</v>
      </c>
      <c r="B63" s="2"/>
      <c r="C63" s="2"/>
      <c r="E63" s="179" t="s">
        <v>2</v>
      </c>
      <c r="F63" s="105"/>
      <c r="G63" s="10"/>
    </row>
    <row r="64" spans="1:13" ht="13.5" customHeight="1">
      <c r="A64" s="1" t="s">
        <v>807</v>
      </c>
      <c r="B64" s="2"/>
      <c r="C64" s="2"/>
      <c r="E64" s="179" t="s">
        <v>6</v>
      </c>
      <c r="F64" s="4"/>
    </row>
    <row r="65" spans="1:14" ht="13.5" customHeight="1">
      <c r="A65" s="1" t="s">
        <v>599</v>
      </c>
      <c r="B65" s="2"/>
      <c r="C65" s="2"/>
      <c r="E65" s="179" t="s">
        <v>96</v>
      </c>
      <c r="F65" s="106" t="s">
        <v>97</v>
      </c>
    </row>
    <row r="66" spans="1:14" ht="13.5" customHeight="1">
      <c r="A66" s="1"/>
      <c r="B66" s="2"/>
      <c r="C66" s="2"/>
      <c r="D66" s="182"/>
      <c r="E66" s="2"/>
      <c r="F66" s="4"/>
    </row>
    <row r="67" spans="1:14" ht="13.5" customHeight="1">
      <c r="A67" s="5" t="s">
        <v>24</v>
      </c>
      <c r="B67" s="2"/>
      <c r="C67" s="2"/>
      <c r="D67" s="182"/>
      <c r="E67" s="2"/>
      <c r="F67" s="4"/>
      <c r="G67" s="40"/>
    </row>
    <row r="68" spans="1:14" s="157" customFormat="1" ht="13.5" customHeight="1">
      <c r="A68" s="1" t="s">
        <v>421</v>
      </c>
      <c r="B68" s="2"/>
      <c r="C68" s="2"/>
      <c r="D68" s="3"/>
      <c r="E68" s="179" t="s">
        <v>70</v>
      </c>
      <c r="F68" s="4"/>
      <c r="N68" s="156"/>
    </row>
    <row r="69" spans="1:14" s="157" customFormat="1" ht="13.5" customHeight="1">
      <c r="A69" s="171" t="s">
        <v>600</v>
      </c>
      <c r="B69" s="182"/>
      <c r="C69" s="182"/>
      <c r="D69" s="634" t="s">
        <v>339</v>
      </c>
      <c r="E69" s="634"/>
      <c r="F69" s="4"/>
      <c r="J69" s="163"/>
      <c r="K69" s="159"/>
      <c r="N69" s="156"/>
    </row>
    <row r="70" spans="1:14" ht="13.5" customHeight="1">
      <c r="A70" s="108" t="s">
        <v>311</v>
      </c>
      <c r="B70" s="2"/>
      <c r="C70" s="2"/>
      <c r="E70" s="179">
        <v>2993071</v>
      </c>
      <c r="F70" s="4"/>
      <c r="G70" s="3"/>
      <c r="J70" s="7"/>
      <c r="K70" s="102"/>
      <c r="N70" s="2"/>
    </row>
    <row r="71" spans="1:14" s="68" customFormat="1" ht="13.5" customHeight="1">
      <c r="A71" s="1" t="s">
        <v>423</v>
      </c>
      <c r="B71" s="2"/>
      <c r="C71" s="228"/>
      <c r="D71" s="3"/>
      <c r="E71" s="181">
        <v>7</v>
      </c>
      <c r="F71" s="82"/>
      <c r="I71" s="140"/>
      <c r="J71" s="69"/>
      <c r="K71" s="142"/>
      <c r="N71" s="67"/>
    </row>
    <row r="72" spans="1:14" ht="13.5" customHeight="1">
      <c r="A72" s="1" t="s">
        <v>424</v>
      </c>
      <c r="B72" s="2"/>
      <c r="C72" s="2"/>
      <c r="D72" s="3"/>
      <c r="E72" s="179">
        <v>1840.6</v>
      </c>
      <c r="F72" s="82"/>
      <c r="G72" s="3"/>
      <c r="I72" s="17"/>
      <c r="J72" s="7"/>
      <c r="K72" s="102"/>
      <c r="N72" s="2"/>
    </row>
    <row r="73" spans="1:14" s="68" customFormat="1" ht="13.5" customHeight="1">
      <c r="A73" s="1" t="s">
        <v>601</v>
      </c>
      <c r="B73" s="2"/>
      <c r="C73" s="2"/>
      <c r="D73" s="3"/>
      <c r="E73" s="170">
        <v>5.2</v>
      </c>
      <c r="F73" s="82"/>
      <c r="I73" s="145"/>
      <c r="J73" s="69"/>
      <c r="K73" s="142"/>
      <c r="N73" s="67"/>
    </row>
    <row r="74" spans="1:14" s="67" customFormat="1" ht="13.5" customHeight="1">
      <c r="A74" s="1" t="s">
        <v>602</v>
      </c>
      <c r="B74" s="2"/>
      <c r="C74" s="2"/>
      <c r="D74" s="2"/>
      <c r="E74" s="179">
        <v>6473</v>
      </c>
      <c r="F74" s="177"/>
      <c r="G74" s="68"/>
      <c r="I74" s="68"/>
      <c r="J74" s="69"/>
      <c r="K74" s="141"/>
      <c r="L74" s="68"/>
      <c r="M74" s="68"/>
    </row>
    <row r="75" spans="1:14" s="68" customFormat="1" ht="13.5" customHeight="1">
      <c r="A75" s="1" t="s">
        <v>427</v>
      </c>
      <c r="B75" s="182"/>
      <c r="C75" s="182"/>
      <c r="D75" s="3"/>
      <c r="E75" s="569">
        <v>-2.5</v>
      </c>
      <c r="F75" s="4"/>
    </row>
    <row r="76" spans="1:14" ht="13.5" customHeight="1">
      <c r="A76" s="108" t="s">
        <v>283</v>
      </c>
      <c r="B76" s="6"/>
      <c r="C76" s="6"/>
      <c r="E76" s="17">
        <v>0.61</v>
      </c>
      <c r="F76" s="105"/>
      <c r="G76" s="3"/>
    </row>
    <row r="77" spans="1:14" ht="13.5" customHeight="1">
      <c r="A77" s="108" t="s">
        <v>430</v>
      </c>
      <c r="B77" s="8"/>
      <c r="C77" s="2"/>
      <c r="D77" s="201"/>
      <c r="E77" s="201">
        <v>8</v>
      </c>
      <c r="F77" s="177"/>
      <c r="G77" s="201"/>
      <c r="I77" s="181"/>
    </row>
    <row r="78" spans="1:14" ht="13.5" customHeight="1">
      <c r="A78" s="1" t="s">
        <v>603</v>
      </c>
      <c r="B78" s="2"/>
      <c r="C78" s="2"/>
      <c r="D78" s="3"/>
      <c r="E78" s="229">
        <v>117364</v>
      </c>
      <c r="F78" s="105"/>
      <c r="G78" s="3"/>
    </row>
    <row r="79" spans="1:14" ht="13.5" customHeight="1">
      <c r="A79" s="1" t="s">
        <v>604</v>
      </c>
      <c r="B79" s="2"/>
      <c r="C79" s="2"/>
      <c r="D79" s="3"/>
      <c r="E79" s="220">
        <v>3.92</v>
      </c>
      <c r="F79" s="105"/>
      <c r="G79" s="3"/>
    </row>
    <row r="80" spans="1:14" ht="13.5" customHeight="1">
      <c r="A80" s="1"/>
      <c r="B80" s="2"/>
      <c r="C80" s="2"/>
      <c r="E80" s="182"/>
      <c r="F80" s="4"/>
    </row>
    <row r="81" spans="1:7" ht="13.5" customHeight="1">
      <c r="A81" s="1"/>
      <c r="E81" s="19"/>
      <c r="F81" s="4"/>
    </row>
    <row r="82" spans="1:7" ht="13.5" customHeight="1">
      <c r="A82" s="5" t="s">
        <v>51</v>
      </c>
      <c r="B82" s="2"/>
      <c r="C82" s="2"/>
      <c r="E82" s="64"/>
      <c r="F82" s="4"/>
      <c r="G82" s="40"/>
    </row>
    <row r="83" spans="1:7" ht="13.5" customHeight="1">
      <c r="A83" s="1" t="s">
        <v>431</v>
      </c>
      <c r="B83" s="2"/>
      <c r="C83" s="2"/>
      <c r="D83" s="172"/>
      <c r="E83" s="230">
        <v>23.9</v>
      </c>
      <c r="F83" s="4"/>
      <c r="G83" s="40"/>
    </row>
    <row r="84" spans="1:7" ht="13.5" customHeight="1">
      <c r="A84" s="1" t="s">
        <v>432</v>
      </c>
      <c r="B84" s="2"/>
      <c r="C84" s="2"/>
      <c r="E84" s="33">
        <v>2.5</v>
      </c>
      <c r="F84" s="4"/>
      <c r="G84" s="40"/>
    </row>
    <row r="85" spans="1:7" ht="13.5" customHeight="1">
      <c r="A85" s="1" t="s">
        <v>453</v>
      </c>
      <c r="B85" s="2"/>
      <c r="C85" s="2"/>
      <c r="E85" s="179">
        <v>3.72</v>
      </c>
      <c r="F85" s="4"/>
      <c r="G85" s="40"/>
    </row>
    <row r="86" spans="1:7" ht="13.5" customHeight="1">
      <c r="A86" s="1" t="s">
        <v>605</v>
      </c>
      <c r="B86" s="2"/>
      <c r="C86" s="2"/>
      <c r="E86" s="179">
        <v>2.5</v>
      </c>
      <c r="F86" s="4"/>
      <c r="G86" s="40"/>
    </row>
    <row r="87" spans="1:7" ht="13.5" customHeight="1" thickBot="1">
      <c r="A87" s="1"/>
      <c r="B87" s="2"/>
      <c r="C87" s="2"/>
      <c r="D87" s="182"/>
      <c r="E87" s="2"/>
      <c r="F87" s="4"/>
    </row>
    <row r="88" spans="1:7" ht="12.75" customHeight="1" thickTop="1">
      <c r="A88" s="51"/>
      <c r="B88" s="52"/>
      <c r="C88" s="52"/>
      <c r="D88" s="53"/>
      <c r="E88" s="54"/>
      <c r="F88" s="51"/>
      <c r="G88" s="2"/>
    </row>
    <row r="89" spans="1:7" ht="12.75" customHeight="1">
      <c r="A89" s="2"/>
      <c r="B89" s="8"/>
      <c r="C89" s="8"/>
      <c r="D89" s="13"/>
      <c r="E89" s="24"/>
      <c r="F89" s="2"/>
      <c r="G89" s="2"/>
    </row>
    <row r="90" spans="1:7" ht="12.75" customHeight="1">
      <c r="A90" s="2"/>
      <c r="B90" s="8"/>
      <c r="C90" s="8"/>
      <c r="D90" s="13"/>
      <c r="E90" s="24"/>
      <c r="F90" s="2"/>
      <c r="G90" s="2"/>
    </row>
    <row r="91" spans="1:7" ht="12.75" customHeight="1">
      <c r="A91" s="2"/>
      <c r="B91" s="8"/>
      <c r="C91" s="8"/>
      <c r="D91" s="13"/>
      <c r="E91" s="24"/>
      <c r="F91" s="2"/>
      <c r="G91" s="2"/>
    </row>
    <row r="92" spans="1:7" ht="12.75" customHeight="1">
      <c r="A92" s="2"/>
      <c r="B92" s="8"/>
      <c r="C92" s="8"/>
      <c r="D92" s="13"/>
      <c r="E92" s="24"/>
      <c r="F92" s="2"/>
      <c r="G92" s="2"/>
    </row>
    <row r="93" spans="1:7" ht="12.75" customHeight="1">
      <c r="A93" s="2"/>
      <c r="B93" s="8"/>
      <c r="C93" s="8"/>
      <c r="D93" s="13"/>
      <c r="E93" s="24"/>
      <c r="F93" s="2"/>
      <c r="G93" s="2"/>
    </row>
    <row r="94" spans="1:7" ht="12.75" customHeight="1">
      <c r="A94" s="2"/>
      <c r="B94" s="8"/>
      <c r="C94" s="8"/>
      <c r="D94" s="13"/>
      <c r="E94" s="24"/>
      <c r="F94" s="2"/>
      <c r="G94" s="2"/>
    </row>
    <row r="95" spans="1:7" ht="12.75" customHeight="1">
      <c r="A95" s="2"/>
      <c r="B95" s="8"/>
      <c r="C95" s="8"/>
      <c r="D95" s="13"/>
      <c r="E95" s="24"/>
      <c r="F95" s="2"/>
      <c r="G95" s="2"/>
    </row>
    <row r="96" spans="1:7" ht="12.75" customHeight="1">
      <c r="A96" s="2"/>
      <c r="B96" s="8"/>
      <c r="C96" s="8"/>
      <c r="D96" s="13"/>
      <c r="E96" s="24"/>
      <c r="F96" s="2"/>
      <c r="G96" s="2"/>
    </row>
    <row r="97" spans="1:7" ht="12.75" customHeight="1">
      <c r="A97" s="65"/>
      <c r="B97" s="31"/>
      <c r="C97" s="31"/>
      <c r="D97" s="31"/>
      <c r="E97" s="31"/>
      <c r="F97" s="31"/>
      <c r="G97" s="10"/>
    </row>
    <row r="98" spans="1:7" ht="12.75" customHeight="1">
      <c r="A98" s="122"/>
      <c r="B98" s="122"/>
      <c r="C98" s="122"/>
      <c r="D98" s="32"/>
      <c r="E98" s="32"/>
      <c r="F98" s="32"/>
      <c r="G98" s="10"/>
    </row>
    <row r="99" spans="1:7" ht="12.75" customHeight="1">
      <c r="A99" s="122"/>
      <c r="B99" s="122"/>
      <c r="C99" s="122"/>
      <c r="D99" s="32"/>
      <c r="E99" s="32"/>
      <c r="F99" s="32"/>
      <c r="G99" s="10"/>
    </row>
    <row r="100" spans="1:7">
      <c r="A100" s="122"/>
      <c r="B100" s="122"/>
      <c r="C100" s="122"/>
      <c r="D100" s="122"/>
      <c r="E100" s="122"/>
      <c r="F100" s="122"/>
      <c r="G100" s="10"/>
    </row>
    <row r="101" spans="1:7" ht="22.5" customHeight="1">
      <c r="A101" s="222"/>
      <c r="B101" s="222"/>
      <c r="C101" s="222"/>
      <c r="D101" s="222"/>
      <c r="E101" s="222"/>
      <c r="F101" s="222"/>
      <c r="G101" s="10"/>
    </row>
    <row r="102" spans="1:7">
      <c r="A102" s="43"/>
      <c r="B102" s="122"/>
      <c r="C102" s="122"/>
      <c r="D102" s="122"/>
      <c r="E102" s="122"/>
      <c r="F102" s="122"/>
      <c r="G102" s="10"/>
    </row>
    <row r="103" spans="1:7">
      <c r="A103" s="122"/>
      <c r="B103" s="122"/>
      <c r="C103" s="122"/>
      <c r="D103" s="11"/>
      <c r="E103" s="122"/>
      <c r="F103" s="122"/>
      <c r="G103" s="10"/>
    </row>
    <row r="104" spans="1:7">
      <c r="A104" s="122"/>
      <c r="B104" s="122"/>
      <c r="C104" s="122"/>
      <c r="D104" s="11"/>
      <c r="E104" s="122"/>
      <c r="F104" s="122"/>
    </row>
    <row r="105" spans="1:7">
      <c r="A105" s="122"/>
      <c r="B105" s="122"/>
      <c r="C105" s="122"/>
      <c r="D105" s="11"/>
      <c r="E105" s="122"/>
      <c r="F105" s="122"/>
    </row>
    <row r="106" spans="1:7">
      <c r="A106" s="12"/>
      <c r="B106" s="12"/>
      <c r="C106" s="12"/>
      <c r="D106" s="12"/>
      <c r="E106" s="12"/>
      <c r="F106" s="12"/>
    </row>
    <row r="107" spans="1:7">
      <c r="A107" s="122"/>
      <c r="B107" s="122"/>
      <c r="C107" s="122"/>
      <c r="D107" s="11"/>
      <c r="E107" s="122"/>
      <c r="F107" s="122"/>
    </row>
    <row r="108" spans="1:7">
      <c r="A108" s="122"/>
      <c r="B108" s="122"/>
      <c r="C108" s="122"/>
      <c r="D108" s="11"/>
      <c r="E108" s="122"/>
      <c r="F108" s="122"/>
    </row>
    <row r="109" spans="1:7">
      <c r="A109" s="122"/>
      <c r="B109" s="122"/>
      <c r="C109" s="122"/>
      <c r="D109" s="11"/>
      <c r="E109" s="122"/>
      <c r="F109" s="122"/>
    </row>
    <row r="110" spans="1:7" ht="31.5" customHeight="1">
      <c r="A110" s="29"/>
      <c r="B110" s="139"/>
      <c r="C110" s="139"/>
      <c r="D110" s="139"/>
      <c r="E110" s="139"/>
      <c r="F110" s="139"/>
    </row>
    <row r="111" spans="1:7">
      <c r="A111" s="122"/>
      <c r="B111" s="122"/>
      <c r="C111" s="122"/>
      <c r="D111" s="11"/>
      <c r="E111" s="122"/>
      <c r="F111" s="122"/>
    </row>
    <row r="112" spans="1:7" ht="22.5" customHeight="1">
      <c r="A112" s="223"/>
      <c r="B112" s="223"/>
      <c r="C112" s="223"/>
      <c r="D112" s="223"/>
      <c r="E112" s="223"/>
      <c r="F112" s="223"/>
    </row>
  </sheetData>
  <mergeCells count="6">
    <mergeCell ref="G32:G38"/>
    <mergeCell ref="A2:F2"/>
    <mergeCell ref="A32:B32"/>
    <mergeCell ref="D69:E69"/>
    <mergeCell ref="A60:B60"/>
    <mergeCell ref="A33:B33"/>
  </mergeCells>
  <phoneticPr fontId="11" type="noConversion"/>
  <pageMargins left="0.02" right="0.03" top="0.43" bottom="0.37" header="0.38" footer="0.6"/>
  <pageSetup paperSize="9" scale="80" orientation="portrait" r:id="rId1"/>
  <headerFooter alignWithMargins="0"/>
  <ignoredErrors>
    <ignoredError sqref="B75:D75"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75"/>
  <sheetViews>
    <sheetView topLeftCell="A25" zoomScale="70" zoomScaleNormal="70" workbookViewId="0">
      <selection activeCell="B59" sqref="B59"/>
    </sheetView>
  </sheetViews>
  <sheetFormatPr defaultColWidth="9.140625" defaultRowHeight="12.75"/>
  <cols>
    <col min="1" max="1" width="2.7109375" style="116" customWidth="1"/>
    <col min="2" max="2" width="169.140625" style="139" customWidth="1"/>
    <col min="3" max="4" width="9.140625" style="116" customWidth="1"/>
    <col min="5" max="5" width="12.42578125" style="557" customWidth="1"/>
    <col min="6" max="16384" width="9.140625" style="557"/>
  </cols>
  <sheetData>
    <row r="1" spans="1:5">
      <c r="B1" s="139" t="s">
        <v>217</v>
      </c>
      <c r="C1" s="239"/>
      <c r="D1" s="81" t="s">
        <v>217</v>
      </c>
      <c r="E1" s="118"/>
    </row>
    <row r="2" spans="1:5" s="558" customFormat="1">
      <c r="A2" s="200"/>
      <c r="B2" s="555" t="s">
        <v>508</v>
      </c>
      <c r="C2" s="252"/>
      <c r="D2" s="199"/>
      <c r="E2" s="200"/>
    </row>
    <row r="3" spans="1:5" s="558" customFormat="1">
      <c r="A3" s="200"/>
      <c r="B3" s="555" t="s">
        <v>509</v>
      </c>
      <c r="C3" s="252"/>
      <c r="D3" s="199"/>
      <c r="E3" s="200"/>
    </row>
    <row r="4" spans="1:5" s="558" customFormat="1">
      <c r="A4" s="200"/>
      <c r="B4" s="555" t="s">
        <v>510</v>
      </c>
      <c r="C4" s="252"/>
      <c r="D4" s="199"/>
      <c r="E4" s="560"/>
    </row>
    <row r="5" spans="1:5" s="558" customFormat="1">
      <c r="A5" s="200"/>
      <c r="B5" s="561" t="s">
        <v>769</v>
      </c>
      <c r="C5" s="562"/>
      <c r="E5" s="200"/>
    </row>
    <row r="6" spans="1:5" s="558" customFormat="1">
      <c r="A6" s="200"/>
      <c r="B6" s="555" t="s">
        <v>511</v>
      </c>
      <c r="C6" s="252"/>
      <c r="E6" s="563"/>
    </row>
    <row r="7" spans="1:5" s="558" customFormat="1" ht="25.5">
      <c r="A7" s="200"/>
      <c r="B7" s="555" t="s">
        <v>770</v>
      </c>
      <c r="C7" s="252"/>
      <c r="D7" s="204"/>
      <c r="E7" s="200"/>
    </row>
    <row r="8" spans="1:5" s="558" customFormat="1">
      <c r="A8" s="200"/>
      <c r="B8" s="555" t="s">
        <v>512</v>
      </c>
      <c r="C8" s="252"/>
      <c r="E8" s="200"/>
    </row>
    <row r="9" spans="1:5" s="558" customFormat="1">
      <c r="A9" s="200"/>
      <c r="B9" s="555" t="s">
        <v>513</v>
      </c>
      <c r="C9" s="252"/>
      <c r="E9" s="560"/>
    </row>
    <row r="10" spans="1:5" s="558" customFormat="1">
      <c r="A10" s="200"/>
      <c r="B10" s="555" t="s">
        <v>514</v>
      </c>
      <c r="C10" s="252"/>
      <c r="E10" s="560"/>
    </row>
    <row r="11" spans="1:5" s="558" customFormat="1" ht="25.5">
      <c r="A11" s="200"/>
      <c r="B11" s="555" t="s">
        <v>771</v>
      </c>
      <c r="E11" s="200"/>
    </row>
    <row r="12" spans="1:5" s="558" customFormat="1" ht="25.5">
      <c r="A12" s="200"/>
      <c r="B12" s="555" t="s">
        <v>772</v>
      </c>
      <c r="E12" s="200"/>
    </row>
    <row r="13" spans="1:5" s="558" customFormat="1">
      <c r="A13" s="200"/>
      <c r="B13" s="555" t="s">
        <v>773</v>
      </c>
      <c r="E13" s="200"/>
    </row>
    <row r="14" spans="1:5" s="558" customFormat="1" ht="25.5">
      <c r="A14" s="200"/>
      <c r="B14" s="555" t="s">
        <v>765</v>
      </c>
      <c r="E14" s="200"/>
    </row>
    <row r="15" spans="1:5" s="200" customFormat="1" ht="25.5">
      <c r="B15" s="555" t="s">
        <v>341</v>
      </c>
      <c r="C15" s="252"/>
    </row>
    <row r="16" spans="1:5" s="200" customFormat="1" ht="25.5">
      <c r="B16" s="555" t="s">
        <v>342</v>
      </c>
      <c r="C16" s="562"/>
    </row>
    <row r="17" spans="2:5" s="200" customFormat="1" ht="25.5">
      <c r="B17" s="565" t="s">
        <v>647</v>
      </c>
      <c r="C17" s="252"/>
    </row>
    <row r="18" spans="2:5" s="200" customFormat="1" ht="25.5">
      <c r="B18" s="561" t="s">
        <v>774</v>
      </c>
      <c r="C18" s="252"/>
      <c r="D18" s="559"/>
    </row>
    <row r="19" spans="2:5" s="200" customFormat="1">
      <c r="B19" s="555" t="s">
        <v>760</v>
      </c>
      <c r="C19" s="252"/>
      <c r="D19" s="564"/>
      <c r="E19" s="564"/>
    </row>
    <row r="20" spans="2:5" s="200" customFormat="1" ht="25.5">
      <c r="B20" s="555" t="s">
        <v>648</v>
      </c>
      <c r="C20" s="562"/>
    </row>
    <row r="21" spans="2:5" s="200" customFormat="1">
      <c r="B21" s="555" t="s">
        <v>666</v>
      </c>
      <c r="C21" s="252"/>
      <c r="D21" s="252"/>
    </row>
    <row r="22" spans="2:5" s="200" customFormat="1" ht="25.5">
      <c r="B22" s="555" t="s">
        <v>667</v>
      </c>
      <c r="C22" s="252"/>
      <c r="D22" s="554"/>
    </row>
    <row r="23" spans="2:5" s="200" customFormat="1">
      <c r="B23" s="555" t="s">
        <v>671</v>
      </c>
      <c r="D23" s="562"/>
      <c r="E23" s="559"/>
    </row>
    <row r="24" spans="2:5" s="200" customFormat="1" ht="25.5">
      <c r="B24" s="555" t="s">
        <v>775</v>
      </c>
      <c r="C24" s="252"/>
    </row>
    <row r="25" spans="2:5" s="200" customFormat="1">
      <c r="B25" s="561" t="s">
        <v>776</v>
      </c>
      <c r="C25" s="252"/>
    </row>
    <row r="26" spans="2:5" s="200" customFormat="1">
      <c r="B26" s="555" t="s">
        <v>777</v>
      </c>
      <c r="C26" s="564"/>
    </row>
    <row r="27" spans="2:5" s="200" customFormat="1">
      <c r="B27" s="555" t="s">
        <v>766</v>
      </c>
      <c r="C27" s="564"/>
    </row>
    <row r="28" spans="2:5" s="200" customFormat="1" ht="25.5">
      <c r="B28" s="555" t="s">
        <v>689</v>
      </c>
      <c r="C28" s="564"/>
    </row>
    <row r="29" spans="2:5" s="200" customFormat="1">
      <c r="B29" s="555" t="s">
        <v>690</v>
      </c>
      <c r="C29" s="564"/>
    </row>
    <row r="30" spans="2:5" s="200" customFormat="1" ht="25.5">
      <c r="B30" s="555" t="s">
        <v>778</v>
      </c>
      <c r="C30" s="564"/>
    </row>
    <row r="31" spans="2:5" s="200" customFormat="1">
      <c r="B31" s="555" t="s">
        <v>779</v>
      </c>
      <c r="C31" s="564"/>
    </row>
    <row r="32" spans="2:5" s="200" customFormat="1" ht="25.5">
      <c r="B32" s="565" t="s">
        <v>780</v>
      </c>
      <c r="C32" s="564"/>
    </row>
    <row r="33" spans="2:4" s="200" customFormat="1">
      <c r="B33" s="556" t="s">
        <v>724</v>
      </c>
      <c r="C33" s="564"/>
    </row>
    <row r="34" spans="2:4" s="200" customFormat="1">
      <c r="B34" s="556" t="s">
        <v>725</v>
      </c>
      <c r="C34" s="564"/>
    </row>
    <row r="35" spans="2:4" s="200" customFormat="1">
      <c r="B35" s="556" t="s">
        <v>726</v>
      </c>
      <c r="C35" s="564"/>
    </row>
    <row r="36" spans="2:4" s="200" customFormat="1" ht="25.5">
      <c r="B36" s="555" t="s">
        <v>761</v>
      </c>
      <c r="C36" s="564"/>
    </row>
    <row r="37" spans="2:4" s="200" customFormat="1" ht="25.5">
      <c r="B37" s="555" t="s">
        <v>781</v>
      </c>
      <c r="C37" s="564"/>
    </row>
    <row r="38" spans="2:4" s="200" customFormat="1">
      <c r="B38" s="561" t="s">
        <v>767</v>
      </c>
      <c r="C38" s="564"/>
    </row>
    <row r="39" spans="2:4" s="200" customFormat="1" ht="25.5">
      <c r="B39" s="555" t="s">
        <v>758</v>
      </c>
      <c r="C39" s="564"/>
    </row>
    <row r="40" spans="2:4" s="200" customFormat="1">
      <c r="B40" s="555" t="s">
        <v>759</v>
      </c>
      <c r="C40" s="564"/>
    </row>
    <row r="41" spans="2:4" s="200" customFormat="1">
      <c r="B41" s="555" t="s">
        <v>506</v>
      </c>
      <c r="C41" s="252"/>
      <c r="D41" s="204"/>
    </row>
    <row r="42" spans="2:4" s="200" customFormat="1">
      <c r="B42" s="561" t="s">
        <v>768</v>
      </c>
      <c r="C42" s="562"/>
      <c r="D42" s="204"/>
    </row>
    <row r="43" spans="2:4" s="200" customFormat="1" ht="25.5">
      <c r="B43" s="555" t="s">
        <v>515</v>
      </c>
      <c r="C43" s="252"/>
      <c r="D43" s="198"/>
    </row>
    <row r="44" spans="2:4" s="200" customFormat="1">
      <c r="B44" s="555" t="s">
        <v>802</v>
      </c>
      <c r="C44" s="252"/>
      <c r="D44" s="204"/>
    </row>
    <row r="45" spans="2:4" s="200" customFormat="1">
      <c r="B45" s="555" t="s">
        <v>507</v>
      </c>
      <c r="C45" s="252"/>
      <c r="D45" s="204"/>
    </row>
    <row r="46" spans="2:4" s="200" customFormat="1">
      <c r="B46" s="565" t="s">
        <v>762</v>
      </c>
    </row>
    <row r="47" spans="2:4" s="200" customFormat="1">
      <c r="B47" s="561" t="s">
        <v>782</v>
      </c>
    </row>
    <row r="48" spans="2:4" s="200" customFormat="1" ht="38.25">
      <c r="B48" s="555" t="s">
        <v>763</v>
      </c>
    </row>
    <row r="49" spans="2:5" s="200" customFormat="1">
      <c r="B49" s="556" t="s">
        <v>618</v>
      </c>
    </row>
    <row r="50" spans="2:5" s="200" customFormat="1" ht="25.5">
      <c r="B50" s="555" t="s">
        <v>668</v>
      </c>
    </row>
    <row r="51" spans="2:5" s="200" customFormat="1" ht="25.5">
      <c r="B51" s="565" t="s">
        <v>669</v>
      </c>
      <c r="D51" s="559"/>
    </row>
    <row r="52" spans="2:5" s="200" customFormat="1" ht="25.5">
      <c r="B52" s="561" t="s">
        <v>783</v>
      </c>
      <c r="D52" s="559"/>
    </row>
    <row r="53" spans="2:5" s="200" customFormat="1">
      <c r="B53" s="555" t="s">
        <v>764</v>
      </c>
    </row>
    <row r="54" spans="2:5" s="200" customFormat="1" ht="25.5">
      <c r="B54" s="555" t="s">
        <v>670</v>
      </c>
    </row>
    <row r="55" spans="2:5" s="200" customFormat="1">
      <c r="B55" s="555" t="s">
        <v>803</v>
      </c>
      <c r="C55" s="564"/>
      <c r="D55" s="564"/>
      <c r="E55" s="564"/>
    </row>
    <row r="56" spans="2:5" s="200" customFormat="1">
      <c r="B56" s="568" t="s">
        <v>808</v>
      </c>
      <c r="D56" s="559"/>
    </row>
    <row r="57" spans="2:5" s="200" customFormat="1">
      <c r="B57" s="139" t="s">
        <v>813</v>
      </c>
      <c r="D57" s="559"/>
    </row>
    <row r="58" spans="2:5" s="200" customFormat="1">
      <c r="B58" s="560" t="s">
        <v>814</v>
      </c>
    </row>
    <row r="59" spans="2:5">
      <c r="B59" s="560"/>
      <c r="D59" s="117"/>
      <c r="E59" s="118"/>
    </row>
    <row r="60" spans="2:5">
      <c r="B60" s="560"/>
      <c r="E60" s="118"/>
    </row>
    <row r="61" spans="2:5">
      <c r="B61" s="560"/>
    </row>
    <row r="62" spans="2:5">
      <c r="B62" s="560"/>
    </row>
    <row r="63" spans="2:5">
      <c r="B63" s="560"/>
    </row>
    <row r="64" spans="2:5">
      <c r="B64" s="560"/>
    </row>
    <row r="65" spans="2:2">
      <c r="B65" s="560"/>
    </row>
    <row r="66" spans="2:2">
      <c r="B66" s="560"/>
    </row>
    <row r="67" spans="2:2">
      <c r="B67" s="560"/>
    </row>
    <row r="68" spans="2:2">
      <c r="B68" s="560"/>
    </row>
    <row r="69" spans="2:2">
      <c r="B69" s="560"/>
    </row>
    <row r="70" spans="2:2">
      <c r="B70" s="560"/>
    </row>
    <row r="71" spans="2:2">
      <c r="B71" s="560"/>
    </row>
    <row r="72" spans="2:2">
      <c r="B72" s="560"/>
    </row>
    <row r="73" spans="2:2">
      <c r="B73" s="566"/>
    </row>
    <row r="74" spans="2:2">
      <c r="B74" s="567"/>
    </row>
    <row r="75" spans="2:2">
      <c r="B75" s="560"/>
    </row>
  </sheetData>
  <hyperlinks>
    <hyperlink ref="B5" r:id="rId1" display="https://data.worldbank.org/indicator/SH.DYN.AIDS.ZS" xr:uid="{FF7DA65E-AA3A-43EE-85A8-A14E474058B1}"/>
    <hyperlink ref="B38" r:id="rId2" display="https://www.worldpolicycenter.org/data-tables/policy/what-is-the-minimum-age-of-marriage-for-girls" xr:uid="{8DFABD1B-084E-446E-B044-A17E535BA712}"/>
  </hyperlinks>
  <pageMargins left="0.2" right="0.2" top="0.75" bottom="0.75" header="0.3" footer="0.3"/>
  <pageSetup scale="75" orientation="landscape"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2.7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J21"/>
  <sheetViews>
    <sheetView zoomScale="80" zoomScaleNormal="80" workbookViewId="0"/>
  </sheetViews>
  <sheetFormatPr defaultRowHeight="12.75"/>
  <cols>
    <col min="1" max="1" width="18.5703125" customWidth="1"/>
    <col min="2" max="2" width="15" customWidth="1"/>
    <col min="3" max="10" width="12.85546875" customWidth="1"/>
    <col min="11" max="12" width="11.5703125" customWidth="1"/>
    <col min="13" max="14" width="11.28515625" customWidth="1"/>
    <col min="15" max="16" width="12" customWidth="1"/>
    <col min="17" max="17" width="13.140625" customWidth="1"/>
    <col min="18" max="18" width="12.7109375" customWidth="1"/>
  </cols>
  <sheetData>
    <row r="2" spans="1:10" ht="15.75">
      <c r="A2" s="109" t="s">
        <v>181</v>
      </c>
      <c r="B2" s="110"/>
      <c r="C2" s="110"/>
      <c r="D2" s="110"/>
      <c r="E2" s="110"/>
      <c r="F2" s="110"/>
      <c r="G2" s="110"/>
      <c r="H2" s="110"/>
      <c r="I2" s="110"/>
    </row>
    <row r="3" spans="1:10" ht="14.25">
      <c r="A3" s="146"/>
      <c r="B3" s="146"/>
      <c r="C3" s="146"/>
      <c r="D3" s="146"/>
      <c r="E3" s="146"/>
      <c r="F3" s="146"/>
      <c r="G3" s="146"/>
      <c r="H3" s="146"/>
      <c r="I3" s="146"/>
      <c r="J3" s="146"/>
    </row>
    <row r="4" spans="1:10">
      <c r="A4" s="640"/>
      <c r="B4" s="640"/>
      <c r="C4" s="147" t="s">
        <v>0</v>
      </c>
      <c r="D4" s="147" t="s">
        <v>4</v>
      </c>
      <c r="E4" s="147" t="s">
        <v>5</v>
      </c>
      <c r="F4" s="147" t="s">
        <v>7</v>
      </c>
      <c r="G4" s="147" t="s">
        <v>8</v>
      </c>
      <c r="H4" s="147" t="s">
        <v>9</v>
      </c>
      <c r="I4" s="147" t="s">
        <v>10</v>
      </c>
      <c r="J4" s="147" t="s">
        <v>11</v>
      </c>
    </row>
    <row r="5" spans="1:10" ht="40.5" customHeight="1">
      <c r="A5" s="641" t="s">
        <v>140</v>
      </c>
      <c r="B5" s="154" t="s">
        <v>139</v>
      </c>
      <c r="C5" s="155" t="s">
        <v>145</v>
      </c>
      <c r="D5" s="155" t="s">
        <v>151</v>
      </c>
      <c r="E5" s="155" t="s">
        <v>154</v>
      </c>
      <c r="F5" s="155" t="s">
        <v>156</v>
      </c>
      <c r="G5" s="155" t="s">
        <v>160</v>
      </c>
      <c r="H5" s="155" t="s">
        <v>164</v>
      </c>
      <c r="I5" s="155" t="s">
        <v>169</v>
      </c>
      <c r="J5" s="155" t="s">
        <v>172</v>
      </c>
    </row>
    <row r="6" spans="1:10" ht="40.5" customHeight="1">
      <c r="A6" s="641"/>
      <c r="B6" s="111" t="s">
        <v>141</v>
      </c>
      <c r="C6" s="195" t="s">
        <v>358</v>
      </c>
      <c r="D6" s="148" t="s">
        <v>178</v>
      </c>
      <c r="E6" s="148" t="s">
        <v>232</v>
      </c>
      <c r="F6" s="148" t="s">
        <v>179</v>
      </c>
      <c r="G6" s="187" t="s">
        <v>265</v>
      </c>
      <c r="H6" s="187" t="s">
        <v>363</v>
      </c>
      <c r="I6" s="187" t="s">
        <v>366</v>
      </c>
      <c r="J6" s="148" t="s">
        <v>286</v>
      </c>
    </row>
    <row r="7" spans="1:10" ht="40.5" customHeight="1">
      <c r="A7" s="642" t="s">
        <v>142</v>
      </c>
      <c r="B7" s="154" t="s">
        <v>139</v>
      </c>
      <c r="C7" s="155" t="s">
        <v>146</v>
      </c>
      <c r="D7" s="155" t="s">
        <v>152</v>
      </c>
      <c r="E7" s="155" t="s">
        <v>233</v>
      </c>
      <c r="F7" s="155" t="s">
        <v>157</v>
      </c>
      <c r="G7" s="155" t="s">
        <v>161</v>
      </c>
      <c r="H7" s="155" t="s">
        <v>165</v>
      </c>
      <c r="I7" s="638" t="s">
        <v>143</v>
      </c>
      <c r="J7" s="155" t="s">
        <v>173</v>
      </c>
    </row>
    <row r="8" spans="1:10" ht="40.5" customHeight="1">
      <c r="A8" s="643"/>
      <c r="B8" s="111" t="s">
        <v>182</v>
      </c>
      <c r="C8" s="149" t="s">
        <v>147</v>
      </c>
      <c r="D8" s="148" t="s">
        <v>354</v>
      </c>
      <c r="E8" s="149" t="s">
        <v>360</v>
      </c>
      <c r="F8" s="148" t="s">
        <v>179</v>
      </c>
      <c r="G8" s="150" t="s">
        <v>361</v>
      </c>
      <c r="H8" s="150" t="s">
        <v>234</v>
      </c>
      <c r="I8" s="638"/>
      <c r="J8" s="148" t="s">
        <v>287</v>
      </c>
    </row>
    <row r="9" spans="1:10" ht="40.5" customHeight="1">
      <c r="A9" s="642" t="s">
        <v>144</v>
      </c>
      <c r="B9" s="154" t="s">
        <v>139</v>
      </c>
      <c r="C9" s="155" t="s">
        <v>148</v>
      </c>
      <c r="D9" s="155" t="s">
        <v>152</v>
      </c>
      <c r="E9" s="155" t="s">
        <v>189</v>
      </c>
      <c r="F9" s="155" t="s">
        <v>158</v>
      </c>
      <c r="G9" s="155" t="s">
        <v>162</v>
      </c>
      <c r="H9" s="155" t="s">
        <v>166</v>
      </c>
      <c r="I9" s="155" t="s">
        <v>170</v>
      </c>
      <c r="J9" s="155" t="s">
        <v>174</v>
      </c>
    </row>
    <row r="10" spans="1:10" ht="62.25" customHeight="1">
      <c r="A10" s="643"/>
      <c r="B10" s="111" t="s">
        <v>182</v>
      </c>
      <c r="C10" s="149" t="s">
        <v>149</v>
      </c>
      <c r="D10" s="148" t="s">
        <v>355</v>
      </c>
      <c r="E10" s="149" t="s">
        <v>360</v>
      </c>
      <c r="F10" s="148" t="s">
        <v>179</v>
      </c>
      <c r="G10" s="150" t="s">
        <v>361</v>
      </c>
      <c r="H10" s="197" t="s">
        <v>267</v>
      </c>
      <c r="I10" s="149" t="s">
        <v>183</v>
      </c>
      <c r="J10" s="148" t="s">
        <v>368</v>
      </c>
    </row>
    <row r="11" spans="1:10" ht="40.5" customHeight="1">
      <c r="A11" s="642" t="s">
        <v>228</v>
      </c>
      <c r="B11" s="154" t="s">
        <v>139</v>
      </c>
      <c r="C11" s="155" t="s">
        <v>150</v>
      </c>
      <c r="D11" s="155" t="s">
        <v>153</v>
      </c>
      <c r="E11" s="155" t="s">
        <v>155</v>
      </c>
      <c r="F11" s="155" t="s">
        <v>159</v>
      </c>
      <c r="G11" s="155" t="s">
        <v>163</v>
      </c>
      <c r="H11" s="155" t="s">
        <v>167</v>
      </c>
      <c r="I11" s="155" t="s">
        <v>171</v>
      </c>
      <c r="J11" s="155" t="s">
        <v>175</v>
      </c>
    </row>
    <row r="12" spans="1:10" ht="40.5" customHeight="1">
      <c r="A12" s="643"/>
      <c r="B12" s="111" t="s">
        <v>141</v>
      </c>
      <c r="C12" s="149" t="s">
        <v>288</v>
      </c>
      <c r="D12" s="148" t="s">
        <v>289</v>
      </c>
      <c r="E12" s="148" t="s">
        <v>235</v>
      </c>
      <c r="F12" s="150" t="s">
        <v>180</v>
      </c>
      <c r="G12" s="195" t="s">
        <v>266</v>
      </c>
      <c r="H12" s="195" t="s">
        <v>364</v>
      </c>
      <c r="I12" s="197" t="s">
        <v>367</v>
      </c>
      <c r="J12" s="195" t="s">
        <v>369</v>
      </c>
    </row>
    <row r="13" spans="1:10" ht="40.5" customHeight="1">
      <c r="A13" s="637" t="s">
        <v>184</v>
      </c>
      <c r="B13" s="154" t="s">
        <v>139</v>
      </c>
      <c r="C13" s="155" t="s">
        <v>185</v>
      </c>
      <c r="D13" s="155" t="s">
        <v>186</v>
      </c>
      <c r="E13" s="638" t="s">
        <v>143</v>
      </c>
      <c r="F13" s="155" t="s">
        <v>237</v>
      </c>
      <c r="G13" s="155" t="s">
        <v>236</v>
      </c>
      <c r="H13" s="155" t="s">
        <v>238</v>
      </c>
      <c r="I13" s="155" t="s">
        <v>170</v>
      </c>
      <c r="J13" s="155" t="s">
        <v>370</v>
      </c>
    </row>
    <row r="14" spans="1:10" ht="40.5" customHeight="1">
      <c r="A14" s="637"/>
      <c r="B14" s="111" t="s">
        <v>141</v>
      </c>
      <c r="C14" s="149" t="s">
        <v>187</v>
      </c>
      <c r="D14" s="195" t="s">
        <v>359</v>
      </c>
      <c r="E14" s="638"/>
      <c r="F14" s="195" t="s">
        <v>359</v>
      </c>
      <c r="G14" s="148" t="s">
        <v>362</v>
      </c>
      <c r="H14" s="195" t="s">
        <v>365</v>
      </c>
      <c r="I14" s="149" t="s">
        <v>183</v>
      </c>
      <c r="J14" s="149" t="s">
        <v>371</v>
      </c>
    </row>
    <row r="15" spans="1:10">
      <c r="A15" s="112"/>
      <c r="B15" s="112"/>
      <c r="C15" s="112"/>
      <c r="D15" s="112"/>
      <c r="E15" s="112"/>
      <c r="G15" s="112"/>
      <c r="I15" s="112"/>
    </row>
    <row r="16" spans="1:10" ht="14.25">
      <c r="A16" s="113"/>
      <c r="B16" s="112" t="s">
        <v>176</v>
      </c>
      <c r="C16" s="110"/>
      <c r="D16" s="112"/>
      <c r="E16" s="151"/>
      <c r="F16" s="152" t="s">
        <v>356</v>
      </c>
      <c r="H16" s="114"/>
    </row>
    <row r="17" spans="1:10" ht="14.25">
      <c r="A17" s="112"/>
      <c r="B17" s="112"/>
      <c r="C17" s="110"/>
      <c r="D17" s="112"/>
      <c r="F17" s="153"/>
      <c r="G17" s="143"/>
      <c r="H17" s="143"/>
      <c r="I17" s="143"/>
      <c r="J17" s="103"/>
    </row>
    <row r="18" spans="1:10">
      <c r="A18" s="186"/>
      <c r="B18" s="112" t="s">
        <v>357</v>
      </c>
      <c r="G18" s="143"/>
      <c r="H18" s="143"/>
      <c r="I18" s="143"/>
      <c r="J18" s="114"/>
    </row>
    <row r="19" spans="1:10">
      <c r="F19" s="143"/>
      <c r="G19" s="143"/>
      <c r="H19" s="143"/>
      <c r="I19" s="143"/>
      <c r="J19" s="114"/>
    </row>
    <row r="20" spans="1:10" ht="29.25" customHeight="1">
      <c r="A20" s="639" t="s">
        <v>188</v>
      </c>
      <c r="B20" s="639"/>
      <c r="C20" s="639"/>
      <c r="D20" s="639"/>
      <c r="E20" s="639"/>
      <c r="F20" s="639"/>
      <c r="G20" s="639"/>
      <c r="H20" s="639"/>
      <c r="I20" s="639"/>
      <c r="J20" s="639"/>
    </row>
    <row r="21" spans="1:10">
      <c r="A21" s="114" t="s">
        <v>239</v>
      </c>
      <c r="B21" s="143"/>
      <c r="C21" s="143"/>
      <c r="D21" s="143"/>
      <c r="E21" s="143"/>
      <c r="F21" s="144"/>
      <c r="G21" s="144"/>
      <c r="H21" s="144"/>
      <c r="I21" s="144"/>
    </row>
  </sheetData>
  <mergeCells count="9">
    <mergeCell ref="A13:A14"/>
    <mergeCell ref="E13:E14"/>
    <mergeCell ref="A20:J20"/>
    <mergeCell ref="A4:B4"/>
    <mergeCell ref="A5:A6"/>
    <mergeCell ref="A7:A8"/>
    <mergeCell ref="I7:I8"/>
    <mergeCell ref="A9:A10"/>
    <mergeCell ref="A11:A12"/>
  </mergeCells>
  <pageMargins left="0.7" right="0.7" top="0.25" bottom="0.25" header="0.3" footer="0.3"/>
  <pageSetup scale="90" orientation="landscape" r:id="rId1"/>
  <ignoredErrors>
    <ignoredError sqref="C5:J9 C11:J14 C10:D10 F10:J10" twoDigitTextYear="1"/>
    <ignoredError sqref="E10" twoDigitTextYear="1"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36"/>
  <sheetViews>
    <sheetView workbookViewId="0">
      <selection activeCell="N17" sqref="N17"/>
    </sheetView>
  </sheetViews>
  <sheetFormatPr defaultColWidth="9.140625" defaultRowHeight="12.75"/>
  <cols>
    <col min="1" max="1" width="3.28515625" style="114" customWidth="1"/>
    <col min="2" max="16384" width="9.140625" style="56"/>
  </cols>
  <sheetData>
    <row r="1" spans="1:11" ht="13.5" thickBot="1"/>
    <row r="2" spans="1:11" ht="13.5" thickTop="1">
      <c r="A2" s="89" t="s">
        <v>122</v>
      </c>
      <c r="B2" s="42"/>
      <c r="C2" s="47"/>
      <c r="D2" s="42"/>
      <c r="E2" s="42"/>
      <c r="F2" s="42"/>
      <c r="G2" s="42"/>
      <c r="H2" s="42"/>
      <c r="I2" s="42"/>
      <c r="J2" s="42"/>
      <c r="K2" s="90"/>
    </row>
    <row r="3" spans="1:11">
      <c r="A3" s="9" t="s">
        <v>82</v>
      </c>
      <c r="B3" s="646" t="s">
        <v>83</v>
      </c>
      <c r="C3" s="646"/>
      <c r="D3" s="646"/>
      <c r="E3" s="646"/>
      <c r="F3" s="646"/>
      <c r="G3" s="646"/>
      <c r="H3" s="646"/>
      <c r="I3" s="646"/>
      <c r="J3" s="646"/>
      <c r="K3" s="647"/>
    </row>
    <row r="4" spans="1:11" ht="24" customHeight="1">
      <c r="A4" s="176" t="s">
        <v>84</v>
      </c>
      <c r="B4" s="644" t="s">
        <v>227</v>
      </c>
      <c r="C4" s="644"/>
      <c r="D4" s="644"/>
      <c r="E4" s="644"/>
      <c r="F4" s="644"/>
      <c r="G4" s="644"/>
      <c r="H4" s="644"/>
      <c r="I4" s="644"/>
      <c r="J4" s="644"/>
      <c r="K4" s="645"/>
    </row>
    <row r="5" spans="1:11">
      <c r="A5" s="94" t="s">
        <v>192</v>
      </c>
      <c r="B5" s="648" t="s">
        <v>193</v>
      </c>
      <c r="C5" s="648"/>
      <c r="D5" s="648"/>
      <c r="E5" s="648"/>
      <c r="F5" s="648"/>
      <c r="G5" s="648"/>
      <c r="H5" s="648"/>
      <c r="I5" s="648"/>
      <c r="J5" s="648"/>
      <c r="K5" s="649"/>
    </row>
    <row r="6" spans="1:11" ht="26.25" customHeight="1">
      <c r="A6" s="91" t="s">
        <v>73</v>
      </c>
      <c r="B6" s="652" t="s">
        <v>301</v>
      </c>
      <c r="C6" s="652"/>
      <c r="D6" s="652"/>
      <c r="E6" s="652"/>
      <c r="F6" s="652"/>
      <c r="G6" s="652"/>
      <c r="H6" s="652"/>
      <c r="I6" s="652"/>
      <c r="J6" s="652"/>
      <c r="K6" s="653"/>
    </row>
    <row r="7" spans="1:11">
      <c r="A7" s="107"/>
      <c r="B7" s="92" t="s">
        <v>302</v>
      </c>
      <c r="C7" s="93"/>
      <c r="D7" s="93"/>
      <c r="E7" s="87"/>
      <c r="F7" s="87"/>
      <c r="G7" s="87"/>
      <c r="H7" s="87"/>
      <c r="I7" s="87"/>
      <c r="J7" s="87"/>
      <c r="K7" s="88"/>
    </row>
    <row r="8" spans="1:11">
      <c r="A8" s="107"/>
      <c r="B8" s="92" t="s">
        <v>194</v>
      </c>
      <c r="C8" s="93"/>
      <c r="D8" s="93"/>
      <c r="E8" s="87"/>
      <c r="F8" s="87"/>
      <c r="G8" s="87"/>
      <c r="H8" s="87"/>
      <c r="I8" s="87"/>
      <c r="J8" s="87"/>
      <c r="K8" s="88"/>
    </row>
    <row r="9" spans="1:11">
      <c r="A9" s="107"/>
      <c r="B9" s="92" t="s">
        <v>303</v>
      </c>
      <c r="C9" s="93"/>
      <c r="D9" s="93"/>
      <c r="E9" s="87"/>
      <c r="F9" s="87"/>
      <c r="G9" s="87"/>
      <c r="H9" s="87"/>
      <c r="I9" s="87"/>
      <c r="J9" s="87"/>
      <c r="K9" s="88"/>
    </row>
    <row r="10" spans="1:11">
      <c r="A10" s="107"/>
      <c r="B10" s="92" t="s">
        <v>75</v>
      </c>
      <c r="C10" s="93"/>
      <c r="D10" s="93"/>
      <c r="E10" s="87"/>
      <c r="F10" s="87"/>
      <c r="G10" s="87"/>
      <c r="H10" s="87"/>
      <c r="I10" s="87"/>
      <c r="J10" s="87"/>
      <c r="K10" s="88"/>
    </row>
    <row r="11" spans="1:11" ht="24.75" customHeight="1">
      <c r="A11" s="107"/>
      <c r="B11" s="652" t="s">
        <v>314</v>
      </c>
      <c r="C11" s="652"/>
      <c r="D11" s="652"/>
      <c r="E11" s="652"/>
      <c r="F11" s="652"/>
      <c r="G11" s="652"/>
      <c r="H11" s="652"/>
      <c r="I11" s="652"/>
      <c r="J11" s="652"/>
      <c r="K11" s="653"/>
    </row>
    <row r="12" spans="1:11">
      <c r="A12" s="107"/>
      <c r="B12" s="92" t="s">
        <v>305</v>
      </c>
      <c r="C12" s="93"/>
      <c r="D12" s="93"/>
      <c r="E12" s="87"/>
      <c r="F12" s="87"/>
      <c r="G12" s="87"/>
      <c r="H12" s="87"/>
      <c r="I12" s="87"/>
      <c r="J12" s="87"/>
      <c r="K12" s="88"/>
    </row>
    <row r="13" spans="1:11">
      <c r="A13" s="107"/>
      <c r="B13" s="92" t="s">
        <v>76</v>
      </c>
      <c r="C13" s="93"/>
      <c r="D13" s="93"/>
      <c r="E13" s="87"/>
      <c r="F13" s="87"/>
      <c r="G13" s="87"/>
      <c r="H13" s="87"/>
      <c r="I13" s="87"/>
      <c r="J13" s="87"/>
      <c r="K13" s="88"/>
    </row>
    <row r="14" spans="1:11">
      <c r="A14" s="91" t="s">
        <v>74</v>
      </c>
      <c r="B14" s="188" t="s">
        <v>313</v>
      </c>
      <c r="C14" s="183"/>
      <c r="D14" s="183"/>
      <c r="E14" s="184"/>
      <c r="F14" s="184"/>
      <c r="G14" s="184"/>
      <c r="H14" s="184"/>
      <c r="I14" s="184"/>
      <c r="J14" s="184"/>
      <c r="K14" s="185"/>
    </row>
    <row r="15" spans="1:11">
      <c r="A15" s="107"/>
      <c r="B15" s="92" t="s">
        <v>77</v>
      </c>
      <c r="C15" s="93"/>
      <c r="D15" s="93"/>
      <c r="E15" s="87"/>
      <c r="F15" s="87"/>
      <c r="G15" s="87"/>
      <c r="H15" s="87"/>
      <c r="I15" s="87"/>
      <c r="J15" s="87"/>
      <c r="K15" s="88"/>
    </row>
    <row r="16" spans="1:11">
      <c r="A16" s="107"/>
      <c r="B16" s="92" t="s">
        <v>78</v>
      </c>
      <c r="C16" s="93"/>
      <c r="D16" s="93"/>
      <c r="E16" s="87"/>
      <c r="F16" s="87"/>
      <c r="G16" s="87"/>
      <c r="H16" s="87"/>
      <c r="I16" s="87"/>
      <c r="J16" s="87"/>
      <c r="K16" s="88"/>
    </row>
    <row r="17" spans="1:11">
      <c r="A17" s="107"/>
      <c r="B17" s="92" t="s">
        <v>312</v>
      </c>
      <c r="C17" s="93"/>
      <c r="D17" s="93"/>
      <c r="E17" s="87"/>
      <c r="F17" s="87"/>
      <c r="G17" s="87"/>
      <c r="H17" s="87"/>
      <c r="I17" s="87"/>
      <c r="J17" s="87"/>
      <c r="K17" s="88"/>
    </row>
    <row r="18" spans="1:11">
      <c r="A18" s="107"/>
      <c r="B18" s="92" t="s">
        <v>79</v>
      </c>
      <c r="C18" s="93"/>
      <c r="D18" s="93"/>
      <c r="E18" s="87"/>
      <c r="F18" s="87"/>
      <c r="G18" s="87"/>
      <c r="H18" s="87"/>
      <c r="I18" s="87"/>
      <c r="J18" s="87"/>
      <c r="K18" s="88"/>
    </row>
    <row r="19" spans="1:11">
      <c r="A19" s="107"/>
      <c r="B19" s="92" t="s">
        <v>304</v>
      </c>
      <c r="C19" s="93"/>
      <c r="D19" s="93"/>
      <c r="E19" s="87"/>
      <c r="F19" s="87"/>
      <c r="G19" s="87"/>
      <c r="H19" s="87"/>
      <c r="I19" s="87"/>
      <c r="J19" s="87"/>
      <c r="K19" s="88"/>
    </row>
    <row r="20" spans="1:11">
      <c r="A20" s="107"/>
      <c r="B20" s="92" t="s">
        <v>80</v>
      </c>
      <c r="C20" s="93"/>
      <c r="D20" s="93"/>
      <c r="E20" s="87"/>
      <c r="F20" s="87"/>
      <c r="G20" s="87"/>
      <c r="H20" s="87"/>
      <c r="I20" s="87"/>
      <c r="J20" s="87"/>
      <c r="K20" s="88"/>
    </row>
    <row r="21" spans="1:11">
      <c r="A21" s="107"/>
      <c r="B21" s="92" t="s">
        <v>81</v>
      </c>
      <c r="C21" s="93"/>
      <c r="D21" s="93"/>
      <c r="E21" s="87"/>
      <c r="F21" s="87"/>
      <c r="G21" s="87"/>
      <c r="H21" s="87"/>
      <c r="I21" s="87"/>
      <c r="J21" s="87"/>
      <c r="K21" s="88"/>
    </row>
    <row r="22" spans="1:11" ht="23.25" customHeight="1">
      <c r="A22" s="95" t="s">
        <v>85</v>
      </c>
      <c r="B22" s="650" t="s">
        <v>195</v>
      </c>
      <c r="C22" s="650"/>
      <c r="D22" s="650"/>
      <c r="E22" s="650"/>
      <c r="F22" s="650"/>
      <c r="G22" s="650"/>
      <c r="H22" s="650"/>
      <c r="I22" s="650"/>
      <c r="J22" s="650"/>
      <c r="K22" s="651"/>
    </row>
    <row r="23" spans="1:11">
      <c r="A23" s="166" t="s">
        <v>86</v>
      </c>
      <c r="B23" s="644" t="s">
        <v>87</v>
      </c>
      <c r="C23" s="644"/>
      <c r="D23" s="644"/>
      <c r="E23" s="644"/>
      <c r="F23" s="644"/>
      <c r="G23" s="644"/>
      <c r="H23" s="644"/>
      <c r="I23" s="644"/>
      <c r="J23" s="644"/>
      <c r="K23" s="645"/>
    </row>
    <row r="24" spans="1:11">
      <c r="A24" s="86" t="s">
        <v>88</v>
      </c>
      <c r="B24" s="644" t="s">
        <v>89</v>
      </c>
      <c r="C24" s="644"/>
      <c r="D24" s="644"/>
      <c r="E24" s="644"/>
      <c r="F24" s="644"/>
      <c r="G24" s="644"/>
      <c r="H24" s="644"/>
      <c r="I24" s="644"/>
      <c r="J24" s="644"/>
      <c r="K24" s="645"/>
    </row>
    <row r="25" spans="1:11">
      <c r="A25" s="86" t="s">
        <v>240</v>
      </c>
      <c r="B25" s="644" t="s">
        <v>241</v>
      </c>
      <c r="C25" s="644"/>
      <c r="D25" s="644"/>
      <c r="E25" s="644"/>
      <c r="F25" s="644"/>
      <c r="G25" s="644"/>
      <c r="H25" s="644"/>
      <c r="I25" s="644"/>
      <c r="J25" s="644"/>
      <c r="K25" s="645"/>
    </row>
    <row r="26" spans="1:11">
      <c r="A26" s="86" t="s">
        <v>242</v>
      </c>
      <c r="B26" s="644" t="s">
        <v>243</v>
      </c>
      <c r="C26" s="644"/>
      <c r="D26" s="644"/>
      <c r="E26" s="644"/>
      <c r="F26" s="644"/>
      <c r="G26" s="644"/>
      <c r="H26" s="644"/>
      <c r="I26" s="644"/>
      <c r="J26" s="644"/>
      <c r="K26" s="645"/>
    </row>
    <row r="27" spans="1:11">
      <c r="A27" s="9" t="s">
        <v>90</v>
      </c>
      <c r="B27" s="646" t="s">
        <v>91</v>
      </c>
      <c r="C27" s="646"/>
      <c r="D27" s="646"/>
      <c r="E27" s="646"/>
      <c r="F27" s="646"/>
      <c r="G27" s="646"/>
      <c r="H27" s="646"/>
      <c r="I27" s="646"/>
      <c r="J27" s="646"/>
      <c r="K27" s="647"/>
    </row>
    <row r="28" spans="1:11" ht="24.75" customHeight="1">
      <c r="A28" s="97" t="s">
        <v>168</v>
      </c>
      <c r="B28" s="656" t="s">
        <v>196</v>
      </c>
      <c r="C28" s="656"/>
      <c r="D28" s="656"/>
      <c r="E28" s="656"/>
      <c r="F28" s="656"/>
      <c r="G28" s="656"/>
      <c r="H28" s="656"/>
      <c r="I28" s="656"/>
      <c r="J28" s="656"/>
      <c r="K28" s="657"/>
    </row>
    <row r="29" spans="1:11" ht="24.75" customHeight="1">
      <c r="A29" s="97" t="s">
        <v>177</v>
      </c>
      <c r="B29" s="656" t="s">
        <v>219</v>
      </c>
      <c r="C29" s="656"/>
      <c r="D29" s="656"/>
      <c r="E29" s="656"/>
      <c r="F29" s="656"/>
      <c r="G29" s="656"/>
      <c r="H29" s="656"/>
      <c r="I29" s="656"/>
      <c r="J29" s="656"/>
      <c r="K29" s="657"/>
    </row>
    <row r="30" spans="1:11" ht="35.25" customHeight="1">
      <c r="A30" s="97" t="s">
        <v>220</v>
      </c>
      <c r="B30" s="656" t="s">
        <v>221</v>
      </c>
      <c r="C30" s="656"/>
      <c r="D30" s="656"/>
      <c r="E30" s="656"/>
      <c r="F30" s="656"/>
      <c r="G30" s="656"/>
      <c r="H30" s="656"/>
      <c r="I30" s="656"/>
      <c r="J30" s="656"/>
      <c r="K30" s="657"/>
    </row>
    <row r="31" spans="1:11" ht="23.25" customHeight="1">
      <c r="A31" s="96" t="s">
        <v>92</v>
      </c>
      <c r="B31" s="656" t="s">
        <v>93</v>
      </c>
      <c r="C31" s="656"/>
      <c r="D31" s="656"/>
      <c r="E31" s="656"/>
      <c r="F31" s="656"/>
      <c r="G31" s="656"/>
      <c r="H31" s="656"/>
      <c r="I31" s="656"/>
      <c r="J31" s="656"/>
      <c r="K31" s="657"/>
    </row>
    <row r="32" spans="1:11" ht="25.5" customHeight="1">
      <c r="A32" s="96" t="s">
        <v>94</v>
      </c>
      <c r="B32" s="656" t="s">
        <v>197</v>
      </c>
      <c r="C32" s="656"/>
      <c r="D32" s="656"/>
      <c r="E32" s="656"/>
      <c r="F32" s="656"/>
      <c r="G32" s="656"/>
      <c r="H32" s="656"/>
      <c r="I32" s="656"/>
      <c r="J32" s="656"/>
      <c r="K32" s="657"/>
    </row>
    <row r="33" spans="1:11" ht="99" customHeight="1">
      <c r="A33" s="97" t="s">
        <v>95</v>
      </c>
      <c r="B33" s="658" t="s">
        <v>218</v>
      </c>
      <c r="C33" s="654"/>
      <c r="D33" s="654"/>
      <c r="E33" s="654"/>
      <c r="F33" s="654"/>
      <c r="G33" s="654"/>
      <c r="H33" s="654"/>
      <c r="I33" s="654"/>
      <c r="J33" s="654"/>
      <c r="K33" s="655"/>
    </row>
    <row r="34" spans="1:11" ht="38.25" customHeight="1">
      <c r="A34" s="97"/>
      <c r="B34" s="654"/>
      <c r="C34" s="654"/>
      <c r="D34" s="654"/>
      <c r="E34" s="654"/>
      <c r="F34" s="654"/>
      <c r="G34" s="654"/>
      <c r="H34" s="654"/>
      <c r="I34" s="654"/>
      <c r="J34" s="654"/>
      <c r="K34" s="655"/>
    </row>
    <row r="35" spans="1:11" ht="10.5" customHeight="1" thickBot="1">
      <c r="A35" s="98"/>
      <c r="B35" s="99"/>
      <c r="C35" s="99"/>
      <c r="D35" s="99"/>
      <c r="E35" s="99"/>
      <c r="F35" s="99"/>
      <c r="G35" s="99"/>
      <c r="H35" s="99"/>
      <c r="I35" s="99"/>
      <c r="J35" s="99"/>
      <c r="K35" s="100"/>
    </row>
    <row r="36" spans="1:11" ht="13.5" thickTop="1"/>
  </sheetData>
  <mergeCells count="18">
    <mergeCell ref="B34:K34"/>
    <mergeCell ref="B6:K6"/>
    <mergeCell ref="B24:K24"/>
    <mergeCell ref="B31:K31"/>
    <mergeCell ref="B27:K27"/>
    <mergeCell ref="B32:K32"/>
    <mergeCell ref="B33:K33"/>
    <mergeCell ref="B28:K28"/>
    <mergeCell ref="B29:K29"/>
    <mergeCell ref="B30:K30"/>
    <mergeCell ref="B25:K25"/>
    <mergeCell ref="B26:K26"/>
    <mergeCell ref="B4:K4"/>
    <mergeCell ref="B3:K3"/>
    <mergeCell ref="B5:K5"/>
    <mergeCell ref="B22:K22"/>
    <mergeCell ref="B23:K23"/>
    <mergeCell ref="B11:K11"/>
  </mergeCells>
  <pageMargins left="0.2" right="0.45"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16"/>
  <sheetViews>
    <sheetView workbookViewId="0"/>
  </sheetViews>
  <sheetFormatPr defaultRowHeight="12.75"/>
  <cols>
    <col min="1" max="1" width="23.7109375" bestFit="1" customWidth="1"/>
    <col min="2" max="2" width="25.140625" bestFit="1" customWidth="1"/>
    <col min="3" max="3" width="18.28515625" bestFit="1" customWidth="1"/>
    <col min="4" max="4" width="22.5703125" customWidth="1"/>
  </cols>
  <sheetData>
    <row r="3" spans="1:4" ht="13.5" thickBot="1"/>
    <row r="4" spans="1:4" ht="13.5" thickTop="1">
      <c r="A4" s="196" t="s">
        <v>190</v>
      </c>
      <c r="B4" s="57"/>
      <c r="C4" s="58"/>
    </row>
    <row r="5" spans="1:4">
      <c r="A5" s="107" t="s">
        <v>343</v>
      </c>
      <c r="B5" s="59" t="s">
        <v>344</v>
      </c>
      <c r="C5" s="165" t="s">
        <v>345</v>
      </c>
    </row>
    <row r="6" spans="1:4" s="168" customFormat="1">
      <c r="A6" s="194" t="s">
        <v>318</v>
      </c>
      <c r="B6" s="59" t="s">
        <v>319</v>
      </c>
      <c r="C6" s="164" t="s">
        <v>59</v>
      </c>
    </row>
    <row r="7" spans="1:4">
      <c r="A7" s="107" t="s">
        <v>376</v>
      </c>
      <c r="B7" s="59" t="s">
        <v>377</v>
      </c>
      <c r="C7" s="164" t="s">
        <v>60</v>
      </c>
    </row>
    <row r="8" spans="1:4" s="55" customFormat="1">
      <c r="A8" s="107" t="s">
        <v>374</v>
      </c>
      <c r="B8" s="59" t="s">
        <v>375</v>
      </c>
      <c r="C8" s="164" t="s">
        <v>61</v>
      </c>
      <c r="D8" s="120"/>
    </row>
    <row r="9" spans="1:4">
      <c r="A9" s="66" t="s">
        <v>71</v>
      </c>
      <c r="B9" s="59" t="s">
        <v>72</v>
      </c>
      <c r="C9" s="164" t="s">
        <v>62</v>
      </c>
    </row>
    <row r="10" spans="1:4">
      <c r="A10" s="107" t="s">
        <v>372</v>
      </c>
      <c r="B10" s="59" t="s">
        <v>352</v>
      </c>
      <c r="C10" s="164" t="s">
        <v>63</v>
      </c>
      <c r="D10" s="55"/>
    </row>
    <row r="11" spans="1:4">
      <c r="A11" s="66" t="s">
        <v>64</v>
      </c>
      <c r="B11" s="59" t="s">
        <v>65</v>
      </c>
      <c r="C11" s="63" t="s">
        <v>66</v>
      </c>
    </row>
    <row r="12" spans="1:4" s="55" customFormat="1">
      <c r="A12" s="107" t="s">
        <v>346</v>
      </c>
      <c r="B12" s="59" t="s">
        <v>351</v>
      </c>
      <c r="C12" s="165" t="s">
        <v>67</v>
      </c>
    </row>
    <row r="13" spans="1:4" s="55" customFormat="1">
      <c r="A13" s="107" t="s">
        <v>373</v>
      </c>
      <c r="B13" s="59" t="s">
        <v>353</v>
      </c>
      <c r="C13" s="165" t="s">
        <v>68</v>
      </c>
    </row>
    <row r="14" spans="1:4">
      <c r="A14" s="107" t="s">
        <v>230</v>
      </c>
      <c r="B14" s="59" t="s">
        <v>231</v>
      </c>
      <c r="C14" s="63" t="s">
        <v>69</v>
      </c>
    </row>
    <row r="15" spans="1:4" ht="13.5" thickBot="1">
      <c r="A15" s="60"/>
      <c r="B15" s="61"/>
      <c r="C15" s="62"/>
    </row>
    <row r="16" spans="1:4" ht="13.5" thickTop="1"/>
  </sheetData>
  <hyperlinks>
    <hyperlink ref="B9" r:id="rId1" xr:uid="{00000000-0004-0000-0100-000001000000}"/>
    <hyperlink ref="B11" r:id="rId2" xr:uid="{00000000-0004-0000-0100-000002000000}"/>
    <hyperlink ref="B12" r:id="rId3" xr:uid="{00000000-0004-0000-0100-000003000000}"/>
    <hyperlink ref="B14" r:id="rId4" xr:uid="{00000000-0004-0000-0100-000007000000}"/>
    <hyperlink ref="B6" r:id="rId5" xr:uid="{00000000-0004-0000-0100-000008000000}"/>
    <hyperlink ref="B5" r:id="rId6" xr:uid="{6F626981-37F8-4CA8-8307-2484EE44FFEA}"/>
    <hyperlink ref="B10" r:id="rId7" xr:uid="{446B716A-8526-45AF-B4D4-8369F2C8DE12}"/>
    <hyperlink ref="B13" r:id="rId8" xr:uid="{2C06CBB0-E35F-4D22-A475-09376E305A3B}"/>
    <hyperlink ref="B8" r:id="rId9" xr:uid="{2D757EC0-DA53-425B-94E1-E4A8263B99BE}"/>
    <hyperlink ref="B7" r:id="rId10" xr:uid="{8F63D571-EF64-441F-BA02-8EB38E4BC796}"/>
  </hyperlinks>
  <pageMargins left="0.7" right="0.7" top="0.75" bottom="0.75" header="0.3" footer="0.3"/>
  <pageSetup paperSize="9"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83EBD-B8EB-45DF-AB3A-660F3F2CE534}">
  <dimension ref="A1:AP178"/>
  <sheetViews>
    <sheetView zoomScale="85" zoomScaleNormal="85" workbookViewId="0">
      <selection sqref="A1:K1"/>
    </sheetView>
  </sheetViews>
  <sheetFormatPr defaultColWidth="9.140625" defaultRowHeight="12.75"/>
  <cols>
    <col min="1" max="1" width="11.28515625" style="232" customWidth="1"/>
    <col min="2" max="2" width="11" style="232" customWidth="1"/>
    <col min="3" max="3" width="8.5703125" style="130" customWidth="1"/>
    <col min="4" max="4" width="8.7109375" style="232" customWidth="1"/>
    <col min="5" max="5" width="8.85546875" style="232" customWidth="1"/>
    <col min="6" max="6" width="7.7109375" style="232" customWidth="1"/>
    <col min="7" max="7" width="7.28515625" style="232" customWidth="1"/>
    <col min="8" max="8" width="7.42578125" style="232" customWidth="1"/>
    <col min="9" max="9" width="7.7109375" style="232" customWidth="1"/>
    <col min="10" max="10" width="8.42578125" style="232" customWidth="1"/>
    <col min="11" max="12" width="10.7109375" style="340" customWidth="1"/>
    <col min="13" max="16384" width="9.140625" style="232"/>
  </cols>
  <sheetData>
    <row r="1" spans="1:26" ht="13.5" thickBot="1">
      <c r="A1" s="576"/>
      <c r="B1" s="576"/>
      <c r="C1" s="576"/>
      <c r="D1" s="576"/>
      <c r="E1" s="576"/>
      <c r="F1" s="576"/>
      <c r="G1" s="576"/>
      <c r="H1" s="576"/>
      <c r="I1" s="576"/>
      <c r="J1" s="576"/>
      <c r="K1" s="576"/>
      <c r="L1" s="231"/>
    </row>
    <row r="2" spans="1:26" ht="13.5" customHeight="1" thickTop="1">
      <c r="A2" s="577" t="s">
        <v>14</v>
      </c>
      <c r="B2" s="578"/>
      <c r="C2" s="578"/>
      <c r="D2" s="578"/>
      <c r="E2" s="578"/>
      <c r="F2" s="578"/>
      <c r="G2" s="578"/>
      <c r="H2" s="578"/>
      <c r="I2" s="578"/>
      <c r="J2" s="578"/>
      <c r="K2" s="579"/>
      <c r="L2" s="233"/>
    </row>
    <row r="3" spans="1:26" ht="13.5" customHeight="1">
      <c r="A3" s="234"/>
      <c r="B3" s="235"/>
      <c r="C3" s="115"/>
      <c r="D3" s="235"/>
      <c r="E3" s="235"/>
      <c r="F3" s="235"/>
      <c r="G3" s="235"/>
      <c r="H3" s="235"/>
      <c r="I3" s="235"/>
      <c r="J3" s="235"/>
      <c r="K3" s="236"/>
      <c r="L3" s="237"/>
    </row>
    <row r="4" spans="1:26" s="241" customFormat="1" ht="13.5" customHeight="1">
      <c r="A4" s="238" t="s">
        <v>23</v>
      </c>
      <c r="B4" s="239"/>
      <c r="C4" s="117"/>
      <c r="D4" s="239"/>
      <c r="E4" s="239"/>
      <c r="F4" s="239"/>
      <c r="G4" s="239"/>
      <c r="H4" s="239"/>
      <c r="I4" s="239"/>
      <c r="J4" s="239"/>
      <c r="K4" s="240"/>
      <c r="L4" s="237"/>
    </row>
    <row r="5" spans="1:26" s="246" customFormat="1" ht="13.5" customHeight="1">
      <c r="A5" s="242" t="s">
        <v>608</v>
      </c>
      <c r="B5" s="243"/>
      <c r="C5" s="243"/>
      <c r="D5" s="243"/>
      <c r="E5" s="243"/>
      <c r="F5" s="243"/>
      <c r="G5" s="243"/>
      <c r="H5" s="243"/>
      <c r="I5" s="181"/>
      <c r="J5" s="181">
        <v>31575</v>
      </c>
      <c r="K5" s="244"/>
      <c r="L5" s="245"/>
    </row>
    <row r="6" spans="1:26" s="246" customFormat="1" ht="13.5" customHeight="1">
      <c r="A6" s="242" t="s">
        <v>609</v>
      </c>
      <c r="B6" s="243"/>
      <c r="C6" s="243"/>
      <c r="D6" s="243"/>
      <c r="E6" s="243"/>
      <c r="F6" s="243"/>
      <c r="G6" s="205"/>
      <c r="H6" s="205"/>
      <c r="I6" s="179"/>
      <c r="J6" s="181" t="s">
        <v>610</v>
      </c>
      <c r="K6" s="247">
        <v>0.55900000000000005</v>
      </c>
      <c r="L6" s="248"/>
    </row>
    <row r="7" spans="1:26" s="246" customFormat="1" ht="13.5" customHeight="1">
      <c r="A7" s="242" t="s">
        <v>611</v>
      </c>
      <c r="B7" s="243"/>
      <c r="C7" s="243"/>
      <c r="D7" s="243"/>
      <c r="E7" s="205"/>
      <c r="F7" s="205"/>
      <c r="G7" s="205"/>
      <c r="H7" s="205"/>
      <c r="I7" s="179"/>
      <c r="J7" s="181">
        <v>5453</v>
      </c>
      <c r="K7" s="247">
        <v>0.17299999999999999</v>
      </c>
      <c r="L7" s="248"/>
    </row>
    <row r="8" spans="1:26" s="246" customFormat="1" ht="13.5" customHeight="1">
      <c r="A8" s="242" t="s">
        <v>612</v>
      </c>
      <c r="B8" s="243"/>
      <c r="C8" s="250"/>
      <c r="D8" s="243"/>
      <c r="E8" s="25"/>
      <c r="F8" s="25"/>
      <c r="G8" s="25"/>
      <c r="H8" s="25"/>
      <c r="I8" s="25"/>
      <c r="J8" s="251">
        <v>2.0299999999999999E-2</v>
      </c>
      <c r="K8" s="26"/>
      <c r="L8" s="25"/>
    </row>
    <row r="9" spans="1:26" s="249" customFormat="1" ht="13.5" customHeight="1">
      <c r="A9" s="242" t="s">
        <v>387</v>
      </c>
      <c r="B9" s="243"/>
      <c r="C9" s="250"/>
      <c r="D9" s="243"/>
      <c r="E9" s="25"/>
      <c r="F9" s="25"/>
      <c r="G9" s="25"/>
      <c r="H9" s="25"/>
      <c r="I9" s="25"/>
      <c r="J9" s="25">
        <v>64</v>
      </c>
      <c r="K9" s="26"/>
      <c r="L9" s="25"/>
      <c r="M9" s="253"/>
      <c r="N9" s="253"/>
      <c r="O9" s="253"/>
      <c r="P9" s="253"/>
      <c r="Q9" s="253"/>
      <c r="R9" s="246"/>
      <c r="S9" s="246"/>
      <c r="T9" s="246"/>
      <c r="U9" s="246"/>
      <c r="V9" s="246"/>
      <c r="W9" s="246"/>
    </row>
    <row r="10" spans="1:26" s="246" customFormat="1" ht="13.5" customHeight="1">
      <c r="A10" s="242" t="s">
        <v>332</v>
      </c>
      <c r="B10" s="243"/>
      <c r="C10" s="243"/>
      <c r="D10" s="254"/>
      <c r="E10" s="254"/>
      <c r="F10" s="254"/>
      <c r="G10" s="254"/>
      <c r="H10" s="254"/>
      <c r="I10" s="17"/>
      <c r="J10" s="17">
        <v>4.5999999999999996</v>
      </c>
      <c r="K10" s="255"/>
      <c r="L10" s="254"/>
    </row>
    <row r="11" spans="1:26" s="246" customFormat="1" ht="13.5" customHeight="1">
      <c r="A11" s="242"/>
      <c r="B11" s="243"/>
      <c r="C11" s="243"/>
      <c r="D11" s="254"/>
      <c r="E11" s="254"/>
      <c r="F11" s="254"/>
      <c r="G11" s="254"/>
      <c r="H11" s="254"/>
      <c r="I11" s="17"/>
      <c r="J11" s="254"/>
      <c r="K11" s="255"/>
      <c r="L11" s="254"/>
    </row>
    <row r="12" spans="1:26" s="246" customFormat="1" ht="13.5" customHeight="1">
      <c r="A12" s="238" t="s">
        <v>107</v>
      </c>
      <c r="B12" s="256"/>
      <c r="C12" s="46"/>
      <c r="D12" s="44"/>
      <c r="E12" s="44"/>
      <c r="F12" s="44"/>
      <c r="G12" s="44"/>
      <c r="H12" s="44"/>
      <c r="I12" s="44"/>
      <c r="J12" s="44"/>
      <c r="K12" s="257"/>
      <c r="L12" s="258"/>
    </row>
    <row r="13" spans="1:26" s="246" customFormat="1" ht="13.5" customHeight="1">
      <c r="A13" s="242" t="s">
        <v>613</v>
      </c>
      <c r="B13" s="243"/>
      <c r="C13" s="243"/>
      <c r="D13" s="243"/>
      <c r="E13" s="254"/>
      <c r="F13" s="254"/>
      <c r="G13" s="254"/>
      <c r="H13" s="254"/>
      <c r="I13" s="243"/>
      <c r="J13" s="254">
        <v>0.498</v>
      </c>
      <c r="K13" s="257"/>
      <c r="L13" s="258"/>
    </row>
    <row r="14" spans="1:26" s="246" customFormat="1" ht="13.5" customHeight="1">
      <c r="A14" s="242" t="s">
        <v>389</v>
      </c>
      <c r="B14" s="243"/>
      <c r="C14" s="243"/>
      <c r="D14" s="243"/>
      <c r="E14" s="250"/>
      <c r="F14" s="250"/>
      <c r="G14" s="250"/>
      <c r="H14" s="250"/>
      <c r="I14" s="243"/>
      <c r="J14" s="254">
        <v>29.6</v>
      </c>
      <c r="K14" s="257"/>
      <c r="L14" s="258"/>
    </row>
    <row r="15" spans="1:26" s="249" customFormat="1" ht="13.5" customHeight="1">
      <c r="A15" s="242" t="s">
        <v>390</v>
      </c>
      <c r="B15" s="243"/>
      <c r="C15" s="243"/>
      <c r="D15" s="243"/>
      <c r="E15" s="254"/>
      <c r="F15" s="254"/>
      <c r="G15" s="254"/>
      <c r="H15" s="254"/>
      <c r="I15" s="243"/>
      <c r="J15" s="254">
        <v>0.625</v>
      </c>
      <c r="K15" s="257"/>
      <c r="L15" s="258"/>
      <c r="M15" s="246"/>
      <c r="N15" s="246"/>
      <c r="O15" s="246"/>
      <c r="P15" s="246"/>
      <c r="Q15" s="246"/>
      <c r="R15" s="246"/>
      <c r="S15" s="246"/>
      <c r="T15" s="246"/>
      <c r="U15" s="246"/>
      <c r="V15" s="246"/>
      <c r="W15" s="246"/>
      <c r="X15" s="246"/>
      <c r="Y15" s="246"/>
      <c r="Z15" s="246"/>
    </row>
    <row r="16" spans="1:26" s="246" customFormat="1" ht="13.5" customHeight="1">
      <c r="A16" s="242" t="s">
        <v>614</v>
      </c>
      <c r="B16" s="243"/>
      <c r="C16" s="243"/>
      <c r="D16" s="243"/>
      <c r="E16" s="254"/>
      <c r="F16" s="254"/>
      <c r="G16" s="254"/>
      <c r="H16" s="254"/>
      <c r="I16" s="243"/>
      <c r="J16" s="254">
        <v>0.27200000000000002</v>
      </c>
      <c r="K16" s="257"/>
      <c r="L16" s="258"/>
    </row>
    <row r="17" spans="1:12" s="246" customFormat="1" ht="13.5" customHeight="1">
      <c r="A17" s="242" t="s">
        <v>392</v>
      </c>
      <c r="B17" s="243"/>
      <c r="C17" s="243"/>
      <c r="D17" s="250"/>
      <c r="E17" s="250"/>
      <c r="F17" s="250"/>
      <c r="G17" s="250"/>
      <c r="H17" s="250"/>
      <c r="I17" s="243"/>
      <c r="J17" s="254">
        <v>28.2</v>
      </c>
      <c r="K17" s="257"/>
      <c r="L17" s="258"/>
    </row>
    <row r="18" spans="1:12" s="246" customFormat="1" ht="13.5" customHeight="1">
      <c r="A18" s="242" t="s">
        <v>615</v>
      </c>
      <c r="B18" s="243"/>
      <c r="C18" s="254"/>
      <c r="D18" s="250"/>
      <c r="E18" s="250"/>
      <c r="F18" s="250"/>
      <c r="G18" s="250"/>
      <c r="H18" s="250"/>
      <c r="I18" s="243"/>
      <c r="J18" s="169">
        <v>54.5</v>
      </c>
      <c r="K18" s="257"/>
      <c r="L18" s="258"/>
    </row>
    <row r="19" spans="1:12" s="246" customFormat="1" ht="13.5" customHeight="1">
      <c r="A19" s="242" t="s">
        <v>394</v>
      </c>
      <c r="B19" s="243"/>
      <c r="C19" s="243"/>
      <c r="D19" s="30"/>
      <c r="E19" s="30"/>
      <c r="F19" s="30"/>
      <c r="G19" s="30"/>
      <c r="H19" s="30"/>
      <c r="I19" s="243"/>
      <c r="J19" s="18" t="s">
        <v>2</v>
      </c>
      <c r="K19" s="257" t="s">
        <v>12</v>
      </c>
      <c r="L19" s="258"/>
    </row>
    <row r="20" spans="1:12" s="246" customFormat="1" ht="13.5" customHeight="1">
      <c r="A20" s="242"/>
      <c r="B20" s="243"/>
      <c r="C20" s="243"/>
      <c r="D20" s="30"/>
      <c r="E20" s="30"/>
      <c r="F20" s="30"/>
      <c r="G20" s="30"/>
      <c r="H20" s="30"/>
      <c r="I20" s="18"/>
      <c r="J20" s="30"/>
      <c r="K20" s="257"/>
      <c r="L20" s="258"/>
    </row>
    <row r="21" spans="1:12" s="241" customFormat="1">
      <c r="A21" s="238" t="s">
        <v>291</v>
      </c>
      <c r="B21" s="243"/>
      <c r="C21" s="34"/>
      <c r="D21" s="34"/>
      <c r="E21" s="34"/>
      <c r="F21" s="34"/>
      <c r="G21" s="34"/>
      <c r="H21" s="34"/>
      <c r="I21" s="34"/>
      <c r="J21" s="34"/>
      <c r="K21" s="257"/>
      <c r="L21" s="258"/>
    </row>
    <row r="22" spans="1:12" s="241" customFormat="1" ht="13.5">
      <c r="A22" s="242" t="s">
        <v>616</v>
      </c>
      <c r="B22" s="243"/>
      <c r="C22" s="34"/>
      <c r="D22" s="34"/>
      <c r="E22" s="34"/>
      <c r="F22" s="34"/>
      <c r="G22" s="34"/>
      <c r="H22" s="34"/>
      <c r="I22" s="239"/>
      <c r="J22" s="25">
        <v>40</v>
      </c>
      <c r="K22" s="257"/>
      <c r="L22" s="258"/>
    </row>
    <row r="23" spans="1:12" s="241" customFormat="1" ht="13.5">
      <c r="A23" s="242" t="s">
        <v>617</v>
      </c>
      <c r="B23" s="243"/>
      <c r="C23" s="243"/>
      <c r="D23" s="25"/>
      <c r="E23" s="25"/>
      <c r="F23" s="25"/>
      <c r="G23" s="25"/>
      <c r="H23" s="25"/>
      <c r="I23" s="239"/>
      <c r="J23" s="25">
        <v>53</v>
      </c>
      <c r="K23" s="255"/>
      <c r="L23" s="254"/>
    </row>
    <row r="24" spans="1:12" s="241" customFormat="1" ht="13.5">
      <c r="A24" s="242" t="s">
        <v>619</v>
      </c>
      <c r="B24" s="243"/>
      <c r="C24" s="243"/>
      <c r="D24" s="25"/>
      <c r="E24" s="25"/>
      <c r="F24" s="25"/>
      <c r="G24" s="25"/>
      <c r="H24" s="25"/>
      <c r="I24" s="239"/>
      <c r="J24" s="25">
        <v>70</v>
      </c>
      <c r="K24" s="255"/>
      <c r="L24" s="254"/>
    </row>
    <row r="25" spans="1:12" s="241" customFormat="1" ht="13.5">
      <c r="A25" s="242" t="s">
        <v>620</v>
      </c>
      <c r="B25" s="243"/>
      <c r="C25" s="243"/>
      <c r="D25" s="254"/>
      <c r="E25" s="254"/>
      <c r="F25" s="254"/>
      <c r="G25" s="254"/>
      <c r="H25" s="254"/>
      <c r="I25" s="239"/>
      <c r="J25" s="179">
        <v>1300</v>
      </c>
      <c r="K25" s="255"/>
      <c r="L25" s="254"/>
    </row>
    <row r="26" spans="1:12" s="260" customFormat="1" ht="13.5">
      <c r="A26" s="242" t="s">
        <v>621</v>
      </c>
      <c r="B26" s="243"/>
      <c r="C26" s="243"/>
      <c r="D26" s="254"/>
      <c r="E26" s="254"/>
      <c r="F26" s="254"/>
      <c r="G26" s="254"/>
      <c r="H26" s="254"/>
      <c r="I26" s="239"/>
      <c r="J26" s="179">
        <v>51</v>
      </c>
      <c r="K26" s="255"/>
      <c r="L26" s="254"/>
    </row>
    <row r="27" spans="1:12" s="241" customFormat="1" ht="12" customHeight="1">
      <c r="A27" s="242" t="s">
        <v>622</v>
      </c>
      <c r="B27" s="243"/>
      <c r="C27" s="243"/>
      <c r="D27" s="243"/>
      <c r="E27" s="254"/>
      <c r="F27" s="254"/>
      <c r="G27" s="243"/>
      <c r="H27" s="254"/>
      <c r="I27" s="239"/>
      <c r="J27" s="254">
        <v>74</v>
      </c>
      <c r="K27" s="255"/>
      <c r="L27" s="254"/>
    </row>
    <row r="28" spans="1:12" s="241" customFormat="1" ht="12" customHeight="1">
      <c r="A28" s="242" t="s">
        <v>623</v>
      </c>
      <c r="B28" s="243"/>
      <c r="C28" s="243"/>
      <c r="D28" s="243"/>
      <c r="E28" s="254"/>
      <c r="F28" s="254"/>
      <c r="G28" s="243"/>
      <c r="H28" s="254"/>
      <c r="I28" s="254"/>
      <c r="J28" s="254">
        <v>65</v>
      </c>
      <c r="K28" s="255"/>
      <c r="L28" s="254"/>
    </row>
    <row r="29" spans="1:12" s="241" customFormat="1" ht="12" customHeight="1">
      <c r="A29" s="242" t="s">
        <v>624</v>
      </c>
      <c r="B29" s="243"/>
      <c r="C29" s="243"/>
      <c r="D29" s="243"/>
      <c r="E29" s="254"/>
      <c r="F29" s="254"/>
      <c r="G29" s="243"/>
      <c r="H29" s="254"/>
      <c r="I29" s="254"/>
      <c r="J29" s="254">
        <v>60</v>
      </c>
      <c r="K29" s="255"/>
      <c r="L29" s="254"/>
    </row>
    <row r="30" spans="1:12" s="241" customFormat="1" ht="12" customHeight="1">
      <c r="A30" s="242" t="s">
        <v>625</v>
      </c>
      <c r="B30" s="243"/>
      <c r="C30" s="243"/>
      <c r="D30" s="243"/>
      <c r="E30" s="254"/>
      <c r="F30" s="254"/>
      <c r="G30" s="243"/>
      <c r="H30" s="254"/>
      <c r="I30" s="254"/>
      <c r="J30" s="254">
        <v>62</v>
      </c>
      <c r="K30" s="255"/>
      <c r="L30" s="254"/>
    </row>
    <row r="31" spans="1:12" s="241" customFormat="1" ht="13.5">
      <c r="A31" s="242" t="s">
        <v>606</v>
      </c>
      <c r="B31" s="243"/>
      <c r="C31" s="243"/>
      <c r="D31" s="243"/>
      <c r="E31" s="261"/>
      <c r="F31" s="261"/>
      <c r="G31" s="261"/>
      <c r="H31" s="261"/>
      <c r="I31" s="239"/>
      <c r="J31" s="205">
        <v>21</v>
      </c>
      <c r="K31" s="255"/>
      <c r="L31" s="254"/>
    </row>
    <row r="32" spans="1:12" s="241" customFormat="1">
      <c r="A32" s="242"/>
      <c r="B32" s="243"/>
      <c r="C32" s="243"/>
      <c r="D32" s="243"/>
      <c r="E32" s="261"/>
      <c r="F32" s="261"/>
      <c r="G32" s="261"/>
      <c r="H32" s="261"/>
      <c r="I32" s="239"/>
      <c r="J32" s="205"/>
      <c r="K32" s="255"/>
      <c r="L32" s="254"/>
    </row>
    <row r="33" spans="1:12" s="241" customFormat="1">
      <c r="A33" s="238" t="s">
        <v>290</v>
      </c>
      <c r="B33" s="243"/>
      <c r="C33" s="243"/>
      <c r="D33" s="243"/>
      <c r="E33" s="261"/>
      <c r="F33" s="261"/>
      <c r="G33" s="261"/>
      <c r="H33" s="261"/>
      <c r="I33" s="239"/>
      <c r="J33" s="205"/>
      <c r="K33" s="255"/>
      <c r="L33" s="254"/>
    </row>
    <row r="34" spans="1:12" s="241" customFormat="1" ht="13.5" customHeight="1">
      <c r="A34" s="242" t="s">
        <v>399</v>
      </c>
      <c r="B34" s="243"/>
      <c r="C34" s="243"/>
      <c r="D34" s="243"/>
      <c r="E34" s="261"/>
      <c r="F34" s="261"/>
      <c r="G34" s="261"/>
      <c r="H34" s="261"/>
      <c r="I34" s="239"/>
      <c r="J34" s="18">
        <v>0.25</v>
      </c>
      <c r="K34" s="247">
        <v>9.7000000000000003E-2</v>
      </c>
      <c r="L34" s="262"/>
    </row>
    <row r="35" spans="1:12" s="241" customFormat="1" ht="13.5">
      <c r="A35" s="242" t="s">
        <v>400</v>
      </c>
      <c r="B35" s="243"/>
      <c r="C35" s="243"/>
      <c r="D35" s="243"/>
      <c r="E35" s="261"/>
      <c r="F35" s="261"/>
      <c r="G35" s="261"/>
      <c r="H35" s="261"/>
      <c r="I35" s="239"/>
      <c r="J35" s="205">
        <v>41</v>
      </c>
      <c r="K35" s="255"/>
      <c r="L35" s="254"/>
    </row>
    <row r="36" spans="1:12" s="249" customFormat="1" ht="13.5" customHeight="1">
      <c r="A36" s="242" t="s">
        <v>401</v>
      </c>
      <c r="B36" s="243"/>
      <c r="C36" s="243"/>
      <c r="D36" s="254"/>
      <c r="E36" s="254"/>
      <c r="F36" s="254"/>
      <c r="G36" s="254"/>
      <c r="H36" s="254"/>
      <c r="I36" s="243"/>
      <c r="J36" s="33">
        <v>98</v>
      </c>
      <c r="K36" s="255"/>
      <c r="L36" s="254"/>
    </row>
    <row r="37" spans="1:12" s="249" customFormat="1" ht="13.5" customHeight="1">
      <c r="A37" s="242" t="s">
        <v>402</v>
      </c>
      <c r="B37" s="243"/>
      <c r="C37" s="243"/>
      <c r="D37" s="243"/>
      <c r="E37" s="263"/>
      <c r="F37" s="263"/>
      <c r="G37" s="263"/>
      <c r="H37" s="263"/>
      <c r="I37" s="243"/>
      <c r="J37" s="25">
        <v>57</v>
      </c>
      <c r="K37" s="255"/>
      <c r="L37" s="254"/>
    </row>
    <row r="38" spans="1:12" s="246" customFormat="1" ht="13.5" customHeight="1">
      <c r="A38" s="242" t="s">
        <v>403</v>
      </c>
      <c r="B38" s="243"/>
      <c r="C38" s="243"/>
      <c r="D38" s="243"/>
      <c r="E38" s="263"/>
      <c r="F38" s="263"/>
      <c r="G38" s="263"/>
      <c r="H38" s="263"/>
      <c r="I38" s="243"/>
      <c r="J38" s="25" t="s">
        <v>6</v>
      </c>
      <c r="K38" s="255"/>
      <c r="L38" s="254"/>
    </row>
    <row r="39" spans="1:12" s="249" customFormat="1" ht="13.5" customHeight="1">
      <c r="A39" s="242" t="s">
        <v>404</v>
      </c>
      <c r="B39" s="243"/>
      <c r="C39" s="243"/>
      <c r="D39" s="243"/>
      <c r="E39" s="263"/>
      <c r="F39" s="263"/>
      <c r="G39" s="263"/>
      <c r="H39" s="263"/>
      <c r="I39" s="243"/>
      <c r="J39" s="25">
        <v>43</v>
      </c>
      <c r="K39" s="255"/>
      <c r="L39" s="254"/>
    </row>
    <row r="40" spans="1:12" s="246" customFormat="1" ht="13.5" customHeight="1">
      <c r="A40" s="242" t="s">
        <v>405</v>
      </c>
      <c r="B40" s="243"/>
      <c r="C40" s="243"/>
      <c r="D40" s="243"/>
      <c r="E40" s="263"/>
      <c r="F40" s="263"/>
      <c r="G40" s="263"/>
      <c r="H40" s="263"/>
      <c r="I40" s="243"/>
      <c r="J40" s="25">
        <v>61</v>
      </c>
      <c r="K40" s="255"/>
      <c r="L40" s="254"/>
    </row>
    <row r="41" spans="1:12" s="246" customFormat="1" ht="13.5" customHeight="1">
      <c r="A41" s="264"/>
      <c r="B41" s="243"/>
      <c r="C41" s="243"/>
      <c r="D41" s="243"/>
      <c r="E41" s="263"/>
      <c r="F41" s="263"/>
      <c r="G41" s="263"/>
      <c r="H41" s="263"/>
      <c r="I41" s="243"/>
      <c r="J41" s="25"/>
      <c r="K41" s="255"/>
      <c r="L41" s="254"/>
    </row>
    <row r="42" spans="1:12" s="246" customFormat="1" ht="13.5" customHeight="1">
      <c r="A42" s="238" t="s">
        <v>292</v>
      </c>
      <c r="B42" s="243"/>
      <c r="C42" s="243"/>
      <c r="D42" s="243"/>
      <c r="E42" s="263"/>
      <c r="F42" s="263"/>
      <c r="G42" s="263"/>
      <c r="H42" s="263"/>
      <c r="I42" s="243"/>
      <c r="J42" s="25"/>
      <c r="K42" s="255"/>
      <c r="L42" s="254"/>
    </row>
    <row r="43" spans="1:12" s="241" customFormat="1" ht="13.5">
      <c r="A43" s="242" t="s">
        <v>626</v>
      </c>
      <c r="B43" s="243"/>
      <c r="C43" s="243"/>
      <c r="D43" s="243"/>
      <c r="E43" s="254"/>
      <c r="F43" s="254"/>
      <c r="G43" s="254"/>
      <c r="H43" s="254"/>
      <c r="I43" s="239"/>
      <c r="J43" s="170">
        <v>63</v>
      </c>
      <c r="K43" s="255"/>
      <c r="L43" s="254"/>
    </row>
    <row r="44" spans="1:12" s="241" customFormat="1" ht="13.5">
      <c r="A44" s="242" t="s">
        <v>627</v>
      </c>
      <c r="B44" s="243"/>
      <c r="C44" s="243"/>
      <c r="D44" s="243"/>
      <c r="E44" s="254"/>
      <c r="F44" s="254"/>
      <c r="G44" s="254"/>
      <c r="H44" s="254"/>
      <c r="I44" s="239"/>
      <c r="J44" s="170">
        <v>39.200000000000003</v>
      </c>
      <c r="K44" s="255"/>
      <c r="L44" s="254"/>
    </row>
    <row r="45" spans="1:12" s="241" customFormat="1" ht="13.5">
      <c r="A45" s="242" t="s">
        <v>628</v>
      </c>
      <c r="B45" s="243"/>
      <c r="C45" s="243"/>
      <c r="D45" s="243"/>
      <c r="E45" s="254"/>
      <c r="F45" s="254"/>
      <c r="G45" s="254"/>
      <c r="H45" s="254"/>
      <c r="I45" s="239"/>
      <c r="J45" s="170">
        <v>13.5</v>
      </c>
      <c r="K45" s="255"/>
      <c r="L45" s="254"/>
    </row>
    <row r="46" spans="1:12" s="241" customFormat="1">
      <c r="A46" s="242"/>
      <c r="B46" s="243"/>
      <c r="C46" s="243"/>
      <c r="D46" s="243"/>
      <c r="E46" s="254"/>
      <c r="F46" s="254"/>
      <c r="G46" s="254"/>
      <c r="H46" s="254"/>
      <c r="I46" s="239"/>
      <c r="J46" s="179"/>
      <c r="K46" s="255"/>
      <c r="L46" s="254"/>
    </row>
    <row r="47" spans="1:12" s="241" customFormat="1">
      <c r="A47" s="238" t="s">
        <v>293</v>
      </c>
      <c r="B47" s="243"/>
      <c r="C47" s="243"/>
      <c r="D47" s="243"/>
      <c r="E47" s="254"/>
      <c r="F47" s="254"/>
      <c r="G47" s="254"/>
      <c r="H47" s="254"/>
      <c r="I47" s="239"/>
      <c r="J47" s="179"/>
      <c r="K47" s="255"/>
      <c r="L47" s="254"/>
    </row>
    <row r="48" spans="1:12" s="241" customFormat="1" ht="13.5">
      <c r="A48" s="242" t="s">
        <v>406</v>
      </c>
      <c r="B48" s="243"/>
      <c r="C48" s="243"/>
      <c r="D48" s="254"/>
      <c r="E48" s="254"/>
      <c r="F48" s="254"/>
      <c r="G48" s="254"/>
      <c r="H48" s="254"/>
      <c r="I48" s="239"/>
      <c r="J48" s="179" t="s">
        <v>6</v>
      </c>
      <c r="K48" s="255"/>
      <c r="L48" s="254"/>
    </row>
    <row r="49" spans="1:42" s="246" customFormat="1" ht="13.5" customHeight="1">
      <c r="A49" s="242"/>
      <c r="B49" s="243"/>
      <c r="C49" s="243"/>
      <c r="D49" s="243"/>
      <c r="E49" s="243"/>
      <c r="F49" s="243"/>
      <c r="G49" s="243"/>
      <c r="H49" s="243"/>
      <c r="I49" s="243"/>
      <c r="J49" s="243"/>
      <c r="K49" s="265"/>
      <c r="L49" s="243"/>
    </row>
    <row r="50" spans="1:42" s="246" customFormat="1" ht="13.5" customHeight="1">
      <c r="A50" s="238" t="s">
        <v>3</v>
      </c>
      <c r="B50" s="243"/>
      <c r="C50" s="179"/>
      <c r="D50" s="254"/>
      <c r="E50" s="254"/>
      <c r="F50" s="254"/>
      <c r="G50" s="254"/>
      <c r="H50" s="254"/>
      <c r="I50" s="243"/>
      <c r="J50" s="254"/>
      <c r="K50" s="255"/>
      <c r="L50" s="254"/>
    </row>
    <row r="51" spans="1:42" s="246" customFormat="1" ht="13.5" customHeight="1">
      <c r="A51" s="242" t="s">
        <v>407</v>
      </c>
      <c r="B51" s="243"/>
      <c r="C51" s="243"/>
      <c r="D51" s="179"/>
      <c r="E51" s="179"/>
      <c r="F51" s="179"/>
      <c r="G51" s="179"/>
      <c r="H51" s="179"/>
      <c r="I51" s="243"/>
      <c r="J51" s="179" t="s">
        <v>96</v>
      </c>
      <c r="K51" s="180" t="s">
        <v>97</v>
      </c>
      <c r="L51" s="179"/>
    </row>
    <row r="52" spans="1:42" s="241" customFormat="1" ht="13.5">
      <c r="A52" s="266" t="s">
        <v>408</v>
      </c>
      <c r="B52" s="243"/>
      <c r="C52" s="243"/>
      <c r="D52" s="243"/>
      <c r="E52" s="254"/>
      <c r="F52" s="254"/>
      <c r="G52" s="254"/>
      <c r="H52" s="254"/>
      <c r="I52" s="239"/>
      <c r="J52" s="179">
        <v>69</v>
      </c>
      <c r="K52" s="267"/>
      <c r="L52" s="268"/>
      <c r="AP52" s="246"/>
    </row>
    <row r="53" spans="1:42" s="246" customFormat="1" ht="13.5" customHeight="1">
      <c r="A53" s="266" t="s">
        <v>409</v>
      </c>
      <c r="B53" s="243"/>
      <c r="C53" s="243"/>
      <c r="D53" s="254"/>
      <c r="E53" s="254"/>
      <c r="F53" s="254"/>
      <c r="G53" s="254"/>
      <c r="H53" s="254"/>
      <c r="I53" s="243"/>
      <c r="J53" s="207" t="s">
        <v>2</v>
      </c>
      <c r="K53" s="255"/>
      <c r="L53" s="254"/>
    </row>
    <row r="54" spans="1:42" s="246" customFormat="1" ht="13.5" customHeight="1">
      <c r="A54" s="266" t="s">
        <v>410</v>
      </c>
      <c r="B54" s="243"/>
      <c r="C54" s="243"/>
      <c r="D54" s="254"/>
      <c r="E54" s="254"/>
      <c r="F54" s="254"/>
      <c r="G54" s="254"/>
      <c r="H54" s="254"/>
      <c r="I54" s="243"/>
      <c r="J54" s="179"/>
      <c r="K54" s="269"/>
      <c r="L54" s="270"/>
    </row>
    <row r="55" spans="1:42" s="249" customFormat="1" ht="13.5" customHeight="1">
      <c r="A55" s="242" t="s">
        <v>411</v>
      </c>
      <c r="B55" s="243"/>
      <c r="C55" s="243"/>
      <c r="D55" s="243"/>
      <c r="E55" s="243"/>
      <c r="F55" s="243"/>
      <c r="G55" s="243"/>
      <c r="H55" s="243"/>
      <c r="I55" s="243"/>
      <c r="J55" s="179" t="s">
        <v>270</v>
      </c>
      <c r="K55" s="180" t="s">
        <v>315</v>
      </c>
      <c r="L55" s="179"/>
    </row>
    <row r="56" spans="1:42" s="246" customFormat="1" ht="13.5" customHeight="1">
      <c r="A56" s="266" t="s">
        <v>412</v>
      </c>
      <c r="B56" s="243"/>
      <c r="C56" s="243"/>
      <c r="D56" s="243"/>
      <c r="E56" s="254"/>
      <c r="F56" s="254"/>
      <c r="G56" s="254"/>
      <c r="H56" s="254"/>
      <c r="I56" s="243"/>
      <c r="J56" s="179">
        <v>56</v>
      </c>
      <c r="K56" s="267"/>
      <c r="L56" s="268"/>
      <c r="AP56" s="241"/>
    </row>
    <row r="57" spans="1:42" s="271" customFormat="1" ht="13.5" customHeight="1">
      <c r="A57" s="266" t="s">
        <v>413</v>
      </c>
      <c r="B57" s="243"/>
      <c r="C57" s="243"/>
      <c r="D57" s="243"/>
      <c r="E57" s="254"/>
      <c r="F57" s="254"/>
      <c r="G57" s="254"/>
      <c r="H57" s="254"/>
      <c r="I57" s="243"/>
      <c r="J57" s="207" t="s">
        <v>2</v>
      </c>
      <c r="K57" s="267"/>
      <c r="L57" s="268"/>
      <c r="AP57" s="272"/>
    </row>
    <row r="58" spans="1:42" s="271" customFormat="1" ht="13.5" customHeight="1">
      <c r="A58" s="266" t="s">
        <v>414</v>
      </c>
      <c r="B58" s="243"/>
      <c r="C58" s="243"/>
      <c r="D58" s="243"/>
      <c r="E58" s="254"/>
      <c r="F58" s="254"/>
      <c r="G58" s="254"/>
      <c r="H58" s="254"/>
      <c r="I58" s="243"/>
      <c r="J58" s="179" t="s">
        <v>2</v>
      </c>
      <c r="K58" s="267"/>
      <c r="L58" s="268"/>
      <c r="AP58" s="272"/>
    </row>
    <row r="59" spans="1:42" s="246" customFormat="1" ht="13.5" customHeight="1">
      <c r="A59" s="242" t="s">
        <v>415</v>
      </c>
      <c r="B59" s="243"/>
      <c r="C59" s="179"/>
      <c r="D59" s="243"/>
      <c r="E59" s="179"/>
      <c r="F59" s="179"/>
      <c r="G59" s="179"/>
      <c r="H59" s="179"/>
      <c r="I59" s="243"/>
      <c r="J59" s="179">
        <v>47</v>
      </c>
      <c r="K59" s="265"/>
      <c r="L59" s="243"/>
      <c r="W59" s="273"/>
      <c r="X59" s="239"/>
      <c r="Y59" s="117"/>
      <c r="Z59" s="239"/>
      <c r="AA59" s="239"/>
      <c r="AB59" s="239"/>
      <c r="AC59" s="239"/>
      <c r="AD59" s="239"/>
      <c r="AE59" s="239"/>
      <c r="AF59" s="239"/>
      <c r="AG59" s="240"/>
      <c r="AH59" s="241"/>
      <c r="AI59" s="274"/>
      <c r="AJ59" s="241"/>
      <c r="AK59" s="241"/>
      <c r="AL59" s="241"/>
      <c r="AM59" s="241"/>
    </row>
    <row r="60" spans="1:42" s="246" customFormat="1" ht="13.5" customHeight="1">
      <c r="A60" s="242" t="s">
        <v>416</v>
      </c>
      <c r="B60" s="243"/>
      <c r="C60" s="243"/>
      <c r="D60" s="179"/>
      <c r="E60" s="179"/>
      <c r="F60" s="179"/>
      <c r="G60" s="179"/>
      <c r="H60" s="179"/>
      <c r="I60" s="243"/>
      <c r="J60" s="17">
        <v>32</v>
      </c>
      <c r="K60" s="180"/>
      <c r="L60" s="179"/>
    </row>
    <row r="61" spans="1:42" s="246" customFormat="1" ht="13.5" customHeight="1">
      <c r="A61" s="242"/>
      <c r="B61" s="243" t="s">
        <v>332</v>
      </c>
      <c r="C61" s="243"/>
      <c r="D61" s="243"/>
      <c r="E61" s="243"/>
      <c r="F61" s="243"/>
      <c r="G61" s="243"/>
      <c r="H61" s="243"/>
      <c r="I61" s="243"/>
      <c r="J61" s="243"/>
      <c r="K61" s="265"/>
      <c r="L61" s="243"/>
    </row>
    <row r="62" spans="1:42" s="246" customFormat="1" ht="13.5" customHeight="1">
      <c r="A62" s="242" t="s">
        <v>382</v>
      </c>
      <c r="B62" s="258"/>
      <c r="C62" s="179"/>
      <c r="D62" s="254"/>
      <c r="E62" s="254"/>
      <c r="F62" s="254"/>
      <c r="G62" s="254"/>
      <c r="H62" s="254"/>
      <c r="I62" s="243"/>
      <c r="J62" s="254"/>
      <c r="K62" s="255"/>
      <c r="L62" s="254"/>
    </row>
    <row r="63" spans="1:42" s="249" customFormat="1" ht="13.5" customHeight="1">
      <c r="A63" s="242" t="s">
        <v>417</v>
      </c>
      <c r="B63" s="243"/>
      <c r="C63" s="243"/>
      <c r="D63" s="243"/>
      <c r="E63" s="254"/>
      <c r="F63" s="254"/>
      <c r="G63" s="254"/>
      <c r="H63" s="254"/>
      <c r="I63" s="243"/>
      <c r="J63" s="17">
        <v>42</v>
      </c>
      <c r="K63" s="255"/>
      <c r="L63" s="254"/>
    </row>
    <row r="64" spans="1:42" s="246" customFormat="1" ht="15.6" customHeight="1">
      <c r="A64" s="275" t="s">
        <v>418</v>
      </c>
      <c r="B64" s="243"/>
      <c r="C64" s="179"/>
      <c r="D64" s="258"/>
      <c r="E64" s="258"/>
      <c r="F64" s="258"/>
      <c r="G64" s="258"/>
      <c r="H64" s="258"/>
      <c r="I64" s="243"/>
      <c r="J64" s="258">
        <v>35</v>
      </c>
      <c r="K64" s="276"/>
      <c r="L64" s="277"/>
    </row>
    <row r="65" spans="1:12" s="246" customFormat="1" ht="13.5" customHeight="1">
      <c r="A65" s="275" t="s">
        <v>199</v>
      </c>
      <c r="B65" s="243"/>
      <c r="C65" s="243"/>
      <c r="D65" s="258"/>
      <c r="E65" s="258"/>
      <c r="F65" s="258"/>
      <c r="G65" s="258"/>
      <c r="H65" s="258"/>
      <c r="I65" s="243"/>
      <c r="J65" s="278" t="s">
        <v>629</v>
      </c>
      <c r="K65" s="180" t="s">
        <v>630</v>
      </c>
      <c r="L65" s="179"/>
    </row>
    <row r="66" spans="1:12" s="249" customFormat="1" ht="13.5" customHeight="1">
      <c r="A66" s="275" t="s">
        <v>419</v>
      </c>
      <c r="B66" s="243"/>
      <c r="C66" s="243"/>
      <c r="D66" s="243"/>
      <c r="E66" s="258"/>
      <c r="F66" s="258"/>
      <c r="G66" s="258"/>
      <c r="H66" s="258"/>
      <c r="I66" s="243"/>
      <c r="J66" s="25" t="s">
        <v>631</v>
      </c>
      <c r="K66" s="180" t="s">
        <v>632</v>
      </c>
      <c r="L66" s="179"/>
    </row>
    <row r="67" spans="1:12" s="246" customFormat="1" ht="13.5" customHeight="1">
      <c r="A67" s="275" t="s">
        <v>200</v>
      </c>
      <c r="B67" s="243"/>
      <c r="C67" s="243"/>
      <c r="D67" s="258"/>
      <c r="E67" s="258"/>
      <c r="F67" s="258"/>
      <c r="G67" s="258"/>
      <c r="H67" s="258"/>
      <c r="I67" s="243"/>
      <c r="J67" s="258">
        <v>15</v>
      </c>
      <c r="K67" s="265"/>
      <c r="L67" s="243"/>
    </row>
    <row r="68" spans="1:12" s="246" customFormat="1" ht="13.5" customHeight="1">
      <c r="A68" s="266" t="s">
        <v>201</v>
      </c>
      <c r="B68" s="243"/>
      <c r="C68" s="243"/>
      <c r="D68" s="254"/>
      <c r="E68" s="254"/>
      <c r="F68" s="254"/>
      <c r="G68" s="254"/>
      <c r="H68" s="254"/>
      <c r="I68" s="243"/>
      <c r="J68" s="258">
        <v>12</v>
      </c>
      <c r="K68" s="265"/>
      <c r="L68" s="243"/>
    </row>
    <row r="69" spans="1:12" s="249" customFormat="1" ht="13.5" customHeight="1">
      <c r="A69" s="242" t="s">
        <v>420</v>
      </c>
      <c r="B69" s="243"/>
      <c r="C69" s="243"/>
      <c r="D69" s="243"/>
      <c r="E69" s="258"/>
      <c r="F69" s="258"/>
      <c r="G69" s="279"/>
      <c r="H69" s="279"/>
      <c r="I69" s="280"/>
      <c r="J69" s="258" t="s">
        <v>316</v>
      </c>
      <c r="K69" s="257" t="s">
        <v>317</v>
      </c>
      <c r="L69" s="258"/>
    </row>
    <row r="70" spans="1:12" s="246" customFormat="1" ht="13.5" customHeight="1">
      <c r="A70" s="242" t="s">
        <v>380</v>
      </c>
      <c r="B70" s="243"/>
      <c r="C70" s="279"/>
      <c r="D70" s="279"/>
      <c r="E70" s="279"/>
      <c r="F70" s="279"/>
      <c r="G70" s="279"/>
      <c r="H70" s="279"/>
      <c r="I70" s="243"/>
      <c r="J70" s="208">
        <v>2621100</v>
      </c>
      <c r="K70" s="281"/>
      <c r="L70" s="279"/>
    </row>
    <row r="71" spans="1:12" s="246" customFormat="1" ht="13.5" customHeight="1">
      <c r="A71" s="242" t="s">
        <v>381</v>
      </c>
      <c r="B71" s="243"/>
      <c r="C71" s="279"/>
      <c r="D71" s="279"/>
      <c r="E71" s="279"/>
      <c r="F71" s="279"/>
      <c r="G71" s="279"/>
      <c r="H71" s="279"/>
      <c r="I71" s="243"/>
      <c r="J71" s="282">
        <v>1286000</v>
      </c>
      <c r="K71" s="281"/>
      <c r="L71" s="279"/>
    </row>
    <row r="72" spans="1:12" s="246" customFormat="1" ht="13.5" customHeight="1">
      <c r="A72" s="242"/>
      <c r="B72" s="243"/>
      <c r="C72" s="243"/>
      <c r="D72" s="243"/>
      <c r="E72" s="243"/>
      <c r="F72" s="243"/>
      <c r="G72" s="243"/>
      <c r="H72" s="243"/>
      <c r="I72" s="243"/>
      <c r="J72" s="243"/>
      <c r="K72" s="265"/>
      <c r="L72" s="243"/>
    </row>
    <row r="73" spans="1:12" s="246" customFormat="1" ht="13.5" customHeight="1">
      <c r="A73" s="238" t="s">
        <v>24</v>
      </c>
      <c r="B73" s="243"/>
      <c r="C73" s="15"/>
      <c r="D73" s="259"/>
      <c r="E73" s="259"/>
      <c r="F73" s="259"/>
      <c r="G73" s="259"/>
      <c r="H73" s="259"/>
      <c r="I73" s="259"/>
      <c r="J73" s="259"/>
      <c r="K73" s="283"/>
      <c r="L73" s="284"/>
    </row>
    <row r="74" spans="1:12" s="246" customFormat="1" ht="13.5" customHeight="1">
      <c r="A74" s="242" t="s">
        <v>421</v>
      </c>
      <c r="B74" s="243"/>
      <c r="C74" s="243"/>
      <c r="D74" s="261"/>
      <c r="E74" s="261"/>
      <c r="F74" s="261"/>
      <c r="G74" s="261"/>
      <c r="H74" s="15"/>
      <c r="I74" s="243"/>
      <c r="J74" s="182" t="s">
        <v>22</v>
      </c>
      <c r="K74" s="72"/>
      <c r="L74" s="15"/>
    </row>
    <row r="75" spans="1:12" s="246" customFormat="1" ht="13.5" customHeight="1">
      <c r="A75" s="275" t="s">
        <v>422</v>
      </c>
      <c r="B75" s="243"/>
      <c r="C75" s="243"/>
      <c r="D75" s="209"/>
      <c r="E75" s="209"/>
      <c r="F75" s="209"/>
      <c r="G75" s="209"/>
      <c r="H75" s="243"/>
      <c r="I75" s="243"/>
      <c r="J75" s="182" t="s">
        <v>22</v>
      </c>
      <c r="K75" s="72"/>
      <c r="L75" s="15"/>
    </row>
    <row r="76" spans="1:12" s="246" customFormat="1" ht="13.5" customHeight="1">
      <c r="A76" s="275" t="s">
        <v>633</v>
      </c>
      <c r="B76" s="243"/>
      <c r="C76" s="243"/>
      <c r="D76" s="209"/>
      <c r="E76" s="209"/>
      <c r="F76" s="209"/>
      <c r="G76" s="209"/>
      <c r="H76" s="243"/>
      <c r="I76" s="243"/>
      <c r="J76" s="179">
        <v>22830</v>
      </c>
      <c r="K76" s="72"/>
      <c r="L76" s="15"/>
    </row>
    <row r="77" spans="1:12" s="246" customFormat="1" ht="13.5" customHeight="1">
      <c r="A77" s="242" t="s">
        <v>423</v>
      </c>
      <c r="B77" s="243"/>
      <c r="C77" s="243"/>
      <c r="D77" s="243"/>
      <c r="E77" s="259"/>
      <c r="F77" s="259"/>
      <c r="G77" s="259"/>
      <c r="H77" s="259"/>
      <c r="I77" s="243"/>
      <c r="J77" s="17">
        <v>2.5</v>
      </c>
      <c r="K77" s="285"/>
      <c r="L77" s="259"/>
    </row>
    <row r="78" spans="1:12" s="246" customFormat="1" ht="13.5" customHeight="1">
      <c r="A78" s="242" t="s">
        <v>424</v>
      </c>
      <c r="B78" s="243"/>
      <c r="C78" s="243"/>
      <c r="D78" s="243"/>
      <c r="E78" s="259"/>
      <c r="F78" s="259"/>
      <c r="G78" s="259"/>
      <c r="H78" s="259"/>
      <c r="I78" s="243"/>
      <c r="J78" s="179">
        <v>585.9</v>
      </c>
      <c r="K78" s="285"/>
      <c r="L78" s="259"/>
    </row>
    <row r="79" spans="1:12" s="246" customFormat="1" ht="14.25" customHeight="1">
      <c r="A79" s="242" t="s">
        <v>425</v>
      </c>
      <c r="B79" s="243"/>
      <c r="C79" s="243"/>
      <c r="D79" s="243"/>
      <c r="E79" s="259"/>
      <c r="F79" s="259"/>
      <c r="G79" s="259"/>
      <c r="H79" s="259"/>
      <c r="I79" s="243"/>
      <c r="J79" s="210">
        <v>4.5999999999999996</v>
      </c>
      <c r="K79" s="180"/>
      <c r="L79" s="179"/>
    </row>
    <row r="80" spans="1:12" s="246" customFormat="1" ht="13.5" customHeight="1">
      <c r="A80" s="242" t="s">
        <v>426</v>
      </c>
      <c r="B80" s="243"/>
      <c r="C80" s="243"/>
      <c r="D80" s="243"/>
      <c r="E80" s="250"/>
      <c r="F80" s="250"/>
      <c r="G80" s="250"/>
      <c r="H80" s="250"/>
      <c r="I80" s="243"/>
      <c r="J80" s="282">
        <v>2000</v>
      </c>
      <c r="K80" s="257"/>
      <c r="L80" s="258"/>
    </row>
    <row r="81" spans="1:12" s="246" customFormat="1" ht="13.5" customHeight="1">
      <c r="A81" s="242" t="s">
        <v>427</v>
      </c>
      <c r="B81" s="243"/>
      <c r="C81" s="243"/>
      <c r="D81" s="258"/>
      <c r="E81" s="258"/>
      <c r="F81" s="258"/>
      <c r="G81" s="258"/>
      <c r="H81" s="258"/>
      <c r="I81" s="243"/>
      <c r="J81" s="211">
        <v>3.3</v>
      </c>
      <c r="K81" s="257"/>
      <c r="L81" s="258"/>
    </row>
    <row r="82" spans="1:12" s="246" customFormat="1" ht="13.5" customHeight="1">
      <c r="A82" s="242" t="s">
        <v>428</v>
      </c>
      <c r="B82" s="243"/>
      <c r="C82" s="243"/>
      <c r="D82" s="243"/>
      <c r="E82" s="259"/>
      <c r="F82" s="259"/>
      <c r="G82" s="259"/>
      <c r="H82" s="259"/>
      <c r="I82" s="243"/>
      <c r="J82" s="212">
        <v>29.2</v>
      </c>
      <c r="K82" s="285"/>
      <c r="L82" s="259"/>
    </row>
    <row r="83" spans="1:12" s="243" customFormat="1" ht="13.5" customHeight="1">
      <c r="A83" s="275" t="s">
        <v>429</v>
      </c>
      <c r="B83" s="284"/>
      <c r="D83" s="258"/>
      <c r="E83" s="258"/>
      <c r="F83" s="258"/>
      <c r="G83" s="258"/>
      <c r="H83" s="258"/>
      <c r="J83" s="189">
        <v>20.6</v>
      </c>
      <c r="K83" s="257"/>
      <c r="L83" s="258"/>
    </row>
    <row r="84" spans="1:12" s="246" customFormat="1" ht="13.5" customHeight="1">
      <c r="A84" s="275" t="s">
        <v>430</v>
      </c>
      <c r="B84" s="284"/>
      <c r="C84" s="243"/>
      <c r="D84" s="258"/>
      <c r="E84" s="258"/>
      <c r="F84" s="258"/>
      <c r="G84" s="258"/>
      <c r="H84" s="258"/>
      <c r="I84" s="243"/>
      <c r="J84" s="170">
        <v>117</v>
      </c>
      <c r="K84" s="257"/>
      <c r="L84" s="258"/>
    </row>
    <row r="85" spans="1:12" s="246" customFormat="1" ht="13.5" customHeight="1">
      <c r="A85" s="242" t="s">
        <v>306</v>
      </c>
      <c r="B85" s="243"/>
      <c r="C85" s="243"/>
      <c r="D85" s="182"/>
      <c r="E85" s="182"/>
      <c r="F85" s="182"/>
      <c r="G85" s="182"/>
      <c r="H85" s="182"/>
      <c r="I85" s="243"/>
      <c r="J85" s="179">
        <v>636</v>
      </c>
      <c r="K85" s="50"/>
      <c r="L85" s="182"/>
    </row>
    <row r="86" spans="1:12" s="246" customFormat="1" ht="13.5" customHeight="1">
      <c r="A86" s="242" t="s">
        <v>307</v>
      </c>
      <c r="B86" s="243"/>
      <c r="C86" s="243"/>
      <c r="D86" s="182"/>
      <c r="E86" s="182"/>
      <c r="F86" s="182"/>
      <c r="G86" s="182"/>
      <c r="H86" s="182"/>
      <c r="I86" s="243"/>
      <c r="J86" s="189">
        <v>2.79</v>
      </c>
      <c r="K86" s="50"/>
      <c r="L86" s="182"/>
    </row>
    <row r="87" spans="1:12" s="246" customFormat="1" ht="13.5" customHeight="1">
      <c r="A87" s="242"/>
      <c r="B87" s="243"/>
      <c r="C87" s="243"/>
      <c r="D87" s="243"/>
      <c r="E87" s="243"/>
      <c r="F87" s="243"/>
      <c r="G87" s="243"/>
      <c r="H87" s="243"/>
      <c r="I87" s="243"/>
      <c r="J87" s="243"/>
      <c r="K87" s="265"/>
      <c r="L87" s="243"/>
    </row>
    <row r="88" spans="1:12" s="246" customFormat="1" ht="13.5" customHeight="1">
      <c r="A88" s="238" t="s">
        <v>51</v>
      </c>
      <c r="B88" s="243"/>
      <c r="C88" s="44"/>
      <c r="D88" s="34"/>
      <c r="E88" s="34"/>
      <c r="F88" s="34"/>
      <c r="G88" s="34"/>
      <c r="H88" s="34"/>
      <c r="I88" s="243"/>
      <c r="J88" s="34"/>
      <c r="K88" s="73"/>
      <c r="L88" s="34"/>
    </row>
    <row r="89" spans="1:12" s="246" customFormat="1" ht="13.5" customHeight="1">
      <c r="A89" s="242" t="s">
        <v>431</v>
      </c>
      <c r="B89" s="243"/>
      <c r="C89" s="243"/>
      <c r="D89" s="172"/>
      <c r="E89" s="172"/>
      <c r="F89" s="172"/>
      <c r="G89" s="172"/>
      <c r="H89" s="172"/>
      <c r="I89" s="243"/>
      <c r="J89" s="25">
        <v>23.9</v>
      </c>
      <c r="K89" s="202"/>
      <c r="L89" s="286"/>
    </row>
    <row r="90" spans="1:12" s="246" customFormat="1" ht="13.5" customHeight="1">
      <c r="A90" s="242" t="s">
        <v>432</v>
      </c>
      <c r="B90" s="243"/>
      <c r="C90" s="243"/>
      <c r="D90" s="172"/>
      <c r="E90" s="172"/>
      <c r="F90" s="172"/>
      <c r="G90" s="172"/>
      <c r="H90" s="172"/>
      <c r="I90" s="243"/>
      <c r="J90" s="205">
        <v>3.2</v>
      </c>
      <c r="K90" s="74"/>
      <c r="L90" s="172"/>
    </row>
    <row r="91" spans="1:12" s="246" customFormat="1" ht="13.5" customHeight="1">
      <c r="A91" s="242" t="s">
        <v>433</v>
      </c>
      <c r="B91" s="243"/>
      <c r="C91" s="243"/>
      <c r="D91" s="172"/>
      <c r="E91" s="172"/>
      <c r="F91" s="172"/>
      <c r="G91" s="172"/>
      <c r="H91" s="172"/>
      <c r="I91" s="243"/>
      <c r="J91" s="205">
        <v>10.3</v>
      </c>
      <c r="K91" s="74"/>
      <c r="L91" s="172"/>
    </row>
    <row r="92" spans="1:12" s="241" customFormat="1" ht="13.5">
      <c r="A92" s="242" t="s">
        <v>434</v>
      </c>
      <c r="B92" s="243"/>
      <c r="C92" s="243"/>
      <c r="D92" s="172"/>
      <c r="E92" s="172"/>
      <c r="F92" s="172"/>
      <c r="G92" s="172"/>
      <c r="H92" s="172"/>
      <c r="I92" s="239"/>
      <c r="J92" s="205">
        <v>0.9</v>
      </c>
      <c r="K92" s="74"/>
      <c r="L92" s="172"/>
    </row>
    <row r="93" spans="1:12" s="246" customFormat="1" ht="13.5" customHeight="1">
      <c r="A93" s="242"/>
      <c r="B93" s="243"/>
      <c r="C93" s="243"/>
      <c r="D93" s="243"/>
      <c r="E93" s="243"/>
      <c r="F93" s="243"/>
      <c r="G93" s="243"/>
      <c r="H93" s="243"/>
      <c r="I93" s="243"/>
      <c r="J93" s="243"/>
      <c r="K93" s="265"/>
      <c r="L93" s="243"/>
    </row>
    <row r="94" spans="1:12" s="246" customFormat="1" ht="13.5">
      <c r="A94" s="287" t="s">
        <v>308</v>
      </c>
      <c r="B94" s="243"/>
      <c r="C94" s="243"/>
      <c r="D94" s="243"/>
      <c r="E94" s="243"/>
      <c r="F94" s="243"/>
      <c r="G94" s="243"/>
      <c r="H94" s="243"/>
      <c r="I94" s="243"/>
      <c r="J94" s="243"/>
      <c r="K94" s="265"/>
      <c r="L94" s="243"/>
    </row>
    <row r="95" spans="1:12" s="246" customFormat="1" ht="53.45" customHeight="1">
      <c r="A95" s="288" t="s">
        <v>102</v>
      </c>
      <c r="B95" s="289" t="s">
        <v>25</v>
      </c>
      <c r="C95" s="290" t="s">
        <v>284</v>
      </c>
      <c r="D95" s="290" t="s">
        <v>108</v>
      </c>
      <c r="E95" s="290" t="s">
        <v>137</v>
      </c>
      <c r="F95" s="290" t="s">
        <v>285</v>
      </c>
      <c r="G95" s="290" t="s">
        <v>113</v>
      </c>
      <c r="H95" s="290" t="s">
        <v>112</v>
      </c>
      <c r="I95" s="290" t="s">
        <v>110</v>
      </c>
      <c r="J95" s="290" t="s">
        <v>133</v>
      </c>
      <c r="K95" s="291" t="s">
        <v>116</v>
      </c>
      <c r="L95" s="292"/>
    </row>
    <row r="96" spans="1:12" s="246" customFormat="1" ht="13.5" customHeight="1">
      <c r="A96" s="571" t="s">
        <v>26</v>
      </c>
      <c r="B96" s="293" t="s">
        <v>27</v>
      </c>
      <c r="C96" s="294" t="s">
        <v>2</v>
      </c>
      <c r="D96" s="294">
        <v>38.299999999999997</v>
      </c>
      <c r="E96" s="294" t="s">
        <v>2</v>
      </c>
      <c r="F96" s="295">
        <v>45</v>
      </c>
      <c r="G96" s="294" t="s">
        <v>2</v>
      </c>
      <c r="H96" s="295">
        <v>106</v>
      </c>
      <c r="I96" s="294" t="s">
        <v>2</v>
      </c>
      <c r="J96" s="294">
        <v>62.9</v>
      </c>
      <c r="K96" s="296">
        <v>42.8</v>
      </c>
      <c r="L96" s="297"/>
    </row>
    <row r="97" spans="1:13" s="246" customFormat="1" ht="13.5" customHeight="1">
      <c r="A97" s="572"/>
      <c r="B97" s="293" t="s">
        <v>28</v>
      </c>
      <c r="C97" s="294" t="s">
        <v>2</v>
      </c>
      <c r="D97" s="294">
        <v>36.5</v>
      </c>
      <c r="E97" s="294" t="s">
        <v>2</v>
      </c>
      <c r="F97" s="294">
        <v>46.4</v>
      </c>
      <c r="G97" s="294" t="s">
        <v>2</v>
      </c>
      <c r="H97" s="295">
        <v>97</v>
      </c>
      <c r="I97" s="294" t="s">
        <v>2</v>
      </c>
      <c r="J97" s="294">
        <v>46.4</v>
      </c>
      <c r="K97" s="296">
        <v>21.1</v>
      </c>
      <c r="L97" s="297"/>
    </row>
    <row r="98" spans="1:13" s="246" customFormat="1" ht="12.75" customHeight="1">
      <c r="A98" s="571" t="s">
        <v>29</v>
      </c>
      <c r="B98" s="293" t="s">
        <v>30</v>
      </c>
      <c r="C98" s="294">
        <v>78.900000000000006</v>
      </c>
      <c r="D98" s="295">
        <v>60</v>
      </c>
      <c r="E98" s="294" t="s">
        <v>2</v>
      </c>
      <c r="F98" s="294">
        <v>52.8</v>
      </c>
      <c r="G98" s="294" t="s">
        <v>2</v>
      </c>
      <c r="H98" s="295">
        <v>85</v>
      </c>
      <c r="I98" s="298" t="s">
        <v>634</v>
      </c>
      <c r="J98" s="294">
        <v>77.8</v>
      </c>
      <c r="K98" s="296">
        <v>55.3</v>
      </c>
      <c r="L98" s="297"/>
    </row>
    <row r="99" spans="1:13" s="246" customFormat="1" ht="13.5" customHeight="1">
      <c r="A99" s="572"/>
      <c r="B99" s="293" t="s">
        <v>31</v>
      </c>
      <c r="C99" s="294">
        <v>42.1</v>
      </c>
      <c r="D99" s="294">
        <v>33.1</v>
      </c>
      <c r="E99" s="294" t="s">
        <v>2</v>
      </c>
      <c r="F99" s="294">
        <v>43.4</v>
      </c>
      <c r="G99" s="294" t="s">
        <v>2</v>
      </c>
      <c r="H99" s="295">
        <v>105</v>
      </c>
      <c r="I99" s="298" t="s">
        <v>635</v>
      </c>
      <c r="J99" s="294">
        <v>50.4</v>
      </c>
      <c r="K99" s="296">
        <v>27.1</v>
      </c>
      <c r="L99" s="297"/>
    </row>
    <row r="100" spans="1:13" s="246" customFormat="1" ht="13.5" customHeight="1">
      <c r="A100" s="571" t="s">
        <v>32</v>
      </c>
      <c r="B100" s="293" t="s">
        <v>33</v>
      </c>
      <c r="C100" s="295">
        <v>24</v>
      </c>
      <c r="D100" s="294">
        <v>31.4</v>
      </c>
      <c r="E100" s="294" t="s">
        <v>2</v>
      </c>
      <c r="F100" s="294">
        <v>38.4</v>
      </c>
      <c r="G100" s="294" t="s">
        <v>2</v>
      </c>
      <c r="H100" s="295">
        <v>104</v>
      </c>
      <c r="I100" s="299">
        <v>7.9</v>
      </c>
      <c r="J100" s="295">
        <v>40</v>
      </c>
      <c r="K100" s="296">
        <v>15.6</v>
      </c>
      <c r="L100" s="297"/>
    </row>
    <row r="101" spans="1:13" s="246" customFormat="1" ht="13.5" customHeight="1">
      <c r="A101" s="572"/>
      <c r="B101" s="293" t="s">
        <v>34</v>
      </c>
      <c r="C101" s="294">
        <v>36.9</v>
      </c>
      <c r="D101" s="294">
        <v>33.6</v>
      </c>
      <c r="E101" s="294" t="s">
        <v>2</v>
      </c>
      <c r="F101" s="294">
        <v>41.3</v>
      </c>
      <c r="G101" s="294" t="s">
        <v>2</v>
      </c>
      <c r="H101" s="295">
        <v>94</v>
      </c>
      <c r="I101" s="299">
        <v>18.5</v>
      </c>
      <c r="J101" s="295">
        <v>47</v>
      </c>
      <c r="K101" s="296">
        <v>22.3</v>
      </c>
      <c r="L101" s="297"/>
    </row>
    <row r="102" spans="1:13" s="246" customFormat="1" ht="13.5" customHeight="1">
      <c r="A102" s="572"/>
      <c r="B102" s="300" t="s">
        <v>35</v>
      </c>
      <c r="C102" s="294">
        <v>43.6</v>
      </c>
      <c r="D102" s="294">
        <v>30.1</v>
      </c>
      <c r="E102" s="294" t="s">
        <v>2</v>
      </c>
      <c r="F102" s="294">
        <v>40.5</v>
      </c>
      <c r="G102" s="294" t="s">
        <v>2</v>
      </c>
      <c r="H102" s="295">
        <v>112</v>
      </c>
      <c r="I102" s="299">
        <v>27.2</v>
      </c>
      <c r="J102" s="294">
        <v>50.4</v>
      </c>
      <c r="K102" s="296">
        <v>26.4</v>
      </c>
      <c r="L102" s="297"/>
    </row>
    <row r="103" spans="1:13" s="246" customFormat="1" ht="13.5" customHeight="1">
      <c r="A103" s="572"/>
      <c r="B103" s="301" t="s">
        <v>36</v>
      </c>
      <c r="C103" s="294">
        <v>64.900000000000006</v>
      </c>
      <c r="D103" s="294">
        <v>37.4</v>
      </c>
      <c r="E103" s="294" t="s">
        <v>2</v>
      </c>
      <c r="F103" s="294">
        <v>51.7</v>
      </c>
      <c r="G103" s="294" t="s">
        <v>2</v>
      </c>
      <c r="H103" s="295">
        <v>113</v>
      </c>
      <c r="I103" s="298">
        <v>35</v>
      </c>
      <c r="J103" s="294">
        <v>61.2</v>
      </c>
      <c r="K103" s="296">
        <v>36.799999999999997</v>
      </c>
      <c r="L103" s="297"/>
    </row>
    <row r="104" spans="1:13" s="246" customFormat="1" ht="13.5" customHeight="1">
      <c r="A104" s="572"/>
      <c r="B104" s="293" t="s">
        <v>37</v>
      </c>
      <c r="C104" s="294">
        <v>85.2</v>
      </c>
      <c r="D104" s="294">
        <v>58.1</v>
      </c>
      <c r="E104" s="294" t="s">
        <v>2</v>
      </c>
      <c r="F104" s="294">
        <v>55.5</v>
      </c>
      <c r="G104" s="294" t="s">
        <v>2</v>
      </c>
      <c r="H104" s="295">
        <v>84</v>
      </c>
      <c r="I104" s="299">
        <v>53.6</v>
      </c>
      <c r="J104" s="295">
        <v>79</v>
      </c>
      <c r="K104" s="296">
        <v>55.9</v>
      </c>
      <c r="L104" s="297"/>
    </row>
    <row r="105" spans="1:13" s="246" customFormat="1" ht="21.6" customHeight="1">
      <c r="A105" s="571" t="s">
        <v>54</v>
      </c>
      <c r="B105" s="301" t="s">
        <v>104</v>
      </c>
      <c r="C105" s="302" t="s">
        <v>268</v>
      </c>
      <c r="D105" s="302" t="s">
        <v>123</v>
      </c>
      <c r="E105" s="294" t="s">
        <v>2</v>
      </c>
      <c r="F105" s="302" t="s">
        <v>278</v>
      </c>
      <c r="G105" s="294" t="s">
        <v>2</v>
      </c>
      <c r="H105" s="302" t="s">
        <v>125</v>
      </c>
      <c r="I105" s="302" t="s">
        <v>127</v>
      </c>
      <c r="J105" s="302" t="s">
        <v>129</v>
      </c>
      <c r="K105" s="303" t="s">
        <v>132</v>
      </c>
      <c r="L105" s="304"/>
    </row>
    <row r="106" spans="1:13" s="246" customFormat="1" ht="22.5" customHeight="1">
      <c r="A106" s="571"/>
      <c r="B106" s="301" t="s">
        <v>105</v>
      </c>
      <c r="C106" s="302" t="s">
        <v>269</v>
      </c>
      <c r="D106" s="302" t="s">
        <v>124</v>
      </c>
      <c r="E106" s="294" t="s">
        <v>2</v>
      </c>
      <c r="F106" s="302" t="s">
        <v>279</v>
      </c>
      <c r="G106" s="294" t="s">
        <v>2</v>
      </c>
      <c r="H106" s="302" t="s">
        <v>126</v>
      </c>
      <c r="I106" s="302" t="s">
        <v>128</v>
      </c>
      <c r="J106" s="302" t="s">
        <v>130</v>
      </c>
      <c r="K106" s="303" t="s">
        <v>131</v>
      </c>
      <c r="L106" s="304"/>
    </row>
    <row r="107" spans="1:13" s="246" customFormat="1" ht="13.5" customHeight="1">
      <c r="A107" s="571" t="s">
        <v>56</v>
      </c>
      <c r="B107" s="301" t="s">
        <v>106</v>
      </c>
      <c r="C107" s="295">
        <v>45</v>
      </c>
      <c r="D107" s="294">
        <v>35.5</v>
      </c>
      <c r="E107" s="294" t="s">
        <v>2</v>
      </c>
      <c r="F107" s="294">
        <v>42.4</v>
      </c>
      <c r="G107" s="294" t="s">
        <v>2</v>
      </c>
      <c r="H107" s="295">
        <v>103</v>
      </c>
      <c r="I107" s="294" t="s">
        <v>2</v>
      </c>
      <c r="J107" s="294">
        <v>52.6</v>
      </c>
      <c r="K107" s="296">
        <v>31.2</v>
      </c>
      <c r="L107" s="297"/>
    </row>
    <row r="108" spans="1:13" s="246" customFormat="1" ht="13.5" customHeight="1">
      <c r="A108" s="572"/>
      <c r="B108" s="293" t="s">
        <v>42</v>
      </c>
      <c r="C108" s="294">
        <v>97.3</v>
      </c>
      <c r="D108" s="294">
        <v>66.900000000000006</v>
      </c>
      <c r="E108" s="294" t="s">
        <v>2</v>
      </c>
      <c r="F108" s="295">
        <v>65.099999999999994</v>
      </c>
      <c r="G108" s="294" t="s">
        <v>2</v>
      </c>
      <c r="H108" s="295">
        <v>73</v>
      </c>
      <c r="I108" s="294" t="s">
        <v>2</v>
      </c>
      <c r="J108" s="294">
        <v>92.2</v>
      </c>
      <c r="K108" s="296">
        <v>81.3</v>
      </c>
      <c r="L108" s="297"/>
    </row>
    <row r="109" spans="1:13" s="246" customFormat="1" ht="12">
      <c r="A109" s="573" t="s">
        <v>103</v>
      </c>
      <c r="B109" s="307" t="s">
        <v>26</v>
      </c>
      <c r="C109" s="308" t="s">
        <v>2</v>
      </c>
      <c r="D109" s="309">
        <f>D96-D97</f>
        <v>1.7999999999999972</v>
      </c>
      <c r="E109" s="309" t="s">
        <v>2</v>
      </c>
      <c r="F109" s="309">
        <f>F97-F96</f>
        <v>1.3999999999999986</v>
      </c>
      <c r="G109" s="309" t="s">
        <v>2</v>
      </c>
      <c r="H109" s="310">
        <f>H96-H97</f>
        <v>9</v>
      </c>
      <c r="I109" s="308" t="s">
        <v>2</v>
      </c>
      <c r="J109" s="309">
        <f>J96-J97</f>
        <v>16.5</v>
      </c>
      <c r="K109" s="311">
        <f>K96-K97</f>
        <v>21.699999999999996</v>
      </c>
      <c r="L109" s="297"/>
    </row>
    <row r="110" spans="1:13" s="246" customFormat="1" ht="15" customHeight="1">
      <c r="A110" s="574"/>
      <c r="B110" s="307" t="s">
        <v>29</v>
      </c>
      <c r="C110" s="309">
        <f>C98-C99</f>
        <v>36.800000000000004</v>
      </c>
      <c r="D110" s="309">
        <f>D98-D99</f>
        <v>26.9</v>
      </c>
      <c r="E110" s="309" t="s">
        <v>2</v>
      </c>
      <c r="F110" s="309">
        <f>F98-F99</f>
        <v>9.3999999999999986</v>
      </c>
      <c r="G110" s="309" t="s">
        <v>2</v>
      </c>
      <c r="H110" s="312">
        <f>H99-H98</f>
        <v>20</v>
      </c>
      <c r="I110" s="313">
        <f>45-27</f>
        <v>18</v>
      </c>
      <c r="J110" s="309">
        <f>J98-J99</f>
        <v>27.4</v>
      </c>
      <c r="K110" s="311">
        <f>K98-K99</f>
        <v>28.199999999999996</v>
      </c>
      <c r="L110" s="297"/>
      <c r="M110" s="306"/>
    </row>
    <row r="111" spans="1:13" s="246" customFormat="1" ht="19.149999999999999" customHeight="1">
      <c r="A111" s="574"/>
      <c r="B111" s="314" t="s">
        <v>32</v>
      </c>
      <c r="C111" s="309">
        <f>C104-C100</f>
        <v>61.2</v>
      </c>
      <c r="D111" s="309">
        <f>D104-D102</f>
        <v>28</v>
      </c>
      <c r="E111" s="309" t="s">
        <v>2</v>
      </c>
      <c r="F111" s="309">
        <f>F104-F100</f>
        <v>17.100000000000001</v>
      </c>
      <c r="G111" s="309" t="s">
        <v>2</v>
      </c>
      <c r="H111" s="312">
        <f>H103-H104</f>
        <v>29</v>
      </c>
      <c r="I111" s="308">
        <f>I104-I100</f>
        <v>45.7</v>
      </c>
      <c r="J111" s="312">
        <f>J104-J100</f>
        <v>39</v>
      </c>
      <c r="K111" s="311">
        <f>K104-K100</f>
        <v>40.299999999999997</v>
      </c>
      <c r="L111" s="297"/>
    </row>
    <row r="112" spans="1:13" s="246" customFormat="1" ht="20.45" customHeight="1">
      <c r="A112" s="574"/>
      <c r="B112" s="315" t="s">
        <v>55</v>
      </c>
      <c r="C112" s="309">
        <f>84.5-1.1</f>
        <v>83.4</v>
      </c>
      <c r="D112" s="309">
        <f>60.2-18.9</f>
        <v>41.300000000000004</v>
      </c>
      <c r="E112" s="309" t="s">
        <v>2</v>
      </c>
      <c r="F112" s="309">
        <f>74.5-0.7</f>
        <v>73.8</v>
      </c>
      <c r="G112" s="309" t="s">
        <v>2</v>
      </c>
      <c r="H112" s="312">
        <f>127-65</f>
        <v>62</v>
      </c>
      <c r="I112" s="308">
        <f>39.6-16.5</f>
        <v>23.1</v>
      </c>
      <c r="J112" s="312">
        <f>77.9-21.9</f>
        <v>56.000000000000007</v>
      </c>
      <c r="K112" s="311">
        <f>50.5-12.1</f>
        <v>38.4</v>
      </c>
      <c r="L112" s="297"/>
    </row>
    <row r="113" spans="1:12" s="246" customFormat="1" ht="18" customHeight="1" thickBot="1">
      <c r="A113" s="575"/>
      <c r="B113" s="316" t="s">
        <v>56</v>
      </c>
      <c r="C113" s="317">
        <f>C108-C107</f>
        <v>52.3</v>
      </c>
      <c r="D113" s="317">
        <f>D108-D107</f>
        <v>31.400000000000006</v>
      </c>
      <c r="E113" s="317" t="s">
        <v>2</v>
      </c>
      <c r="F113" s="317">
        <f>F108-F107</f>
        <v>22.699999999999996</v>
      </c>
      <c r="G113" s="317" t="s">
        <v>2</v>
      </c>
      <c r="H113" s="318">
        <f>H107-H108</f>
        <v>30</v>
      </c>
      <c r="I113" s="319" t="s">
        <v>2</v>
      </c>
      <c r="J113" s="317">
        <f>J108-J107</f>
        <v>39.6</v>
      </c>
      <c r="K113" s="320">
        <f>K108-K107</f>
        <v>50.099999999999994</v>
      </c>
      <c r="L113" s="297"/>
    </row>
    <row r="114" spans="1:12" s="246" customFormat="1" thickTop="1">
      <c r="A114" s="321"/>
      <c r="B114" s="321"/>
      <c r="C114" s="174"/>
      <c r="D114" s="321"/>
      <c r="E114" s="321"/>
      <c r="F114" s="321"/>
      <c r="G114" s="174"/>
      <c r="H114" s="174"/>
      <c r="I114" s="174"/>
      <c r="J114" s="321"/>
      <c r="K114" s="321"/>
      <c r="L114" s="321"/>
    </row>
    <row r="115" spans="1:12" s="324" customFormat="1" ht="13.5" customHeight="1">
      <c r="A115" s="323"/>
      <c r="B115" s="323"/>
      <c r="C115" s="127"/>
      <c r="D115" s="323"/>
      <c r="E115" s="323"/>
      <c r="F115" s="323"/>
      <c r="G115" s="323"/>
      <c r="H115" s="323"/>
      <c r="I115" s="323"/>
      <c r="J115" s="323"/>
      <c r="K115" s="323"/>
      <c r="L115" s="323"/>
    </row>
    <row r="116" spans="1:12" s="324" customFormat="1" ht="13.5" customHeight="1">
      <c r="A116" s="325"/>
      <c r="B116" s="326"/>
      <c r="C116" s="128"/>
      <c r="D116" s="326"/>
      <c r="E116" s="326"/>
      <c r="F116" s="326"/>
      <c r="G116" s="326"/>
      <c r="H116" s="326"/>
      <c r="I116" s="326"/>
      <c r="J116" s="326"/>
      <c r="K116" s="326"/>
      <c r="L116" s="326"/>
    </row>
    <row r="117" spans="1:12" s="324" customFormat="1" ht="13.5" customHeight="1">
      <c r="A117" s="325"/>
      <c r="B117" s="326"/>
      <c r="C117" s="128"/>
      <c r="D117" s="326"/>
      <c r="E117" s="326"/>
      <c r="F117" s="326"/>
      <c r="G117" s="326"/>
      <c r="H117" s="326"/>
      <c r="I117" s="326"/>
      <c r="J117" s="326"/>
      <c r="K117" s="326"/>
      <c r="L117" s="326"/>
    </row>
    <row r="118" spans="1:12" s="324" customFormat="1" ht="13.5" customHeight="1">
      <c r="B118" s="323"/>
      <c r="C118" s="323"/>
      <c r="D118" s="323"/>
      <c r="E118" s="323"/>
      <c r="F118" s="323"/>
      <c r="G118" s="323"/>
      <c r="H118" s="323"/>
      <c r="I118" s="323"/>
      <c r="J118" s="323"/>
      <c r="K118" s="323"/>
      <c r="L118" s="323"/>
    </row>
    <row r="119" spans="1:12" s="327" customFormat="1" ht="13.5" customHeight="1">
      <c r="B119" s="323"/>
      <c r="C119" s="323"/>
      <c r="D119" s="323"/>
      <c r="E119" s="323"/>
      <c r="F119" s="323"/>
      <c r="G119" s="323"/>
      <c r="H119" s="323"/>
      <c r="I119" s="323"/>
      <c r="J119" s="323"/>
      <c r="K119" s="323"/>
      <c r="L119" s="323"/>
    </row>
    <row r="120" spans="1:12" s="327" customFormat="1" ht="13.5" customHeight="1">
      <c r="B120" s="328"/>
      <c r="C120" s="328"/>
      <c r="D120" s="328"/>
      <c r="E120" s="328"/>
      <c r="F120" s="328"/>
      <c r="G120" s="328"/>
      <c r="H120" s="328"/>
      <c r="I120" s="328"/>
      <c r="J120" s="328"/>
      <c r="K120" s="328"/>
      <c r="L120" s="328"/>
    </row>
    <row r="121" spans="1:12" s="327" customFormat="1" ht="13.5" customHeight="1">
      <c r="B121" s="323"/>
      <c r="C121" s="323"/>
      <c r="D121" s="323"/>
      <c r="E121" s="323"/>
      <c r="F121" s="323"/>
      <c r="G121" s="323"/>
      <c r="H121" s="323"/>
      <c r="I121" s="323"/>
      <c r="J121" s="323"/>
      <c r="K121" s="323"/>
      <c r="L121" s="323"/>
    </row>
    <row r="122" spans="1:12" s="327" customFormat="1" ht="23.25" customHeight="1">
      <c r="B122" s="326"/>
      <c r="C122" s="326"/>
      <c r="D122" s="326"/>
      <c r="E122" s="326"/>
      <c r="F122" s="326"/>
      <c r="G122" s="326"/>
      <c r="H122" s="326"/>
      <c r="I122" s="326"/>
      <c r="J122" s="326"/>
      <c r="K122" s="326"/>
      <c r="L122" s="326"/>
    </row>
    <row r="123" spans="1:12" s="327" customFormat="1" ht="13.5" customHeight="1">
      <c r="B123" s="326"/>
      <c r="C123" s="326"/>
      <c r="D123" s="326"/>
      <c r="E123" s="326"/>
      <c r="F123" s="326"/>
      <c r="G123" s="326"/>
      <c r="H123" s="326"/>
      <c r="I123" s="326"/>
      <c r="J123" s="326"/>
      <c r="K123" s="326"/>
      <c r="L123" s="326"/>
    </row>
    <row r="124" spans="1:12" s="327" customFormat="1" ht="13.5" customHeight="1">
      <c r="B124" s="326"/>
      <c r="C124" s="326"/>
      <c r="D124" s="326"/>
      <c r="E124" s="326"/>
      <c r="F124" s="326"/>
      <c r="G124" s="326"/>
      <c r="H124" s="326"/>
      <c r="I124" s="326"/>
      <c r="J124" s="326"/>
      <c r="K124" s="326"/>
      <c r="L124" s="326"/>
    </row>
    <row r="125" spans="1:12" s="327" customFormat="1" ht="23.25" customHeight="1">
      <c r="B125" s="326"/>
      <c r="C125" s="326"/>
      <c r="D125" s="326"/>
      <c r="E125" s="326"/>
      <c r="F125" s="326"/>
      <c r="G125" s="326"/>
      <c r="H125" s="326"/>
      <c r="I125" s="326"/>
      <c r="J125" s="326"/>
      <c r="K125" s="326"/>
      <c r="L125" s="326"/>
    </row>
    <row r="126" spans="1:12" s="327" customFormat="1" ht="13.5" customHeight="1">
      <c r="B126" s="326"/>
      <c r="C126" s="326"/>
      <c r="D126" s="326"/>
      <c r="E126" s="326"/>
      <c r="F126" s="326"/>
      <c r="G126" s="326"/>
      <c r="H126" s="326"/>
      <c r="I126" s="326"/>
      <c r="J126" s="326"/>
      <c r="K126" s="326"/>
      <c r="L126" s="326"/>
    </row>
    <row r="127" spans="1:12" s="327" customFormat="1" ht="23.25" customHeight="1">
      <c r="B127" s="326"/>
      <c r="C127" s="326"/>
      <c r="D127" s="326"/>
      <c r="E127" s="326"/>
      <c r="F127" s="326"/>
      <c r="G127" s="326"/>
      <c r="H127" s="326"/>
      <c r="I127" s="326"/>
      <c r="J127" s="326"/>
      <c r="K127" s="326"/>
      <c r="L127" s="326"/>
    </row>
    <row r="128" spans="1:12" s="327" customFormat="1" ht="13.5" customHeight="1">
      <c r="B128" s="326"/>
      <c r="C128" s="326"/>
      <c r="D128" s="326"/>
      <c r="E128" s="326"/>
      <c r="F128" s="326"/>
      <c r="G128" s="326"/>
      <c r="H128" s="326"/>
      <c r="I128" s="326"/>
      <c r="J128" s="326"/>
      <c r="K128" s="326"/>
      <c r="L128" s="326"/>
    </row>
    <row r="129" spans="1:12" s="327" customFormat="1" ht="13.5" customHeight="1">
      <c r="B129" s="326"/>
      <c r="C129" s="326"/>
      <c r="D129" s="326"/>
      <c r="E129" s="326"/>
      <c r="F129" s="326"/>
      <c r="G129" s="326"/>
      <c r="H129" s="326"/>
      <c r="I129" s="326"/>
      <c r="J129" s="326"/>
      <c r="K129" s="326"/>
      <c r="L129" s="326"/>
    </row>
    <row r="130" spans="1:12" s="327" customFormat="1" ht="13.5" customHeight="1">
      <c r="B130" s="326"/>
      <c r="C130" s="326"/>
      <c r="D130" s="326"/>
      <c r="E130" s="326"/>
      <c r="F130" s="326"/>
      <c r="G130" s="326"/>
      <c r="H130" s="326"/>
      <c r="I130" s="326"/>
      <c r="J130" s="326"/>
      <c r="K130" s="326"/>
      <c r="L130" s="326"/>
    </row>
    <row r="131" spans="1:12" s="327" customFormat="1" ht="13.5" customHeight="1">
      <c r="B131" s="326"/>
      <c r="C131" s="326"/>
      <c r="D131" s="326"/>
      <c r="E131" s="326"/>
      <c r="F131" s="326"/>
      <c r="G131" s="326"/>
      <c r="H131" s="326"/>
      <c r="I131" s="326"/>
      <c r="J131" s="326"/>
      <c r="K131" s="326"/>
      <c r="L131" s="326"/>
    </row>
    <row r="132" spans="1:12" s="327" customFormat="1" ht="13.5" customHeight="1">
      <c r="B132" s="326"/>
      <c r="C132" s="326"/>
      <c r="D132" s="326"/>
      <c r="E132" s="326"/>
      <c r="F132" s="326"/>
      <c r="G132" s="326"/>
      <c r="H132" s="326"/>
      <c r="I132" s="326"/>
      <c r="J132" s="326"/>
      <c r="K132" s="326"/>
      <c r="L132" s="326"/>
    </row>
    <row r="133" spans="1:12" s="327" customFormat="1" ht="13.5" customHeight="1">
      <c r="B133" s="329"/>
      <c r="C133" s="329"/>
      <c r="D133" s="329"/>
      <c r="E133" s="329"/>
      <c r="F133" s="329"/>
      <c r="G133" s="329"/>
      <c r="H133" s="329"/>
      <c r="I133" s="329"/>
      <c r="J133" s="329"/>
      <c r="K133" s="329"/>
      <c r="L133" s="329"/>
    </row>
    <row r="134" spans="1:12" s="327" customFormat="1" ht="13.5" customHeight="1">
      <c r="B134" s="329"/>
      <c r="C134" s="329"/>
      <c r="D134" s="329"/>
      <c r="E134" s="329"/>
      <c r="F134" s="329"/>
      <c r="G134" s="329"/>
      <c r="H134" s="329"/>
      <c r="I134" s="329"/>
      <c r="J134" s="329"/>
      <c r="K134" s="329"/>
      <c r="L134" s="329"/>
    </row>
    <row r="135" spans="1:12" s="327" customFormat="1" ht="13.5" customHeight="1">
      <c r="B135" s="326"/>
      <c r="C135" s="326"/>
      <c r="D135" s="326"/>
      <c r="E135" s="326"/>
      <c r="F135" s="326"/>
      <c r="G135" s="326"/>
      <c r="H135" s="326"/>
      <c r="I135" s="326"/>
      <c r="J135" s="326"/>
      <c r="K135" s="326"/>
      <c r="L135" s="326"/>
    </row>
    <row r="136" spans="1:12" s="327" customFormat="1" ht="13.5" customHeight="1">
      <c r="B136" s="326"/>
      <c r="C136" s="129"/>
      <c r="D136" s="326"/>
      <c r="E136" s="326"/>
      <c r="F136" s="326"/>
      <c r="G136" s="326"/>
      <c r="H136" s="326"/>
      <c r="I136" s="326"/>
      <c r="J136" s="326"/>
      <c r="K136" s="330"/>
      <c r="L136" s="330"/>
    </row>
    <row r="137" spans="1:12" s="327" customFormat="1" ht="13.5" customHeight="1">
      <c r="B137" s="326"/>
      <c r="C137" s="129"/>
      <c r="D137" s="326"/>
      <c r="E137" s="326"/>
      <c r="F137" s="326"/>
      <c r="G137" s="326"/>
      <c r="H137" s="326"/>
      <c r="I137" s="326"/>
      <c r="J137" s="326"/>
      <c r="K137" s="330"/>
      <c r="L137" s="330"/>
    </row>
    <row r="138" spans="1:12" s="327" customFormat="1" ht="13.5" customHeight="1">
      <c r="B138" s="326"/>
      <c r="C138" s="129"/>
      <c r="D138" s="326"/>
      <c r="E138" s="326"/>
      <c r="F138" s="326"/>
      <c r="G138" s="326"/>
      <c r="H138" s="326"/>
      <c r="I138" s="331"/>
      <c r="J138" s="326"/>
      <c r="K138" s="330"/>
      <c r="L138" s="330"/>
    </row>
    <row r="139" spans="1:12" s="327" customFormat="1" ht="13.5" customHeight="1">
      <c r="B139" s="326"/>
      <c r="C139" s="326"/>
      <c r="D139" s="326"/>
      <c r="E139" s="332"/>
      <c r="F139" s="332"/>
      <c r="G139" s="332"/>
      <c r="H139" s="332"/>
      <c r="I139" s="332"/>
      <c r="J139" s="332"/>
      <c r="K139" s="333"/>
      <c r="L139" s="333"/>
    </row>
    <row r="140" spans="1:12" s="327" customFormat="1" ht="23.25" customHeight="1">
      <c r="B140" s="332"/>
      <c r="C140" s="332"/>
      <c r="D140" s="332"/>
      <c r="E140" s="326"/>
      <c r="F140" s="326"/>
      <c r="G140" s="326"/>
      <c r="H140" s="326"/>
      <c r="I140" s="326"/>
      <c r="J140" s="326"/>
      <c r="K140" s="330"/>
      <c r="L140" s="330"/>
    </row>
    <row r="141" spans="1:12" s="327" customFormat="1" ht="23.25" customHeight="1">
      <c r="A141" s="334"/>
      <c r="B141" s="334"/>
      <c r="C141" s="334"/>
      <c r="D141" s="334"/>
      <c r="E141" s="334"/>
      <c r="F141" s="334"/>
      <c r="G141" s="334"/>
      <c r="H141" s="334"/>
      <c r="I141" s="334"/>
      <c r="J141" s="334"/>
      <c r="K141" s="330"/>
      <c r="L141" s="330"/>
    </row>
    <row r="142" spans="1:12" s="327" customFormat="1" ht="13.5" customHeight="1">
      <c r="A142" s="326"/>
      <c r="B142" s="335"/>
      <c r="C142" s="335"/>
      <c r="D142" s="335"/>
      <c r="E142" s="335"/>
      <c r="F142" s="335"/>
      <c r="G142" s="335"/>
      <c r="H142" s="335"/>
      <c r="I142" s="326"/>
      <c r="J142" s="335"/>
      <c r="K142" s="336"/>
      <c r="L142" s="336"/>
    </row>
    <row r="143" spans="1:12" s="327" customFormat="1" ht="13.5" customHeight="1">
      <c r="A143" s="326"/>
      <c r="B143" s="326"/>
      <c r="C143" s="129"/>
      <c r="D143" s="326"/>
      <c r="E143" s="326"/>
      <c r="F143" s="326"/>
      <c r="G143" s="326"/>
      <c r="H143" s="326"/>
      <c r="I143" s="326"/>
      <c r="J143" s="326"/>
      <c r="K143" s="330"/>
      <c r="L143" s="330"/>
    </row>
    <row r="144" spans="1:12" s="327" customFormat="1" ht="13.5" customHeight="1">
      <c r="A144" s="326"/>
      <c r="B144" s="326"/>
      <c r="C144" s="326"/>
      <c r="D144" s="326"/>
      <c r="E144" s="326"/>
      <c r="F144" s="326"/>
      <c r="G144" s="326"/>
      <c r="H144" s="326"/>
      <c r="I144" s="326"/>
      <c r="J144" s="326"/>
      <c r="K144" s="326"/>
      <c r="L144" s="326"/>
    </row>
    <row r="145" spans="1:12" ht="13.5" customHeight="1">
      <c r="A145" s="337"/>
      <c r="B145" s="326"/>
      <c r="C145" s="326"/>
      <c r="D145" s="326"/>
      <c r="E145" s="326"/>
      <c r="F145" s="326"/>
      <c r="G145" s="326"/>
      <c r="H145" s="326"/>
      <c r="I145" s="326"/>
      <c r="J145" s="326"/>
      <c r="K145" s="332"/>
      <c r="L145" s="332"/>
    </row>
    <row r="146" spans="1:12" s="327" customFormat="1" ht="13.5" customHeight="1">
      <c r="A146" s="326"/>
      <c r="B146" s="332"/>
      <c r="C146" s="332"/>
      <c r="D146" s="332"/>
      <c r="E146" s="332"/>
      <c r="F146" s="332"/>
      <c r="G146" s="332"/>
      <c r="H146" s="332"/>
      <c r="I146" s="326"/>
      <c r="J146" s="332"/>
      <c r="K146" s="332"/>
      <c r="L146" s="332"/>
    </row>
    <row r="147" spans="1:12" s="327" customFormat="1" ht="13.5" customHeight="1">
      <c r="A147" s="326"/>
      <c r="B147" s="326"/>
      <c r="C147" s="129"/>
      <c r="D147" s="326"/>
      <c r="E147" s="326"/>
      <c r="F147" s="326"/>
      <c r="G147" s="326"/>
      <c r="H147" s="326"/>
      <c r="I147" s="326"/>
      <c r="J147" s="326"/>
      <c r="K147" s="330"/>
      <c r="L147" s="330"/>
    </row>
    <row r="148" spans="1:12" s="327" customFormat="1" ht="13.5" customHeight="1">
      <c r="A148" s="326"/>
      <c r="B148" s="331"/>
      <c r="C148" s="126"/>
      <c r="D148" s="331"/>
      <c r="E148" s="331"/>
      <c r="F148" s="331"/>
      <c r="G148" s="331"/>
      <c r="H148" s="331"/>
      <c r="I148" s="331"/>
      <c r="J148" s="331"/>
      <c r="K148" s="338"/>
      <c r="L148" s="338"/>
    </row>
    <row r="149" spans="1:12" s="327" customFormat="1" ht="13.5" customHeight="1">
      <c r="A149" s="326"/>
      <c r="B149" s="326"/>
      <c r="C149" s="326"/>
      <c r="D149" s="326"/>
      <c r="E149" s="326"/>
      <c r="F149" s="326"/>
      <c r="G149" s="326"/>
      <c r="H149" s="326"/>
      <c r="I149" s="326"/>
      <c r="J149" s="326"/>
      <c r="K149" s="326"/>
      <c r="L149" s="326"/>
    </row>
    <row r="150" spans="1:12" s="327" customFormat="1" ht="13.5" customHeight="1">
      <c r="A150" s="326"/>
      <c r="B150" s="331"/>
      <c r="C150" s="126"/>
      <c r="D150" s="331"/>
      <c r="E150" s="331"/>
      <c r="F150" s="331"/>
      <c r="G150" s="331"/>
      <c r="H150" s="331"/>
      <c r="I150" s="331"/>
      <c r="J150" s="331"/>
      <c r="K150" s="338"/>
      <c r="L150" s="338"/>
    </row>
    <row r="151" spans="1:12" s="327" customFormat="1" ht="13.5" customHeight="1">
      <c r="A151" s="326"/>
      <c r="B151" s="331"/>
      <c r="C151" s="331"/>
      <c r="D151" s="331"/>
      <c r="E151" s="331"/>
      <c r="F151" s="331"/>
      <c r="G151" s="331"/>
      <c r="H151" s="331"/>
      <c r="I151" s="331"/>
      <c r="J151" s="331"/>
      <c r="K151" s="331"/>
      <c r="L151" s="331"/>
    </row>
    <row r="152" spans="1:12" s="327" customFormat="1" ht="13.5" customHeight="1">
      <c r="A152" s="326"/>
      <c r="B152" s="331"/>
      <c r="C152" s="126"/>
      <c r="D152" s="331"/>
      <c r="E152" s="331"/>
      <c r="F152" s="331"/>
      <c r="G152" s="331"/>
      <c r="H152" s="331"/>
      <c r="I152" s="331"/>
      <c r="J152" s="331"/>
      <c r="K152" s="338"/>
      <c r="L152" s="338"/>
    </row>
    <row r="153" spans="1:12" s="327" customFormat="1" ht="13.5" customHeight="1">
      <c r="A153" s="326"/>
      <c r="B153" s="331"/>
      <c r="C153" s="126"/>
      <c r="D153" s="331"/>
      <c r="E153" s="331"/>
      <c r="F153" s="331"/>
      <c r="G153" s="331"/>
      <c r="H153" s="331"/>
      <c r="I153" s="331"/>
      <c r="J153" s="331"/>
      <c r="K153" s="338"/>
      <c r="L153" s="338"/>
    </row>
    <row r="154" spans="1:12" s="327" customFormat="1" ht="13.5" customHeight="1">
      <c r="A154" s="326"/>
      <c r="B154" s="331"/>
      <c r="C154" s="331"/>
      <c r="D154" s="331"/>
      <c r="E154" s="331"/>
      <c r="F154" s="331"/>
      <c r="G154" s="331"/>
      <c r="H154" s="331"/>
      <c r="I154" s="331"/>
      <c r="J154" s="331"/>
      <c r="K154" s="331"/>
      <c r="L154" s="331"/>
    </row>
    <row r="155" spans="1:12" s="327" customFormat="1" ht="13.5" customHeight="1">
      <c r="A155" s="326"/>
      <c r="B155" s="331"/>
      <c r="C155" s="331"/>
      <c r="D155" s="331"/>
      <c r="E155" s="331"/>
      <c r="F155" s="331"/>
      <c r="G155" s="331"/>
      <c r="H155" s="331"/>
      <c r="I155" s="331"/>
      <c r="J155" s="331"/>
      <c r="K155" s="331"/>
      <c r="L155" s="331"/>
    </row>
    <row r="156" spans="1:12" s="327" customFormat="1" ht="13.5" customHeight="1">
      <c r="A156" s="326"/>
      <c r="B156" s="331"/>
      <c r="C156" s="331"/>
      <c r="D156" s="331"/>
      <c r="E156" s="331"/>
      <c r="F156" s="331"/>
      <c r="G156" s="331"/>
      <c r="H156" s="331"/>
      <c r="I156" s="331"/>
      <c r="J156" s="331"/>
      <c r="K156" s="331"/>
      <c r="L156" s="331"/>
    </row>
    <row r="157" spans="1:12" s="327" customFormat="1" ht="13.5" customHeight="1">
      <c r="A157" s="326"/>
      <c r="B157" s="331"/>
      <c r="C157" s="331"/>
      <c r="D157" s="331"/>
      <c r="E157" s="331"/>
      <c r="F157" s="331"/>
      <c r="G157" s="331"/>
      <c r="H157" s="331"/>
      <c r="I157" s="331"/>
      <c r="J157" s="331"/>
      <c r="K157" s="331"/>
      <c r="L157" s="331"/>
    </row>
    <row r="158" spans="1:12" ht="13.5" customHeight="1">
      <c r="A158" s="326"/>
      <c r="B158" s="331"/>
      <c r="C158" s="331"/>
      <c r="D158" s="331"/>
      <c r="E158" s="331"/>
      <c r="F158" s="331"/>
      <c r="G158" s="331"/>
      <c r="H158" s="331"/>
      <c r="I158" s="331"/>
      <c r="J158" s="331"/>
      <c r="K158" s="331"/>
      <c r="L158" s="331"/>
    </row>
    <row r="159" spans="1:12" ht="13.5" customHeight="1">
      <c r="A159" s="326"/>
      <c r="B159" s="331"/>
      <c r="C159" s="331"/>
      <c r="D159" s="331"/>
      <c r="E159" s="331"/>
      <c r="F159" s="331"/>
      <c r="G159" s="331"/>
      <c r="H159" s="331"/>
      <c r="I159" s="331"/>
      <c r="J159" s="331"/>
      <c r="K159" s="331"/>
      <c r="L159" s="331"/>
    </row>
    <row r="160" spans="1:12" ht="13.5" customHeight="1">
      <c r="A160" s="326"/>
      <c r="B160" s="331"/>
      <c r="C160" s="331"/>
      <c r="D160" s="331"/>
      <c r="E160" s="331"/>
      <c r="F160" s="331"/>
      <c r="G160" s="331"/>
      <c r="H160" s="331"/>
      <c r="I160" s="331"/>
      <c r="J160" s="331"/>
      <c r="K160" s="331"/>
      <c r="L160" s="331"/>
    </row>
    <row r="161" spans="1:12" ht="13.5" customHeight="1">
      <c r="A161" s="326"/>
      <c r="B161" s="331"/>
      <c r="C161" s="331"/>
      <c r="D161" s="331"/>
      <c r="E161" s="331"/>
      <c r="F161" s="331"/>
      <c r="G161" s="331"/>
      <c r="H161" s="331"/>
      <c r="I161" s="331"/>
      <c r="J161" s="331"/>
      <c r="K161" s="331"/>
      <c r="L161" s="331"/>
    </row>
    <row r="162" spans="1:12" ht="13.5" customHeight="1">
      <c r="A162" s="326"/>
      <c r="B162" s="331"/>
      <c r="C162" s="331"/>
      <c r="D162" s="331"/>
      <c r="E162" s="331"/>
      <c r="F162" s="331"/>
      <c r="G162" s="331"/>
      <c r="H162" s="331"/>
      <c r="I162" s="331"/>
      <c r="J162" s="331"/>
      <c r="K162" s="331"/>
      <c r="L162" s="331"/>
    </row>
    <row r="163" spans="1:12" ht="13.5" customHeight="1">
      <c r="A163" s="339"/>
      <c r="B163" s="331"/>
      <c r="C163" s="126"/>
      <c r="D163" s="331"/>
      <c r="E163" s="331"/>
      <c r="F163" s="331"/>
      <c r="G163" s="331"/>
      <c r="H163" s="331"/>
      <c r="I163" s="331"/>
      <c r="J163" s="331"/>
      <c r="K163" s="338"/>
      <c r="L163" s="338"/>
    </row>
    <row r="164" spans="1:12" ht="13.5" customHeight="1">
      <c r="A164" s="326"/>
      <c r="B164" s="331"/>
      <c r="C164" s="126"/>
      <c r="D164" s="331"/>
      <c r="E164" s="331"/>
      <c r="F164" s="331"/>
      <c r="G164" s="331"/>
      <c r="H164" s="331"/>
      <c r="I164" s="331"/>
      <c r="J164" s="331"/>
      <c r="K164" s="338"/>
      <c r="L164" s="338"/>
    </row>
    <row r="165" spans="1:12" ht="13.5" customHeight="1"/>
    <row r="166" spans="1:12" ht="13.5" customHeight="1">
      <c r="C166" s="232"/>
      <c r="K166" s="232"/>
      <c r="L166" s="232"/>
    </row>
    <row r="167" spans="1:12" ht="13.5" customHeight="1"/>
    <row r="168" spans="1:12" ht="13.5" customHeight="1"/>
    <row r="169" spans="1:12" ht="13.5" customHeight="1"/>
    <row r="171" spans="1:12" ht="12.75" customHeight="1"/>
    <row r="172" spans="1:12" ht="12.75" customHeight="1"/>
    <row r="174" spans="1:12" ht="12.75" customHeight="1"/>
    <row r="175" spans="1:12" ht="12.75" customHeight="1"/>
    <row r="176" spans="1:12" ht="12.75" customHeight="1"/>
    <row r="177" spans="3:12" ht="12.75" customHeight="1"/>
    <row r="178" spans="3:12" ht="12.75" customHeight="1">
      <c r="C178" s="232"/>
      <c r="K178" s="232"/>
      <c r="L178" s="232"/>
    </row>
  </sheetData>
  <mergeCells count="8">
    <mergeCell ref="A107:A108"/>
    <mergeCell ref="A109:A113"/>
    <mergeCell ref="A1:K1"/>
    <mergeCell ref="A2:K2"/>
    <mergeCell ref="A96:A97"/>
    <mergeCell ref="A98:A99"/>
    <mergeCell ref="A100:A104"/>
    <mergeCell ref="A105:A106"/>
  </mergeCells>
  <pageMargins left="0.25" right="0.28999999999999998" top="0.5" bottom="0.87" header="0.42" footer="0.59"/>
  <pageSetup paperSize="9" scale="10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7647B-3B4D-4B52-B6AB-17591E8A9D93}">
  <dimension ref="A1:AP161"/>
  <sheetViews>
    <sheetView zoomScale="85" zoomScaleNormal="85" workbookViewId="0">
      <selection sqref="A1:K1"/>
    </sheetView>
  </sheetViews>
  <sheetFormatPr defaultColWidth="9.140625" defaultRowHeight="12.75"/>
  <cols>
    <col min="1" max="1" width="8.7109375" style="342" customWidth="1"/>
    <col min="2" max="2" width="14.42578125" style="342" customWidth="1"/>
    <col min="3" max="3" width="8.28515625" style="132" customWidth="1"/>
    <col min="4" max="4" width="8.42578125" style="132" customWidth="1"/>
    <col min="5" max="5" width="9.42578125" style="132" customWidth="1"/>
    <col min="6" max="6" width="8.42578125" style="132" customWidth="1"/>
    <col min="7" max="7" width="7.28515625" style="132" customWidth="1"/>
    <col min="8" max="8" width="7.5703125" style="132" customWidth="1"/>
    <col min="9" max="9" width="6.7109375" style="132" customWidth="1"/>
    <col min="10" max="10" width="10.140625" style="342" customWidth="1"/>
    <col min="11" max="11" width="7.28515625" style="342" customWidth="1"/>
    <col min="12" max="12" width="5" style="342" customWidth="1"/>
    <col min="13" max="16384" width="9.140625" style="342"/>
  </cols>
  <sheetData>
    <row r="1" spans="1:42" ht="13.5" customHeight="1" thickTop="1">
      <c r="A1" s="587" t="s">
        <v>15</v>
      </c>
      <c r="B1" s="588"/>
      <c r="C1" s="588"/>
      <c r="D1" s="588"/>
      <c r="E1" s="588"/>
      <c r="F1" s="588"/>
      <c r="G1" s="588"/>
      <c r="H1" s="588"/>
      <c r="I1" s="588"/>
      <c r="J1" s="588"/>
      <c r="K1" s="589"/>
      <c r="L1" s="341"/>
      <c r="M1" s="341"/>
      <c r="N1" s="341"/>
    </row>
    <row r="2" spans="1:42" s="241" customFormat="1" ht="13.5" customHeight="1">
      <c r="A2" s="238" t="s">
        <v>23</v>
      </c>
      <c r="B2" s="239"/>
      <c r="C2" s="117"/>
      <c r="D2" s="239"/>
      <c r="E2" s="239"/>
      <c r="F2" s="239"/>
      <c r="G2" s="239"/>
      <c r="H2" s="239"/>
      <c r="I2" s="239"/>
      <c r="J2" s="239"/>
      <c r="K2" s="240"/>
      <c r="L2" s="232"/>
      <c r="M2" s="232"/>
      <c r="N2" s="232"/>
      <c r="O2" s="232"/>
      <c r="P2" s="232"/>
      <c r="Q2" s="232"/>
      <c r="R2" s="232"/>
      <c r="S2" s="232"/>
      <c r="T2" s="232"/>
      <c r="U2" s="232"/>
      <c r="V2" s="232"/>
      <c r="W2" s="232"/>
      <c r="X2" s="232"/>
      <c r="Y2" s="232"/>
      <c r="Z2" s="232"/>
      <c r="AA2" s="232"/>
      <c r="AB2" s="232"/>
      <c r="AC2" s="232"/>
      <c r="AD2" s="232"/>
      <c r="AE2" s="232"/>
      <c r="AF2" s="232"/>
      <c r="AG2" s="232"/>
      <c r="AH2" s="232"/>
    </row>
    <row r="3" spans="1:42" s="260" customFormat="1" ht="13.5" customHeight="1">
      <c r="A3" s="242" t="s">
        <v>654</v>
      </c>
      <c r="B3" s="243"/>
      <c r="C3" s="243"/>
      <c r="D3" s="243"/>
      <c r="E3" s="243"/>
      <c r="F3" s="243"/>
      <c r="G3" s="243"/>
      <c r="H3" s="243"/>
      <c r="I3" s="136"/>
      <c r="J3" s="181">
        <v>162700</v>
      </c>
      <c r="K3" s="265"/>
      <c r="L3" s="241"/>
      <c r="M3" s="241"/>
      <c r="N3" s="241"/>
      <c r="O3" s="241"/>
      <c r="P3" s="241"/>
      <c r="Q3" s="241"/>
      <c r="R3" s="241"/>
      <c r="S3" s="241"/>
      <c r="T3" s="241"/>
      <c r="U3" s="241"/>
      <c r="V3" s="241"/>
      <c r="W3" s="241"/>
      <c r="X3" s="241"/>
      <c r="Y3" s="241"/>
      <c r="Z3" s="241"/>
      <c r="AA3" s="241"/>
      <c r="AB3" s="241"/>
      <c r="AC3" s="241"/>
      <c r="AD3" s="241"/>
      <c r="AE3" s="241"/>
      <c r="AF3" s="241"/>
      <c r="AG3" s="241"/>
      <c r="AH3" s="241"/>
    </row>
    <row r="4" spans="1:42" s="246" customFormat="1" ht="13.5" customHeight="1">
      <c r="A4" s="242" t="s">
        <v>384</v>
      </c>
      <c r="B4" s="243"/>
      <c r="C4" s="243"/>
      <c r="D4" s="243"/>
      <c r="E4" s="243"/>
      <c r="F4" s="243"/>
      <c r="G4" s="243"/>
      <c r="H4" s="205"/>
      <c r="J4" s="181">
        <v>56869</v>
      </c>
      <c r="K4" s="213">
        <f>J4/J3</f>
        <v>0.34953288260602333</v>
      </c>
    </row>
    <row r="5" spans="1:42" s="246" customFormat="1" ht="13.5" customHeight="1">
      <c r="A5" s="242" t="s">
        <v>385</v>
      </c>
      <c r="B5" s="243"/>
      <c r="C5" s="243"/>
      <c r="D5" s="243"/>
      <c r="E5" s="205"/>
      <c r="F5" s="205"/>
      <c r="G5" s="205"/>
      <c r="H5" s="205"/>
      <c r="J5" s="181">
        <v>15236</v>
      </c>
      <c r="K5" s="343">
        <f>J5/J3</f>
        <v>9.3644744929317764E-2</v>
      </c>
    </row>
    <row r="6" spans="1:42" s="246" customFormat="1" ht="13.5" customHeight="1">
      <c r="A6" s="242" t="s">
        <v>386</v>
      </c>
      <c r="B6" s="243"/>
      <c r="C6" s="250"/>
      <c r="D6" s="243"/>
      <c r="E6" s="25"/>
      <c r="F6" s="25"/>
      <c r="G6" s="25"/>
      <c r="H6" s="25"/>
      <c r="J6" s="25">
        <v>1.6</v>
      </c>
      <c r="K6" s="26"/>
    </row>
    <row r="7" spans="1:42" s="246" customFormat="1" ht="13.5" customHeight="1">
      <c r="A7" s="242" t="s">
        <v>387</v>
      </c>
      <c r="B7" s="243"/>
      <c r="C7" s="250"/>
      <c r="D7" s="243"/>
      <c r="E7" s="25"/>
      <c r="F7" s="25"/>
      <c r="G7" s="25"/>
      <c r="H7" s="25"/>
      <c r="J7" s="25">
        <v>72</v>
      </c>
      <c r="K7" s="26"/>
    </row>
    <row r="8" spans="1:42" s="246" customFormat="1" ht="13.5" customHeight="1">
      <c r="A8" s="242" t="s">
        <v>435</v>
      </c>
      <c r="B8" s="243"/>
      <c r="C8" s="243"/>
      <c r="D8" s="254"/>
      <c r="E8" s="254"/>
      <c r="F8" s="254"/>
      <c r="G8" s="254"/>
      <c r="H8" s="254"/>
      <c r="J8" s="254">
        <v>2.1</v>
      </c>
      <c r="K8" s="255"/>
      <c r="L8" s="253"/>
      <c r="M8" s="253"/>
      <c r="N8" s="253"/>
      <c r="O8" s="253"/>
      <c r="P8" s="253"/>
      <c r="W8" s="249"/>
      <c r="X8" s="249"/>
      <c r="Y8" s="249"/>
      <c r="Z8" s="249"/>
      <c r="AA8" s="249"/>
      <c r="AB8" s="249"/>
      <c r="AC8" s="249"/>
      <c r="AD8" s="249"/>
      <c r="AE8" s="249"/>
      <c r="AF8" s="249"/>
      <c r="AG8" s="249"/>
      <c r="AH8" s="249"/>
    </row>
    <row r="9" spans="1:42" s="241" customFormat="1" ht="13.5" customHeight="1">
      <c r="A9" s="273"/>
      <c r="B9" s="239"/>
      <c r="C9" s="117"/>
      <c r="D9" s="117"/>
      <c r="E9" s="117"/>
      <c r="F9" s="117"/>
      <c r="G9" s="117"/>
      <c r="H9" s="117"/>
      <c r="I9" s="136"/>
      <c r="J9" s="117"/>
      <c r="K9" s="344"/>
      <c r="L9" s="246"/>
      <c r="M9" s="246"/>
      <c r="N9" s="246"/>
      <c r="O9" s="246"/>
      <c r="P9" s="246"/>
      <c r="Q9" s="246"/>
      <c r="R9" s="246"/>
      <c r="S9" s="246"/>
      <c r="T9" s="246"/>
      <c r="U9" s="246"/>
      <c r="V9" s="246"/>
      <c r="W9" s="246"/>
      <c r="X9" s="246"/>
      <c r="Y9" s="246"/>
      <c r="Z9" s="246"/>
      <c r="AA9" s="246"/>
      <c r="AB9" s="246"/>
      <c r="AC9" s="246"/>
      <c r="AD9" s="246"/>
      <c r="AE9" s="246"/>
      <c r="AF9" s="246"/>
      <c r="AG9" s="246"/>
      <c r="AH9" s="246"/>
    </row>
    <row r="10" spans="1:42" s="246" customFormat="1" ht="13.5" customHeight="1">
      <c r="A10" s="238" t="s">
        <v>107</v>
      </c>
      <c r="B10" s="256"/>
      <c r="C10" s="46"/>
      <c r="D10" s="44"/>
      <c r="E10" s="44"/>
      <c r="F10" s="44"/>
      <c r="G10" s="44"/>
      <c r="H10" s="44"/>
      <c r="J10" s="44"/>
      <c r="K10" s="70"/>
    </row>
    <row r="11" spans="1:42" s="246" customFormat="1" ht="13.5" customHeight="1">
      <c r="A11" s="242" t="s">
        <v>388</v>
      </c>
      <c r="B11" s="243"/>
      <c r="C11" s="243"/>
      <c r="D11" s="243"/>
      <c r="E11" s="254"/>
      <c r="F11" s="254"/>
      <c r="G11" s="254"/>
      <c r="H11" s="254"/>
      <c r="J11" s="254">
        <v>136</v>
      </c>
      <c r="K11" s="345"/>
    </row>
    <row r="12" spans="1:42" s="246" customFormat="1" ht="13.5" customHeight="1">
      <c r="A12" s="242" t="s">
        <v>436</v>
      </c>
      <c r="B12" s="243"/>
      <c r="C12" s="243"/>
      <c r="D12" s="243"/>
      <c r="E12" s="250"/>
      <c r="F12" s="250"/>
      <c r="G12" s="250"/>
      <c r="H12" s="250"/>
      <c r="J12" s="254">
        <v>0.46200000000000002</v>
      </c>
      <c r="K12" s="347"/>
    </row>
    <row r="13" spans="1:42" s="246" customFormat="1" ht="13.5" customHeight="1">
      <c r="A13" s="242" t="s">
        <v>437</v>
      </c>
      <c r="B13" s="243"/>
      <c r="C13" s="243"/>
      <c r="D13" s="243"/>
      <c r="E13" s="254"/>
      <c r="F13" s="254"/>
      <c r="G13" s="254"/>
      <c r="H13" s="254"/>
      <c r="J13" s="254">
        <v>0.54200000000000004</v>
      </c>
      <c r="K13" s="345"/>
    </row>
    <row r="14" spans="1:42" s="246" customFormat="1" ht="13.5" customHeight="1">
      <c r="A14" s="242" t="s">
        <v>438</v>
      </c>
      <c r="B14" s="243"/>
      <c r="C14" s="243"/>
      <c r="D14" s="243"/>
      <c r="E14" s="254"/>
      <c r="F14" s="254"/>
      <c r="G14" s="254"/>
      <c r="H14" s="254"/>
      <c r="J14" s="254">
        <v>0.19400000000000001</v>
      </c>
      <c r="K14" s="345"/>
      <c r="Z14" s="249"/>
      <c r="AA14" s="249"/>
      <c r="AB14" s="249"/>
      <c r="AC14" s="249"/>
      <c r="AD14" s="249"/>
      <c r="AE14" s="249"/>
      <c r="AF14" s="249"/>
      <c r="AG14" s="249"/>
      <c r="AH14" s="249"/>
    </row>
    <row r="15" spans="1:42" s="246" customFormat="1" ht="13.5" customHeight="1">
      <c r="A15" s="242" t="s">
        <v>329</v>
      </c>
      <c r="B15" s="243"/>
      <c r="C15" s="243"/>
      <c r="D15" s="250"/>
      <c r="E15" s="250"/>
      <c r="F15" s="250"/>
      <c r="G15" s="250"/>
      <c r="H15" s="250"/>
      <c r="J15" s="254">
        <v>32.4</v>
      </c>
      <c r="K15" s="348"/>
    </row>
    <row r="16" spans="1:42" s="246" customFormat="1" ht="13.5" customHeight="1">
      <c r="A16" s="242" t="s">
        <v>649</v>
      </c>
      <c r="B16" s="243"/>
      <c r="C16" s="254"/>
      <c r="D16" s="250"/>
      <c r="E16" s="250"/>
      <c r="F16" s="250"/>
      <c r="G16" s="250"/>
      <c r="H16" s="250"/>
      <c r="J16" s="169">
        <v>24.3</v>
      </c>
      <c r="K16" s="348"/>
      <c r="AP16" s="241"/>
    </row>
    <row r="17" spans="1:34" s="249" customFormat="1" ht="13.5" customHeight="1">
      <c r="A17" s="242" t="s">
        <v>394</v>
      </c>
      <c r="B17" s="243"/>
      <c r="C17" s="243"/>
      <c r="D17" s="30"/>
      <c r="E17" s="30"/>
      <c r="F17" s="30"/>
      <c r="G17" s="30"/>
      <c r="H17" s="30"/>
      <c r="I17" s="246"/>
      <c r="J17" s="25">
        <v>19</v>
      </c>
      <c r="K17" s="83"/>
      <c r="L17" s="246"/>
      <c r="M17" s="246"/>
      <c r="N17" s="246"/>
      <c r="O17" s="246"/>
      <c r="P17" s="246"/>
      <c r="Q17" s="246"/>
      <c r="R17" s="246"/>
      <c r="S17" s="246"/>
      <c r="T17" s="246"/>
      <c r="U17" s="246"/>
      <c r="V17" s="246"/>
      <c r="W17" s="246"/>
      <c r="X17" s="246"/>
      <c r="Y17" s="246"/>
      <c r="Z17" s="246"/>
      <c r="AA17" s="246"/>
      <c r="AB17" s="246"/>
      <c r="AC17" s="246"/>
      <c r="AD17" s="246"/>
      <c r="AE17" s="246"/>
      <c r="AF17" s="246"/>
      <c r="AG17" s="246"/>
      <c r="AH17" s="246"/>
    </row>
    <row r="18" spans="1:34" s="246" customFormat="1" ht="13.5" customHeight="1">
      <c r="A18" s="242"/>
      <c r="B18" s="243"/>
      <c r="C18" s="243"/>
      <c r="D18" s="243"/>
      <c r="E18" s="243"/>
      <c r="F18" s="243"/>
      <c r="G18" s="243"/>
      <c r="H18" s="243"/>
      <c r="J18" s="243"/>
      <c r="K18" s="83"/>
    </row>
    <row r="19" spans="1:34" s="246" customFormat="1" ht="13.5" customHeight="1">
      <c r="A19" s="238" t="s">
        <v>291</v>
      </c>
      <c r="B19" s="243"/>
      <c r="C19" s="34"/>
      <c r="D19" s="34"/>
      <c r="E19" s="34"/>
      <c r="F19" s="34"/>
      <c r="G19" s="34"/>
      <c r="H19" s="34"/>
      <c r="J19" s="34"/>
      <c r="K19" s="83"/>
    </row>
    <row r="20" spans="1:34" s="249" customFormat="1" ht="13.5" customHeight="1">
      <c r="A20" s="242" t="s">
        <v>650</v>
      </c>
      <c r="B20" s="243"/>
      <c r="C20" s="34"/>
      <c r="D20" s="34"/>
      <c r="E20" s="34"/>
      <c r="F20" s="34"/>
      <c r="G20" s="34"/>
      <c r="H20" s="243"/>
      <c r="I20" s="246"/>
      <c r="J20" s="25">
        <v>18.399999999999999</v>
      </c>
      <c r="K20" s="83"/>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row>
    <row r="21" spans="1:34" s="249" customFormat="1" ht="13.5" customHeight="1">
      <c r="A21" s="242" t="s">
        <v>651</v>
      </c>
      <c r="B21" s="243"/>
      <c r="C21" s="243"/>
      <c r="D21" s="25"/>
      <c r="E21" s="25"/>
      <c r="F21" s="25"/>
      <c r="G21" s="25"/>
      <c r="H21" s="25"/>
      <c r="I21" s="246"/>
      <c r="J21" s="25">
        <v>26.9</v>
      </c>
      <c r="K21" s="83"/>
      <c r="L21" s="241"/>
      <c r="M21" s="241"/>
      <c r="N21" s="241"/>
      <c r="O21" s="241"/>
      <c r="P21" s="241"/>
      <c r="Q21" s="241"/>
      <c r="R21" s="241"/>
      <c r="S21" s="241"/>
      <c r="T21" s="241"/>
      <c r="U21" s="241"/>
      <c r="V21" s="241"/>
      <c r="W21" s="241"/>
      <c r="X21" s="241"/>
      <c r="Y21" s="241"/>
      <c r="Z21" s="241"/>
      <c r="AA21" s="241"/>
      <c r="AB21" s="241"/>
      <c r="AC21" s="241"/>
      <c r="AD21" s="241"/>
      <c r="AE21" s="241"/>
      <c r="AF21" s="241"/>
      <c r="AG21" s="241"/>
      <c r="AH21" s="241"/>
    </row>
    <row r="22" spans="1:34" s="249" customFormat="1" ht="13.5" customHeight="1">
      <c r="A22" s="242" t="s">
        <v>652</v>
      </c>
      <c r="B22" s="243"/>
      <c r="C22" s="243"/>
      <c r="D22" s="25"/>
      <c r="E22" s="25"/>
      <c r="F22" s="25"/>
      <c r="G22" s="25"/>
      <c r="H22" s="25"/>
      <c r="I22" s="246"/>
      <c r="J22" s="25">
        <v>32.4</v>
      </c>
      <c r="K22" s="83"/>
    </row>
    <row r="23" spans="1:34" s="246" customFormat="1" ht="13.5" customHeight="1">
      <c r="A23" s="242" t="s">
        <v>398</v>
      </c>
      <c r="B23" s="243"/>
      <c r="C23" s="243"/>
      <c r="D23" s="254"/>
      <c r="E23" s="254"/>
      <c r="F23" s="254"/>
      <c r="G23" s="254"/>
      <c r="H23" s="254"/>
      <c r="J23" s="179">
        <v>180</v>
      </c>
      <c r="K23" s="83"/>
    </row>
    <row r="24" spans="1:34" s="246" customFormat="1" ht="13.5" customHeight="1">
      <c r="A24" s="242" t="s">
        <v>653</v>
      </c>
      <c r="B24" s="243"/>
      <c r="C24" s="243"/>
      <c r="D24" s="254"/>
      <c r="E24" s="254"/>
      <c r="F24" s="254"/>
      <c r="G24" s="254"/>
      <c r="H24" s="254"/>
      <c r="J24" s="181">
        <v>50</v>
      </c>
      <c r="K24" s="83"/>
    </row>
    <row r="25" spans="1:34" s="249" customFormat="1" ht="13.5" customHeight="1">
      <c r="A25" s="242" t="s">
        <v>441</v>
      </c>
      <c r="B25" s="243"/>
      <c r="C25" s="243"/>
      <c r="D25" s="243"/>
      <c r="E25" s="254"/>
      <c r="F25" s="254"/>
      <c r="G25" s="254"/>
      <c r="H25" s="254"/>
      <c r="I25" s="246"/>
      <c r="J25" s="254">
        <v>99</v>
      </c>
      <c r="K25" s="83"/>
    </row>
    <row r="26" spans="1:34" s="249" customFormat="1" ht="13.5" customHeight="1">
      <c r="A26" s="242" t="s">
        <v>442</v>
      </c>
      <c r="B26" s="243"/>
      <c r="C26" s="243"/>
      <c r="D26" s="243"/>
      <c r="E26" s="254"/>
      <c r="F26" s="254"/>
      <c r="G26" s="254"/>
      <c r="H26" s="254"/>
      <c r="I26" s="246"/>
      <c r="J26" s="254">
        <v>97</v>
      </c>
      <c r="K26" s="83"/>
    </row>
    <row r="27" spans="1:34" s="249" customFormat="1" ht="13.5" customHeight="1">
      <c r="A27" s="242" t="s">
        <v>443</v>
      </c>
      <c r="B27" s="243"/>
      <c r="C27" s="243"/>
      <c r="D27" s="243"/>
      <c r="E27" s="254"/>
      <c r="F27" s="254"/>
      <c r="G27" s="254"/>
      <c r="H27" s="254"/>
      <c r="I27" s="246"/>
      <c r="J27" s="254">
        <v>97</v>
      </c>
      <c r="K27" s="83"/>
    </row>
    <row r="28" spans="1:34" s="246" customFormat="1" ht="13.5" customHeight="1">
      <c r="A28" s="242" t="s">
        <v>444</v>
      </c>
      <c r="B28" s="243"/>
      <c r="C28" s="243"/>
      <c r="D28" s="243"/>
      <c r="E28" s="254"/>
      <c r="F28" s="254"/>
      <c r="G28" s="254"/>
      <c r="H28" s="254"/>
      <c r="J28" s="254">
        <v>93</v>
      </c>
      <c r="K28" s="83"/>
    </row>
    <row r="29" spans="1:34" s="246" customFormat="1" ht="13.5" customHeight="1">
      <c r="A29" s="242" t="s">
        <v>606</v>
      </c>
      <c r="B29" s="243"/>
      <c r="C29" s="243"/>
      <c r="D29" s="434"/>
      <c r="E29" s="434"/>
      <c r="F29" s="434"/>
      <c r="G29" s="434"/>
      <c r="H29" s="243"/>
      <c r="I29" s="243"/>
      <c r="J29" s="214">
        <v>0</v>
      </c>
      <c r="K29" s="267"/>
      <c r="N29" s="241"/>
    </row>
    <row r="30" spans="1:34" s="246" customFormat="1" ht="13.5" customHeight="1">
      <c r="A30" s="242"/>
      <c r="B30" s="243"/>
      <c r="C30" s="243"/>
      <c r="D30" s="243"/>
      <c r="E30" s="254"/>
      <c r="F30" s="254"/>
      <c r="G30" s="254"/>
      <c r="H30" s="254"/>
      <c r="J30" s="254"/>
      <c r="K30" s="83"/>
    </row>
    <row r="31" spans="1:34" s="246" customFormat="1" ht="13.5" customHeight="1">
      <c r="A31" s="238" t="s">
        <v>290</v>
      </c>
      <c r="B31" s="243"/>
      <c r="C31" s="243"/>
      <c r="D31" s="243"/>
      <c r="E31" s="254"/>
      <c r="F31" s="254"/>
      <c r="G31" s="254"/>
      <c r="H31" s="254"/>
      <c r="J31" s="254"/>
      <c r="K31" s="83"/>
    </row>
    <row r="32" spans="1:34" s="249" customFormat="1" ht="13.5" customHeight="1">
      <c r="A32" s="242" t="s">
        <v>331</v>
      </c>
      <c r="B32" s="243"/>
      <c r="C32" s="243"/>
      <c r="D32" s="243"/>
      <c r="E32" s="261"/>
      <c r="F32" s="261"/>
      <c r="G32" s="261"/>
      <c r="H32" s="261"/>
      <c r="I32" s="246"/>
      <c r="J32" s="25"/>
      <c r="K32" s="83"/>
      <c r="V32" s="350"/>
    </row>
    <row r="33" spans="1:22" s="246" customFormat="1" ht="13.5" customHeight="1">
      <c r="A33" s="242" t="s">
        <v>400</v>
      </c>
      <c r="B33" s="243"/>
      <c r="C33" s="243"/>
      <c r="D33" s="243"/>
      <c r="E33" s="261"/>
      <c r="F33" s="261"/>
      <c r="G33" s="261"/>
      <c r="H33" s="261"/>
      <c r="J33" s="25">
        <v>36</v>
      </c>
      <c r="K33" s="83"/>
      <c r="V33" s="346"/>
    </row>
    <row r="34" spans="1:22" s="246" customFormat="1" ht="13.5" customHeight="1">
      <c r="A34" s="242" t="s">
        <v>401</v>
      </c>
      <c r="B34" s="243"/>
      <c r="C34" s="243"/>
      <c r="D34" s="254"/>
      <c r="E34" s="254"/>
      <c r="F34" s="254"/>
      <c r="G34" s="254"/>
      <c r="H34" s="254"/>
      <c r="J34" s="33">
        <v>99</v>
      </c>
      <c r="K34" s="83"/>
    </row>
    <row r="35" spans="1:22" s="246" customFormat="1" ht="13.5" customHeight="1">
      <c r="A35" s="242" t="s">
        <v>402</v>
      </c>
      <c r="B35" s="243"/>
      <c r="C35" s="243"/>
      <c r="D35" s="243"/>
      <c r="E35" s="263"/>
      <c r="F35" s="263"/>
      <c r="G35" s="263"/>
      <c r="H35" s="263"/>
      <c r="J35" s="25">
        <v>69</v>
      </c>
      <c r="K35" s="83"/>
      <c r="O35" s="243"/>
      <c r="P35" s="243"/>
      <c r="Q35" s="243"/>
    </row>
    <row r="36" spans="1:22" s="246" customFormat="1" ht="13.5" customHeight="1">
      <c r="A36" s="242" t="s">
        <v>445</v>
      </c>
      <c r="B36" s="243"/>
      <c r="C36" s="243"/>
      <c r="D36" s="243"/>
      <c r="E36" s="263"/>
      <c r="F36" s="263"/>
      <c r="G36" s="263"/>
      <c r="H36" s="263"/>
      <c r="J36" s="25">
        <v>22</v>
      </c>
      <c r="K36" s="83"/>
      <c r="O36" s="243"/>
      <c r="P36" s="243"/>
      <c r="Q36" s="243"/>
    </row>
    <row r="37" spans="1:22" s="246" customFormat="1" ht="13.5" customHeight="1">
      <c r="A37" s="242" t="s">
        <v>404</v>
      </c>
      <c r="B37" s="243"/>
      <c r="C37" s="243"/>
      <c r="D37" s="243"/>
      <c r="E37" s="263"/>
      <c r="F37" s="263"/>
      <c r="G37" s="263"/>
      <c r="H37" s="263"/>
      <c r="J37" s="25">
        <v>55</v>
      </c>
      <c r="K37" s="83"/>
      <c r="O37" s="243"/>
      <c r="P37" s="243"/>
      <c r="Q37" s="243"/>
    </row>
    <row r="38" spans="1:22" s="246" customFormat="1" ht="13.5" customHeight="1">
      <c r="A38" s="242" t="s">
        <v>405</v>
      </c>
      <c r="B38" s="243"/>
      <c r="C38" s="243"/>
      <c r="D38" s="243"/>
      <c r="E38" s="263"/>
      <c r="F38" s="263"/>
      <c r="G38" s="263"/>
      <c r="H38" s="263"/>
      <c r="J38" s="25">
        <v>65</v>
      </c>
      <c r="K38" s="83"/>
      <c r="O38" s="243"/>
      <c r="P38" s="243"/>
      <c r="Q38" s="243"/>
    </row>
    <row r="39" spans="1:22" s="246" customFormat="1" ht="13.5" customHeight="1">
      <c r="A39" s="264"/>
      <c r="B39" s="243"/>
      <c r="C39" s="243"/>
      <c r="D39" s="254"/>
      <c r="E39" s="254"/>
      <c r="F39" s="254"/>
      <c r="G39" s="254"/>
      <c r="H39" s="254"/>
      <c r="J39" s="179"/>
      <c r="K39" s="83"/>
    </row>
    <row r="40" spans="1:22" s="246" customFormat="1" ht="13.5" customHeight="1">
      <c r="A40" s="238" t="s">
        <v>292</v>
      </c>
      <c r="B40" s="243"/>
      <c r="C40" s="243"/>
      <c r="D40" s="254"/>
      <c r="E40" s="254"/>
      <c r="F40" s="254"/>
      <c r="G40" s="254"/>
      <c r="H40" s="254"/>
      <c r="J40" s="179"/>
      <c r="K40" s="83"/>
    </row>
    <row r="41" spans="1:22" s="246" customFormat="1" ht="13.5" customHeight="1">
      <c r="A41" s="242" t="s">
        <v>645</v>
      </c>
      <c r="B41" s="243"/>
      <c r="C41" s="243"/>
      <c r="D41" s="243"/>
      <c r="E41" s="254"/>
      <c r="F41" s="254"/>
      <c r="G41" s="254"/>
      <c r="H41" s="254"/>
      <c r="J41" s="170">
        <v>55.7</v>
      </c>
      <c r="K41" s="83"/>
    </row>
    <row r="42" spans="1:22" s="246" customFormat="1" ht="13.5" customHeight="1">
      <c r="A42" s="242" t="s">
        <v>646</v>
      </c>
      <c r="B42" s="243"/>
      <c r="C42" s="243"/>
      <c r="D42" s="243"/>
      <c r="E42" s="254"/>
      <c r="F42" s="254"/>
      <c r="G42" s="254"/>
      <c r="H42" s="254"/>
      <c r="J42" s="170">
        <v>46.9</v>
      </c>
      <c r="K42" s="83"/>
    </row>
    <row r="43" spans="1:22" s="246" customFormat="1" ht="13.5" customHeight="1">
      <c r="A43" s="242" t="s">
        <v>446</v>
      </c>
      <c r="B43" s="243"/>
      <c r="C43" s="243"/>
      <c r="D43" s="243"/>
      <c r="E43" s="254"/>
      <c r="F43" s="254"/>
      <c r="G43" s="254"/>
      <c r="H43" s="254"/>
      <c r="J43" s="170">
        <v>0.1</v>
      </c>
      <c r="K43" s="83"/>
    </row>
    <row r="44" spans="1:22" s="246" customFormat="1" ht="13.5" customHeight="1">
      <c r="A44" s="242"/>
      <c r="B44" s="243"/>
      <c r="C44" s="243"/>
      <c r="D44" s="243"/>
      <c r="E44" s="243"/>
      <c r="F44" s="243"/>
      <c r="G44" s="243"/>
      <c r="H44" s="243"/>
      <c r="J44" s="243"/>
      <c r="K44" s="83"/>
    </row>
    <row r="45" spans="1:22" s="246" customFormat="1" ht="13.5" customHeight="1">
      <c r="A45" s="238" t="s">
        <v>293</v>
      </c>
      <c r="B45" s="243"/>
      <c r="C45" s="243"/>
      <c r="D45" s="243"/>
      <c r="E45" s="243"/>
      <c r="F45" s="243"/>
      <c r="G45" s="243"/>
      <c r="H45" s="243"/>
      <c r="J45" s="243"/>
      <c r="K45" s="83"/>
    </row>
    <row r="46" spans="1:22" s="246" customFormat="1" ht="13.5" customHeight="1">
      <c r="A46" s="242" t="s">
        <v>406</v>
      </c>
      <c r="B46" s="243"/>
      <c r="C46" s="243"/>
      <c r="D46" s="254"/>
      <c r="E46" s="254"/>
      <c r="F46" s="254"/>
      <c r="G46" s="254"/>
      <c r="H46" s="254"/>
      <c r="J46" s="179">
        <v>0.1</v>
      </c>
      <c r="K46" s="83"/>
    </row>
    <row r="47" spans="1:22" s="246" customFormat="1" ht="13.5" customHeight="1">
      <c r="A47" s="242"/>
      <c r="B47" s="243"/>
      <c r="C47" s="243"/>
      <c r="D47" s="254"/>
      <c r="E47" s="254"/>
      <c r="F47" s="254"/>
      <c r="G47" s="254"/>
      <c r="H47" s="254"/>
      <c r="J47" s="179"/>
      <c r="K47" s="83"/>
    </row>
    <row r="48" spans="1:22" s="246" customFormat="1" ht="13.5" customHeight="1">
      <c r="A48" s="238" t="s">
        <v>3</v>
      </c>
      <c r="B48" s="243"/>
      <c r="C48" s="179"/>
      <c r="D48" s="254"/>
      <c r="E48" s="254"/>
      <c r="F48" s="254"/>
      <c r="G48" s="254"/>
      <c r="H48" s="254"/>
      <c r="J48" s="254"/>
      <c r="K48" s="83"/>
    </row>
    <row r="49" spans="1:21" s="246" customFormat="1" ht="13.5" customHeight="1">
      <c r="A49" s="242" t="s">
        <v>636</v>
      </c>
      <c r="B49" s="243"/>
      <c r="C49" s="243"/>
      <c r="D49" s="179"/>
      <c r="E49" s="179"/>
      <c r="F49" s="179"/>
      <c r="G49" s="179"/>
      <c r="H49" s="179"/>
      <c r="J49" s="179">
        <v>91</v>
      </c>
      <c r="K49" s="83"/>
    </row>
    <row r="50" spans="1:21" s="249" customFormat="1" ht="13.5" customHeight="1">
      <c r="A50" s="266" t="s">
        <v>447</v>
      </c>
      <c r="B50" s="243"/>
      <c r="C50" s="243"/>
      <c r="D50" s="243"/>
      <c r="E50" s="254"/>
      <c r="F50" s="254"/>
      <c r="G50" s="254"/>
      <c r="H50" s="254"/>
      <c r="I50" s="243"/>
      <c r="J50" s="258">
        <v>108</v>
      </c>
      <c r="K50" s="345"/>
    </row>
    <row r="51" spans="1:21" s="246" customFormat="1" ht="13.5" customHeight="1">
      <c r="A51" s="266" t="s">
        <v>637</v>
      </c>
      <c r="B51" s="243"/>
      <c r="C51" s="243"/>
      <c r="D51" s="254"/>
      <c r="E51" s="254"/>
      <c r="F51" s="254"/>
      <c r="G51" s="254"/>
      <c r="H51" s="254"/>
      <c r="J51" s="215">
        <v>119</v>
      </c>
      <c r="K51" s="255"/>
    </row>
    <row r="52" spans="1:21" s="246" customFormat="1" ht="13.5" customHeight="1">
      <c r="A52" s="266" t="s">
        <v>638</v>
      </c>
      <c r="B52" s="243"/>
      <c r="C52" s="243"/>
      <c r="D52" s="254"/>
      <c r="E52" s="254"/>
      <c r="F52" s="254"/>
      <c r="G52" s="254"/>
      <c r="H52" s="254"/>
      <c r="J52" s="181">
        <v>0.96399999999999997</v>
      </c>
      <c r="K52" s="269"/>
    </row>
    <row r="53" spans="1:21" s="249" customFormat="1" ht="13.5" customHeight="1">
      <c r="A53" s="242" t="s">
        <v>411</v>
      </c>
      <c r="B53" s="243"/>
      <c r="C53" s="243"/>
      <c r="D53" s="243"/>
      <c r="E53" s="243"/>
      <c r="F53" s="243"/>
      <c r="G53" s="243"/>
      <c r="H53" s="243"/>
      <c r="I53" s="246"/>
      <c r="J53" s="179" t="s">
        <v>273</v>
      </c>
      <c r="K53" s="180" t="s">
        <v>320</v>
      </c>
    </row>
    <row r="54" spans="1:21" s="249" customFormat="1" ht="13.5" customHeight="1">
      <c r="A54" s="266" t="s">
        <v>449</v>
      </c>
      <c r="B54" s="243"/>
      <c r="C54" s="243"/>
      <c r="D54" s="243"/>
      <c r="E54" s="254"/>
      <c r="F54" s="254"/>
      <c r="G54" s="254"/>
      <c r="H54" s="254"/>
      <c r="I54" s="246"/>
      <c r="J54" s="258">
        <v>113</v>
      </c>
      <c r="K54" s="345"/>
    </row>
    <row r="55" spans="1:21" s="246" customFormat="1" ht="13.5" customHeight="1">
      <c r="A55" s="266" t="s">
        <v>413</v>
      </c>
      <c r="B55" s="243"/>
      <c r="C55" s="243"/>
      <c r="D55" s="243"/>
      <c r="E55" s="254"/>
      <c r="F55" s="254"/>
      <c r="G55" s="254"/>
      <c r="H55" s="254"/>
      <c r="J55" s="207">
        <v>753254</v>
      </c>
      <c r="K55" s="345"/>
      <c r="L55" s="351"/>
    </row>
    <row r="56" spans="1:21" s="246" customFormat="1" ht="13.5" customHeight="1">
      <c r="A56" s="266" t="s">
        <v>414</v>
      </c>
      <c r="B56" s="243"/>
      <c r="C56" s="243"/>
      <c r="D56" s="243"/>
      <c r="E56" s="254"/>
      <c r="F56" s="254"/>
      <c r="G56" s="254"/>
      <c r="H56" s="254"/>
      <c r="J56" s="207">
        <v>995129</v>
      </c>
      <c r="K56" s="345"/>
      <c r="L56" s="351"/>
    </row>
    <row r="57" spans="1:21" s="246" customFormat="1" ht="13.5" customHeight="1">
      <c r="A57" s="242" t="s">
        <v>450</v>
      </c>
      <c r="B57" s="243"/>
      <c r="C57" s="179"/>
      <c r="D57" s="243"/>
      <c r="E57" s="179"/>
      <c r="F57" s="179"/>
      <c r="G57" s="179"/>
      <c r="H57" s="179"/>
      <c r="J57" s="179" t="s">
        <v>639</v>
      </c>
      <c r="K57" s="180" t="s">
        <v>640</v>
      </c>
    </row>
    <row r="58" spans="1:21" s="246" customFormat="1" ht="13.5" customHeight="1">
      <c r="A58" s="242" t="s">
        <v>416</v>
      </c>
      <c r="B58" s="243"/>
      <c r="C58" s="243"/>
      <c r="D58" s="179"/>
      <c r="E58" s="179"/>
      <c r="F58" s="179"/>
      <c r="G58" s="179"/>
      <c r="H58" s="179"/>
      <c r="J58" s="179">
        <v>73</v>
      </c>
      <c r="K58" s="180"/>
    </row>
    <row r="59" spans="1:21" s="246" customFormat="1" ht="13.5" customHeight="1">
      <c r="A59" s="242"/>
      <c r="B59" s="243"/>
      <c r="C59" s="243"/>
      <c r="D59" s="243"/>
      <c r="E59" s="243"/>
      <c r="F59" s="243"/>
      <c r="G59" s="243"/>
      <c r="H59" s="243"/>
      <c r="J59" s="243"/>
      <c r="K59" s="265"/>
    </row>
    <row r="60" spans="1:21" s="246" customFormat="1" ht="13.5" customHeight="1">
      <c r="A60" s="238" t="s">
        <v>455</v>
      </c>
      <c r="B60" s="258"/>
      <c r="C60" s="179"/>
      <c r="D60" s="254"/>
      <c r="E60" s="254"/>
      <c r="F60" s="254"/>
      <c r="G60" s="254"/>
      <c r="H60" s="254"/>
      <c r="J60" s="254"/>
      <c r="K60" s="255"/>
    </row>
    <row r="61" spans="1:21" s="246" customFormat="1" ht="13.5" customHeight="1">
      <c r="A61" s="242" t="s">
        <v>641</v>
      </c>
      <c r="B61" s="243"/>
      <c r="C61" s="243"/>
      <c r="D61" s="243"/>
      <c r="E61" s="254"/>
      <c r="F61" s="254"/>
      <c r="G61" s="254"/>
      <c r="H61" s="254"/>
      <c r="J61" s="179">
        <v>17</v>
      </c>
      <c r="K61" s="255"/>
    </row>
    <row r="62" spans="1:21" s="246" customFormat="1" ht="13.5" customHeight="1">
      <c r="A62" s="275" t="s">
        <v>642</v>
      </c>
      <c r="B62" s="243"/>
      <c r="C62" s="243"/>
      <c r="D62" s="243"/>
      <c r="E62" s="243"/>
      <c r="F62" s="243"/>
      <c r="G62" s="243"/>
      <c r="H62" s="243"/>
      <c r="J62" s="243">
        <v>52.3</v>
      </c>
      <c r="K62" s="265"/>
    </row>
    <row r="63" spans="1:21" s="246" customFormat="1" ht="13.5" customHeight="1">
      <c r="A63" s="275" t="s">
        <v>199</v>
      </c>
      <c r="B63" s="243"/>
      <c r="C63" s="243"/>
      <c r="D63" s="258"/>
      <c r="E63" s="258"/>
      <c r="F63" s="258"/>
      <c r="G63" s="258"/>
      <c r="H63" s="258"/>
      <c r="J63" s="352" t="s">
        <v>98</v>
      </c>
      <c r="K63" s="180" t="s">
        <v>99</v>
      </c>
    </row>
    <row r="64" spans="1:21" s="241" customFormat="1" ht="13.5" customHeight="1">
      <c r="A64" s="275" t="s">
        <v>419</v>
      </c>
      <c r="B64" s="243"/>
      <c r="C64" s="243"/>
      <c r="D64" s="243"/>
      <c r="E64" s="258"/>
      <c r="F64" s="258"/>
      <c r="G64" s="258"/>
      <c r="H64" s="258"/>
      <c r="I64" s="136"/>
      <c r="J64" s="25">
        <v>4</v>
      </c>
      <c r="K64" s="257"/>
      <c r="L64" s="246"/>
      <c r="M64" s="246"/>
      <c r="N64" s="246"/>
      <c r="O64" s="246"/>
      <c r="P64" s="246"/>
      <c r="Q64" s="246"/>
      <c r="R64" s="246"/>
      <c r="S64" s="246"/>
      <c r="T64" s="246"/>
      <c r="U64" s="246"/>
    </row>
    <row r="65" spans="1:21" s="241" customFormat="1" ht="13.5">
      <c r="A65" s="275" t="s">
        <v>200</v>
      </c>
      <c r="B65" s="243"/>
      <c r="C65" s="243"/>
      <c r="D65" s="258"/>
      <c r="E65" s="258"/>
      <c r="F65" s="258"/>
      <c r="G65" s="258"/>
      <c r="H65" s="258"/>
      <c r="I65" s="136"/>
      <c r="J65" s="258">
        <v>14</v>
      </c>
      <c r="K65" s="344"/>
      <c r="L65" s="246"/>
      <c r="M65" s="246"/>
      <c r="N65" s="246"/>
      <c r="O65" s="246"/>
      <c r="P65" s="246"/>
      <c r="Q65" s="246"/>
      <c r="R65" s="246"/>
    </row>
    <row r="66" spans="1:21" s="246" customFormat="1" ht="13.5" customHeight="1">
      <c r="A66" s="266" t="s">
        <v>201</v>
      </c>
      <c r="B66" s="243"/>
      <c r="C66" s="243"/>
      <c r="D66" s="254"/>
      <c r="E66" s="254"/>
      <c r="F66" s="254"/>
      <c r="G66" s="254"/>
      <c r="H66" s="254"/>
      <c r="J66" s="254">
        <v>9</v>
      </c>
      <c r="K66" s="265"/>
    </row>
    <row r="67" spans="1:21" s="246" customFormat="1" ht="13.5" customHeight="1">
      <c r="A67" s="242" t="s">
        <v>451</v>
      </c>
      <c r="B67" s="243"/>
      <c r="C67" s="243"/>
      <c r="D67" s="243"/>
      <c r="E67" s="258"/>
      <c r="F67" s="258"/>
      <c r="G67" s="279"/>
      <c r="H67" s="279"/>
      <c r="I67" s="353"/>
      <c r="J67" s="258" t="s">
        <v>96</v>
      </c>
      <c r="K67" s="180" t="s">
        <v>321</v>
      </c>
    </row>
    <row r="68" spans="1:21" s="246" customFormat="1" ht="13.5" customHeight="1">
      <c r="A68" s="242" t="s">
        <v>380</v>
      </c>
      <c r="B68" s="243"/>
      <c r="C68" s="279"/>
      <c r="D68" s="279"/>
      <c r="E68" s="279"/>
      <c r="F68" s="279"/>
      <c r="G68" s="279"/>
      <c r="H68" s="279"/>
      <c r="J68" s="181">
        <v>16800</v>
      </c>
      <c r="K68" s="281"/>
    </row>
    <row r="69" spans="1:21" s="246" customFormat="1" ht="13.5" customHeight="1">
      <c r="A69" s="242" t="s">
        <v>381</v>
      </c>
      <c r="B69" s="243"/>
      <c r="C69" s="279"/>
      <c r="D69" s="279"/>
      <c r="E69" s="279"/>
      <c r="F69" s="279"/>
      <c r="G69" s="279"/>
      <c r="H69" s="279"/>
      <c r="J69" s="354">
        <v>432000</v>
      </c>
      <c r="K69" s="281"/>
      <c r="R69" s="243"/>
    </row>
    <row r="70" spans="1:21" s="246" customFormat="1" ht="13.5" customHeight="1">
      <c r="A70" s="242"/>
      <c r="B70" s="243"/>
      <c r="C70" s="243"/>
      <c r="D70" s="243"/>
      <c r="E70" s="243"/>
      <c r="F70" s="243"/>
      <c r="G70" s="243"/>
      <c r="H70" s="243"/>
      <c r="J70" s="243"/>
      <c r="K70" s="265"/>
    </row>
    <row r="71" spans="1:21" s="246" customFormat="1" ht="13.5" customHeight="1">
      <c r="A71" s="238" t="s">
        <v>24</v>
      </c>
      <c r="B71" s="243"/>
      <c r="C71" s="15"/>
      <c r="D71" s="259"/>
      <c r="E71" s="259"/>
      <c r="F71" s="259"/>
      <c r="G71" s="259"/>
      <c r="H71" s="259"/>
      <c r="I71" s="259"/>
      <c r="J71" s="259"/>
      <c r="K71" s="283"/>
    </row>
    <row r="72" spans="1:21" s="246" customFormat="1" ht="13.5" customHeight="1">
      <c r="A72" s="242" t="s">
        <v>421</v>
      </c>
      <c r="B72" s="243"/>
      <c r="C72" s="243"/>
      <c r="D72" s="261"/>
      <c r="E72" s="261"/>
      <c r="F72" s="261"/>
      <c r="G72" s="261"/>
      <c r="H72" s="15"/>
      <c r="J72" s="182" t="s">
        <v>22</v>
      </c>
      <c r="K72" s="72"/>
      <c r="S72" s="243"/>
      <c r="T72" s="243"/>
      <c r="U72" s="243"/>
    </row>
    <row r="73" spans="1:21" s="246" customFormat="1" ht="13.5" customHeight="1">
      <c r="A73" s="242" t="s">
        <v>422</v>
      </c>
      <c r="B73" s="243"/>
      <c r="C73" s="243"/>
      <c r="D73" s="209"/>
      <c r="E73" s="209"/>
      <c r="F73" s="209"/>
      <c r="G73" s="209"/>
      <c r="H73" s="15"/>
      <c r="J73" s="182" t="s">
        <v>22</v>
      </c>
      <c r="K73" s="72"/>
    </row>
    <row r="74" spans="1:21" s="246" customFormat="1" ht="13.5" customHeight="1">
      <c r="A74" s="275" t="s">
        <v>643</v>
      </c>
      <c r="B74" s="243"/>
      <c r="C74" s="243"/>
      <c r="D74" s="209"/>
      <c r="E74" s="209"/>
      <c r="F74" s="209"/>
      <c r="G74" s="209"/>
      <c r="H74" s="15"/>
      <c r="J74" s="181">
        <v>2492</v>
      </c>
      <c r="K74" s="72"/>
      <c r="L74" s="355"/>
      <c r="M74" s="355"/>
      <c r="N74" s="355"/>
      <c r="O74" s="355"/>
      <c r="P74" s="355"/>
    </row>
    <row r="75" spans="1:21" s="246" customFormat="1" ht="13.5" customHeight="1">
      <c r="A75" s="242" t="s">
        <v>423</v>
      </c>
      <c r="B75" s="243"/>
      <c r="C75" s="243"/>
      <c r="D75" s="243"/>
      <c r="E75" s="259"/>
      <c r="F75" s="259"/>
      <c r="G75" s="259"/>
      <c r="H75" s="259"/>
      <c r="J75" s="17">
        <v>7</v>
      </c>
      <c r="K75" s="285"/>
      <c r="L75" s="355"/>
      <c r="M75" s="355"/>
      <c r="N75" s="355"/>
      <c r="O75" s="355"/>
      <c r="P75" s="355"/>
    </row>
    <row r="76" spans="1:21" s="246" customFormat="1" ht="13.5" customHeight="1">
      <c r="A76" s="242" t="s">
        <v>424</v>
      </c>
      <c r="B76" s="243"/>
      <c r="C76" s="243"/>
      <c r="D76" s="243"/>
      <c r="E76" s="259"/>
      <c r="F76" s="259"/>
      <c r="G76" s="259"/>
      <c r="H76" s="259"/>
      <c r="J76" s="179">
        <v>1516.5</v>
      </c>
      <c r="K76" s="285"/>
    </row>
    <row r="77" spans="1:21" s="246" customFormat="1" ht="13.5" customHeight="1">
      <c r="A77" s="242" t="s">
        <v>425</v>
      </c>
      <c r="B77" s="243"/>
      <c r="C77" s="243"/>
      <c r="D77" s="243"/>
      <c r="E77" s="259"/>
      <c r="F77" s="259"/>
      <c r="G77" s="259"/>
      <c r="H77" s="259"/>
      <c r="J77" s="212">
        <v>5.7</v>
      </c>
      <c r="K77" s="285"/>
    </row>
    <row r="78" spans="1:21" s="246" customFormat="1" ht="13.5" customHeight="1">
      <c r="A78" s="242" t="s">
        <v>426</v>
      </c>
      <c r="B78" s="243"/>
      <c r="C78" s="243"/>
      <c r="D78" s="243"/>
      <c r="E78" s="250"/>
      <c r="F78" s="250"/>
      <c r="G78" s="250"/>
      <c r="H78" s="250"/>
      <c r="J78" s="246">
        <v>4040</v>
      </c>
      <c r="K78" s="348"/>
      <c r="L78" s="356"/>
      <c r="M78" s="356"/>
      <c r="N78" s="356"/>
      <c r="O78" s="356"/>
      <c r="P78" s="356"/>
      <c r="Q78" s="356"/>
    </row>
    <row r="79" spans="1:21" s="246" customFormat="1" ht="13.5" customHeight="1">
      <c r="A79" s="242" t="s">
        <v>427</v>
      </c>
      <c r="B79" s="243"/>
      <c r="C79" s="243"/>
      <c r="D79" s="258"/>
      <c r="E79" s="258"/>
      <c r="F79" s="258"/>
      <c r="G79" s="258"/>
      <c r="H79" s="258"/>
      <c r="J79" s="211">
        <v>-2.2000000000000002</v>
      </c>
      <c r="K79" s="257"/>
    </row>
    <row r="80" spans="1:21" s="246" customFormat="1" ht="13.5" customHeight="1">
      <c r="A80" s="242" t="s">
        <v>452</v>
      </c>
      <c r="B80" s="243"/>
      <c r="C80" s="243"/>
      <c r="D80" s="243"/>
      <c r="E80" s="243"/>
      <c r="F80" s="243"/>
      <c r="G80" s="243"/>
      <c r="H80" s="243"/>
      <c r="J80" s="243">
        <v>9.6</v>
      </c>
      <c r="K80" s="265"/>
    </row>
    <row r="81" spans="1:14" s="246" customFormat="1" ht="13.5" customHeight="1">
      <c r="A81" s="275" t="s">
        <v>429</v>
      </c>
      <c r="B81" s="284"/>
      <c r="C81" s="243"/>
      <c r="D81" s="258"/>
      <c r="E81" s="258"/>
      <c r="F81" s="258"/>
      <c r="G81" s="258"/>
      <c r="H81" s="258"/>
      <c r="J81" s="170">
        <v>1.1000000000000001</v>
      </c>
      <c r="K81" s="257"/>
    </row>
    <row r="82" spans="1:14" s="246" customFormat="1" ht="13.5" customHeight="1">
      <c r="A82" s="275" t="s">
        <v>430</v>
      </c>
      <c r="B82" s="243"/>
      <c r="C82" s="243"/>
      <c r="D82" s="243"/>
      <c r="E82" s="243"/>
      <c r="F82" s="243"/>
      <c r="G82" s="243"/>
      <c r="H82" s="243"/>
      <c r="J82" s="181">
        <v>15</v>
      </c>
      <c r="K82" s="265"/>
    </row>
    <row r="83" spans="1:14" s="246" customFormat="1" ht="13.5" customHeight="1">
      <c r="A83" s="242" t="s">
        <v>644</v>
      </c>
      <c r="B83" s="243"/>
      <c r="C83" s="243"/>
      <c r="D83" s="182"/>
      <c r="E83" s="182"/>
      <c r="F83" s="182"/>
      <c r="G83" s="182"/>
      <c r="H83" s="243"/>
      <c r="J83" s="179">
        <v>15496</v>
      </c>
      <c r="K83" s="265"/>
    </row>
    <row r="84" spans="1:14" s="246" customFormat="1" ht="13.5" customHeight="1">
      <c r="A84" s="242" t="s">
        <v>307</v>
      </c>
      <c r="B84" s="243"/>
      <c r="C84" s="243"/>
      <c r="D84" s="182"/>
      <c r="E84" s="182"/>
      <c r="F84" s="182"/>
      <c r="G84" s="182"/>
      <c r="H84" s="258"/>
      <c r="J84" s="189">
        <v>8.56</v>
      </c>
      <c r="K84" s="257"/>
    </row>
    <row r="85" spans="1:14" s="246" customFormat="1" ht="13.5" customHeight="1">
      <c r="A85" s="242"/>
      <c r="B85" s="243"/>
      <c r="C85" s="243"/>
      <c r="D85" s="243"/>
      <c r="E85" s="243"/>
      <c r="F85" s="243"/>
      <c r="G85" s="243"/>
      <c r="H85" s="243"/>
      <c r="J85" s="243"/>
      <c r="K85" s="265"/>
    </row>
    <row r="86" spans="1:14" s="246" customFormat="1" ht="13.5" customHeight="1">
      <c r="A86" s="238" t="s">
        <v>51</v>
      </c>
      <c r="B86" s="243"/>
      <c r="C86" s="44"/>
      <c r="D86" s="34"/>
      <c r="E86" s="34"/>
      <c r="F86" s="34"/>
      <c r="G86" s="34"/>
      <c r="H86" s="34"/>
      <c r="J86" s="34"/>
      <c r="K86" s="73"/>
    </row>
    <row r="87" spans="1:14" s="246" customFormat="1" ht="13.5" customHeight="1">
      <c r="A87" s="242" t="s">
        <v>431</v>
      </c>
      <c r="B87" s="243"/>
      <c r="C87" s="243"/>
      <c r="D87" s="172"/>
      <c r="E87" s="172"/>
      <c r="F87" s="172"/>
      <c r="G87" s="172"/>
      <c r="H87" s="172"/>
      <c r="J87" s="25">
        <v>13.2</v>
      </c>
      <c r="K87" s="74"/>
    </row>
    <row r="88" spans="1:14" s="246" customFormat="1" ht="13.5" customHeight="1">
      <c r="A88" s="242" t="s">
        <v>432</v>
      </c>
      <c r="B88" s="243"/>
      <c r="C88" s="243"/>
      <c r="D88" s="172"/>
      <c r="E88" s="172"/>
      <c r="F88" s="172"/>
      <c r="G88" s="172"/>
      <c r="H88" s="172"/>
      <c r="J88" s="25">
        <v>2.5</v>
      </c>
      <c r="K88" s="74"/>
    </row>
    <row r="89" spans="1:14" s="246" customFormat="1" ht="13.5" customHeight="1">
      <c r="A89" s="242" t="s">
        <v>453</v>
      </c>
      <c r="B89" s="243"/>
      <c r="C89" s="243"/>
      <c r="D89" s="172"/>
      <c r="E89" s="172"/>
      <c r="F89" s="172"/>
      <c r="G89" s="172"/>
      <c r="H89" s="172"/>
      <c r="J89" s="25">
        <v>2.64</v>
      </c>
      <c r="K89" s="74"/>
    </row>
    <row r="90" spans="1:14" s="246" customFormat="1" ht="13.5" customHeight="1">
      <c r="A90" s="242" t="s">
        <v>454</v>
      </c>
      <c r="B90" s="243"/>
      <c r="C90" s="243"/>
      <c r="D90" s="172"/>
      <c r="E90" s="172"/>
      <c r="F90" s="172"/>
      <c r="G90" s="172"/>
      <c r="H90" s="172"/>
      <c r="J90" s="25">
        <v>1.4</v>
      </c>
      <c r="K90" s="74"/>
    </row>
    <row r="91" spans="1:14" s="246" customFormat="1" ht="13.5" customHeight="1">
      <c r="A91" s="273"/>
      <c r="B91" s="239"/>
      <c r="C91" s="117"/>
      <c r="D91" s="117"/>
      <c r="E91" s="117"/>
      <c r="F91" s="117"/>
      <c r="G91" s="117"/>
      <c r="H91" s="117"/>
      <c r="I91" s="117"/>
      <c r="J91" s="239"/>
      <c r="K91" s="344"/>
      <c r="L91" s="241"/>
      <c r="M91" s="241"/>
      <c r="N91" s="241"/>
    </row>
    <row r="92" spans="1:14" s="246" customFormat="1" ht="13.5" customHeight="1">
      <c r="A92" s="358" t="s">
        <v>309</v>
      </c>
      <c r="B92" s="359"/>
      <c r="C92" s="359"/>
      <c r="D92" s="359"/>
      <c r="E92" s="359"/>
      <c r="F92" s="359"/>
      <c r="G92" s="359"/>
      <c r="H92" s="359"/>
      <c r="I92" s="359"/>
      <c r="J92" s="359"/>
      <c r="K92" s="360"/>
    </row>
    <row r="93" spans="1:14" s="246" customFormat="1" ht="47.25" customHeight="1">
      <c r="A93" s="361" t="s">
        <v>102</v>
      </c>
      <c r="B93" s="289" t="s">
        <v>25</v>
      </c>
      <c r="C93" s="362" t="s">
        <v>109</v>
      </c>
      <c r="D93" s="362" t="s">
        <v>108</v>
      </c>
      <c r="E93" s="362" t="s">
        <v>263</v>
      </c>
      <c r="F93" s="362" t="s">
        <v>53</v>
      </c>
      <c r="G93" s="362" t="s">
        <v>113</v>
      </c>
      <c r="H93" s="362" t="s">
        <v>112</v>
      </c>
      <c r="I93" s="362" t="s">
        <v>110</v>
      </c>
      <c r="J93" s="362" t="s">
        <v>264</v>
      </c>
      <c r="K93" s="363" t="s">
        <v>114</v>
      </c>
    </row>
    <row r="94" spans="1:14" s="246" customFormat="1" ht="13.5" customHeight="1">
      <c r="A94" s="580" t="s">
        <v>26</v>
      </c>
      <c r="B94" s="289" t="s">
        <v>27</v>
      </c>
      <c r="C94" s="364" t="s">
        <v>2</v>
      </c>
      <c r="D94" s="364">
        <v>20.3</v>
      </c>
      <c r="E94" s="364">
        <v>32.200000000000003</v>
      </c>
      <c r="F94" s="365">
        <v>83.6</v>
      </c>
      <c r="G94" s="366" t="s">
        <v>2</v>
      </c>
      <c r="H94" s="366" t="s">
        <v>2</v>
      </c>
      <c r="I94" s="364" t="s">
        <v>2</v>
      </c>
      <c r="J94" s="364">
        <v>85.6</v>
      </c>
      <c r="K94" s="367">
        <v>42</v>
      </c>
    </row>
    <row r="95" spans="1:14" s="246" customFormat="1" ht="13.5" customHeight="1">
      <c r="A95" s="590"/>
      <c r="B95" s="289" t="s">
        <v>28</v>
      </c>
      <c r="C95" s="364" t="s">
        <v>2</v>
      </c>
      <c r="D95" s="366">
        <v>20</v>
      </c>
      <c r="E95" s="364">
        <v>33.1</v>
      </c>
      <c r="F95" s="365">
        <v>84.1</v>
      </c>
      <c r="G95" s="366" t="s">
        <v>2</v>
      </c>
      <c r="H95" s="366" t="s">
        <v>2</v>
      </c>
      <c r="I95" s="364" t="s">
        <v>2</v>
      </c>
      <c r="J95" s="364">
        <v>87.4</v>
      </c>
      <c r="K95" s="368">
        <v>43.6</v>
      </c>
    </row>
    <row r="96" spans="1:14" s="246" customFormat="1" ht="13.5" customHeight="1">
      <c r="A96" s="580" t="s">
        <v>29</v>
      </c>
      <c r="B96" s="289" t="s">
        <v>30</v>
      </c>
      <c r="C96" s="364">
        <v>60.5</v>
      </c>
      <c r="D96" s="364">
        <v>22.8</v>
      </c>
      <c r="E96" s="364">
        <v>26.1</v>
      </c>
      <c r="F96" s="365">
        <v>87.6</v>
      </c>
      <c r="G96" s="366">
        <v>21</v>
      </c>
      <c r="H96" s="366">
        <v>37</v>
      </c>
      <c r="I96" s="369" t="s">
        <v>294</v>
      </c>
      <c r="J96" s="364">
        <v>84.8</v>
      </c>
      <c r="K96" s="368">
        <v>41.6</v>
      </c>
    </row>
    <row r="97" spans="1:20" s="246" customFormat="1" ht="13.5" customHeight="1">
      <c r="A97" s="581"/>
      <c r="B97" s="289" t="s">
        <v>31</v>
      </c>
      <c r="C97" s="364">
        <v>35.6</v>
      </c>
      <c r="D97" s="364">
        <v>19.3</v>
      </c>
      <c r="E97" s="364">
        <v>34.799999999999997</v>
      </c>
      <c r="F97" s="365">
        <v>82.5</v>
      </c>
      <c r="G97" s="366">
        <v>31</v>
      </c>
      <c r="H97" s="366">
        <v>49</v>
      </c>
      <c r="I97" s="369" t="s">
        <v>295</v>
      </c>
      <c r="J97" s="366">
        <v>87</v>
      </c>
      <c r="K97" s="368">
        <v>43.3</v>
      </c>
    </row>
    <row r="98" spans="1:20" s="246" customFormat="1" ht="13.5" customHeight="1">
      <c r="A98" s="580" t="s">
        <v>32</v>
      </c>
      <c r="B98" s="289" t="s">
        <v>33</v>
      </c>
      <c r="C98" s="364">
        <v>17.899999999999999</v>
      </c>
      <c r="D98" s="364">
        <v>15.4</v>
      </c>
      <c r="E98" s="364">
        <v>45.1</v>
      </c>
      <c r="F98" s="370">
        <v>69.400000000000006</v>
      </c>
      <c r="G98" s="366">
        <v>35</v>
      </c>
      <c r="H98" s="366">
        <v>53</v>
      </c>
      <c r="I98" s="364" t="s">
        <v>2</v>
      </c>
      <c r="J98" s="364">
        <v>84.1</v>
      </c>
      <c r="K98" s="368">
        <v>29.6</v>
      </c>
    </row>
    <row r="99" spans="1:20" s="246" customFormat="1" ht="13.5" customHeight="1">
      <c r="A99" s="591"/>
      <c r="B99" s="289" t="s">
        <v>34</v>
      </c>
      <c r="C99" s="364">
        <v>29.9</v>
      </c>
      <c r="D99" s="364">
        <v>18.7</v>
      </c>
      <c r="E99" s="364">
        <v>38.700000000000003</v>
      </c>
      <c r="F99" s="370">
        <v>83.4</v>
      </c>
      <c r="G99" s="366">
        <v>35</v>
      </c>
      <c r="H99" s="366">
        <v>63</v>
      </c>
      <c r="I99" s="364" t="s">
        <v>2</v>
      </c>
      <c r="J99" s="364">
        <v>87.5</v>
      </c>
      <c r="K99" s="368">
        <v>38.1</v>
      </c>
    </row>
    <row r="100" spans="1:20" s="246" customFormat="1" ht="13.5" customHeight="1">
      <c r="A100" s="591"/>
      <c r="B100" s="373" t="s">
        <v>35</v>
      </c>
      <c r="C100" s="364">
        <v>38.799999999999997</v>
      </c>
      <c r="D100" s="364">
        <v>17.5</v>
      </c>
      <c r="E100" s="364">
        <v>32.1</v>
      </c>
      <c r="F100" s="370">
        <v>87.2</v>
      </c>
      <c r="G100" s="366">
        <v>34</v>
      </c>
      <c r="H100" s="366">
        <v>47</v>
      </c>
      <c r="I100" s="364" t="s">
        <v>2</v>
      </c>
      <c r="J100" s="364">
        <v>89.3</v>
      </c>
      <c r="K100" s="368">
        <v>47.6</v>
      </c>
      <c r="L100" s="371"/>
      <c r="M100" s="371"/>
      <c r="N100" s="371"/>
      <c r="O100" s="371"/>
      <c r="P100" s="371"/>
    </row>
    <row r="101" spans="1:20" s="246" customFormat="1" ht="13.5" customHeight="1">
      <c r="A101" s="591"/>
      <c r="B101" s="374" t="s">
        <v>36</v>
      </c>
      <c r="C101" s="364">
        <v>52</v>
      </c>
      <c r="D101" s="364">
        <v>20.399999999999999</v>
      </c>
      <c r="E101" s="364">
        <v>27.3</v>
      </c>
      <c r="F101" s="375">
        <v>89.7</v>
      </c>
      <c r="G101" s="366">
        <v>23</v>
      </c>
      <c r="H101" s="366">
        <v>37</v>
      </c>
      <c r="I101" s="364" t="s">
        <v>2</v>
      </c>
      <c r="J101" s="364">
        <v>86.6</v>
      </c>
      <c r="K101" s="368">
        <v>48.2</v>
      </c>
      <c r="L101" s="372"/>
      <c r="M101" s="372"/>
      <c r="N101" s="372"/>
      <c r="O101" s="372"/>
      <c r="P101" s="372"/>
    </row>
    <row r="102" spans="1:20" s="246" customFormat="1" ht="13.5" customHeight="1">
      <c r="A102" s="581"/>
      <c r="B102" s="289" t="s">
        <v>37</v>
      </c>
      <c r="C102" s="364">
        <v>74.400000000000006</v>
      </c>
      <c r="D102" s="366">
        <v>28</v>
      </c>
      <c r="E102" s="364">
        <v>17.399999999999999</v>
      </c>
      <c r="F102" s="370">
        <v>91.9</v>
      </c>
      <c r="G102" s="366">
        <v>14</v>
      </c>
      <c r="H102" s="366">
        <v>30</v>
      </c>
      <c r="I102" s="364" t="s">
        <v>2</v>
      </c>
      <c r="J102" s="364">
        <v>85.2</v>
      </c>
      <c r="K102" s="368">
        <v>49.9</v>
      </c>
    </row>
    <row r="103" spans="1:20" s="246" customFormat="1" ht="21.95" customHeight="1">
      <c r="A103" s="580" t="s">
        <v>54</v>
      </c>
      <c r="B103" s="289" t="s">
        <v>104</v>
      </c>
      <c r="C103" s="377" t="s">
        <v>247</v>
      </c>
      <c r="D103" s="377" t="s">
        <v>249</v>
      </c>
      <c r="E103" s="377" t="s">
        <v>252</v>
      </c>
      <c r="F103" s="378" t="s">
        <v>253</v>
      </c>
      <c r="G103" s="379" t="s">
        <v>255</v>
      </c>
      <c r="H103" s="379" t="s">
        <v>258</v>
      </c>
      <c r="I103" s="364" t="s">
        <v>2</v>
      </c>
      <c r="J103" s="379" t="s">
        <v>259</v>
      </c>
      <c r="K103" s="380" t="s">
        <v>261</v>
      </c>
    </row>
    <row r="104" spans="1:20" s="246" customFormat="1" ht="21.95" customHeight="1">
      <c r="A104" s="581"/>
      <c r="B104" s="381" t="s">
        <v>105</v>
      </c>
      <c r="C104" s="377" t="s">
        <v>248</v>
      </c>
      <c r="D104" s="377" t="s">
        <v>250</v>
      </c>
      <c r="E104" s="377" t="s">
        <v>251</v>
      </c>
      <c r="F104" s="378" t="s">
        <v>254</v>
      </c>
      <c r="G104" s="379" t="s">
        <v>256</v>
      </c>
      <c r="H104" s="379" t="s">
        <v>257</v>
      </c>
      <c r="I104" s="364" t="s">
        <v>2</v>
      </c>
      <c r="J104" s="379" t="s">
        <v>260</v>
      </c>
      <c r="K104" s="380" t="s">
        <v>262</v>
      </c>
      <c r="L104" s="376"/>
      <c r="M104" s="376"/>
      <c r="N104" s="376"/>
      <c r="O104" s="376"/>
      <c r="P104" s="376"/>
      <c r="Q104" s="376"/>
      <c r="R104" s="376"/>
      <c r="S104" s="376"/>
      <c r="T104" s="376"/>
    </row>
    <row r="105" spans="1:20" s="246" customFormat="1" ht="13.5" customHeight="1">
      <c r="A105" s="582" t="s">
        <v>56</v>
      </c>
      <c r="B105" s="301" t="s">
        <v>106</v>
      </c>
      <c r="C105" s="364">
        <v>17.100000000000001</v>
      </c>
      <c r="D105" s="364" t="s">
        <v>2</v>
      </c>
      <c r="E105" s="364">
        <v>41.9</v>
      </c>
      <c r="F105" s="364">
        <v>73.8</v>
      </c>
      <c r="G105" s="366">
        <v>26</v>
      </c>
      <c r="H105" s="366">
        <v>80</v>
      </c>
      <c r="I105" s="364" t="s">
        <v>2</v>
      </c>
      <c r="J105" s="364" t="s">
        <v>2</v>
      </c>
      <c r="K105" s="368">
        <v>35.6</v>
      </c>
      <c r="L105" s="372"/>
      <c r="M105" s="372"/>
    </row>
    <row r="106" spans="1:20" s="246" customFormat="1" ht="13.5" customHeight="1">
      <c r="A106" s="583"/>
      <c r="B106" s="293" t="s">
        <v>42</v>
      </c>
      <c r="C106" s="364">
        <v>74.400000000000006</v>
      </c>
      <c r="D106" s="364" t="s">
        <v>2</v>
      </c>
      <c r="E106" s="364">
        <v>17.899999999999999</v>
      </c>
      <c r="F106" s="364">
        <v>87.9</v>
      </c>
      <c r="G106" s="366">
        <v>13</v>
      </c>
      <c r="H106" s="366">
        <v>35</v>
      </c>
      <c r="I106" s="364" t="s">
        <v>2</v>
      </c>
      <c r="J106" s="364" t="s">
        <v>2</v>
      </c>
      <c r="K106" s="368">
        <v>72.099999999999994</v>
      </c>
    </row>
    <row r="107" spans="1:20" s="246" customFormat="1" ht="12">
      <c r="A107" s="584" t="s">
        <v>103</v>
      </c>
      <c r="B107" s="382" t="s">
        <v>26</v>
      </c>
      <c r="C107" s="383" t="s">
        <v>2</v>
      </c>
      <c r="D107" s="383">
        <f>D94-D95</f>
        <v>0.30000000000000071</v>
      </c>
      <c r="E107" s="383">
        <f>E95-E94</f>
        <v>0.89999999999999858</v>
      </c>
      <c r="F107" s="383">
        <f>F95-F94</f>
        <v>0.5</v>
      </c>
      <c r="G107" s="384" t="s">
        <v>2</v>
      </c>
      <c r="H107" s="384" t="s">
        <v>2</v>
      </c>
      <c r="I107" s="383" t="s">
        <v>2</v>
      </c>
      <c r="J107" s="383">
        <f>J95-J94</f>
        <v>1.8000000000000114</v>
      </c>
      <c r="K107" s="385">
        <f>K95-K94</f>
        <v>1.6000000000000014</v>
      </c>
    </row>
    <row r="108" spans="1:20" s="246" customFormat="1" ht="12">
      <c r="A108" s="585"/>
      <c r="B108" s="382" t="s">
        <v>29</v>
      </c>
      <c r="C108" s="383">
        <f>C96-C97</f>
        <v>24.9</v>
      </c>
      <c r="D108" s="383">
        <f>D96-D97</f>
        <v>3.5</v>
      </c>
      <c r="E108" s="383">
        <f>E97-E96</f>
        <v>8.6999999999999957</v>
      </c>
      <c r="F108" s="383">
        <f>F96-F97</f>
        <v>5.0999999999999943</v>
      </c>
      <c r="G108" s="384">
        <f>G97-G96</f>
        <v>10</v>
      </c>
      <c r="H108" s="384">
        <f>H97-H96</f>
        <v>12</v>
      </c>
      <c r="I108" s="384">
        <f>62-58</f>
        <v>4</v>
      </c>
      <c r="J108" s="383">
        <f>J97-J96</f>
        <v>2.2000000000000028</v>
      </c>
      <c r="K108" s="385">
        <f>K97-K96</f>
        <v>1.6999999999999957</v>
      </c>
    </row>
    <row r="109" spans="1:20" s="246" customFormat="1" ht="12">
      <c r="A109" s="585"/>
      <c r="B109" s="386" t="s">
        <v>32</v>
      </c>
      <c r="C109" s="383">
        <f>C102-C98</f>
        <v>56.500000000000007</v>
      </c>
      <c r="D109" s="383">
        <f>D102-D98</f>
        <v>12.6</v>
      </c>
      <c r="E109" s="383">
        <f>E98-E102</f>
        <v>27.700000000000003</v>
      </c>
      <c r="F109" s="383">
        <f>F102-F98</f>
        <v>22.5</v>
      </c>
      <c r="G109" s="384">
        <f>G98-G102</f>
        <v>21</v>
      </c>
      <c r="H109" s="384">
        <f>H99-H102</f>
        <v>33</v>
      </c>
      <c r="I109" s="383" t="s">
        <v>2</v>
      </c>
      <c r="J109" s="383">
        <f>J100-J98</f>
        <v>5.2000000000000028</v>
      </c>
      <c r="K109" s="385">
        <f>K102-K98</f>
        <v>20.299999999999997</v>
      </c>
    </row>
    <row r="110" spans="1:20" s="246" customFormat="1" ht="22.5">
      <c r="A110" s="585"/>
      <c r="B110" s="387" t="s">
        <v>55</v>
      </c>
      <c r="C110" s="383">
        <f>58.2-27.1</f>
        <v>31.1</v>
      </c>
      <c r="D110" s="383">
        <f>26.3-13</f>
        <v>13.3</v>
      </c>
      <c r="E110" s="383">
        <f>39.8-25.5</f>
        <v>14.299999999999997</v>
      </c>
      <c r="F110" s="383">
        <f>90-61.1</f>
        <v>28.9</v>
      </c>
      <c r="G110" s="384">
        <f>41-21</f>
        <v>20</v>
      </c>
      <c r="H110" s="384">
        <f>67-35</f>
        <v>32</v>
      </c>
      <c r="I110" s="383" t="s">
        <v>2</v>
      </c>
      <c r="J110" s="383">
        <f>91-83.8</f>
        <v>7.2000000000000028</v>
      </c>
      <c r="K110" s="385">
        <f>50-34.4</f>
        <v>15.600000000000001</v>
      </c>
    </row>
    <row r="111" spans="1:20" s="246" customFormat="1" ht="13.5" customHeight="1" thickBot="1">
      <c r="A111" s="586"/>
      <c r="B111" s="382" t="s">
        <v>56</v>
      </c>
      <c r="C111" s="383">
        <f>C106-C105</f>
        <v>57.300000000000004</v>
      </c>
      <c r="D111" s="383" t="s">
        <v>2</v>
      </c>
      <c r="E111" s="384">
        <f>E105-E106</f>
        <v>24</v>
      </c>
      <c r="F111" s="383">
        <f>F106-F105</f>
        <v>14.100000000000009</v>
      </c>
      <c r="G111" s="384">
        <f>G105-G106</f>
        <v>13</v>
      </c>
      <c r="H111" s="384">
        <f>H105-H106</f>
        <v>45</v>
      </c>
      <c r="I111" s="383" t="s">
        <v>2</v>
      </c>
      <c r="J111" s="383" t="s">
        <v>2</v>
      </c>
      <c r="K111" s="389">
        <f>K106-K105</f>
        <v>36.499999999999993</v>
      </c>
    </row>
    <row r="112" spans="1:20" s="357" customFormat="1" ht="13.5" customHeight="1" thickTop="1">
      <c r="A112" s="391"/>
      <c r="B112" s="392"/>
      <c r="C112" s="393"/>
      <c r="D112" s="392"/>
      <c r="E112" s="392"/>
      <c r="F112" s="392"/>
      <c r="G112" s="392"/>
      <c r="H112" s="392"/>
      <c r="I112" s="392"/>
      <c r="J112" s="392"/>
      <c r="K112" s="393"/>
    </row>
    <row r="113" spans="1:15" s="395" customFormat="1" ht="13.5" customHeight="1">
      <c r="A113" s="390"/>
      <c r="B113" s="390"/>
      <c r="C113" s="394"/>
      <c r="D113" s="394"/>
      <c r="E113" s="394"/>
      <c r="F113" s="394"/>
      <c r="G113" s="394"/>
      <c r="H113" s="394"/>
      <c r="I113" s="394"/>
      <c r="J113" s="394"/>
      <c r="K113" s="394"/>
    </row>
    <row r="114" spans="1:15" s="395" customFormat="1" ht="13.5" customHeight="1">
      <c r="A114" s="390"/>
      <c r="B114" s="390"/>
      <c r="C114" s="394"/>
      <c r="D114" s="394"/>
      <c r="E114" s="394"/>
      <c r="F114" s="394"/>
      <c r="G114" s="394"/>
      <c r="H114" s="394"/>
      <c r="I114" s="394"/>
      <c r="J114" s="394"/>
      <c r="K114" s="394"/>
    </row>
    <row r="115" spans="1:15" s="395" customFormat="1" ht="23.25" customHeight="1">
      <c r="A115" s="396"/>
      <c r="B115" s="396"/>
      <c r="C115" s="396"/>
      <c r="D115" s="396"/>
      <c r="E115" s="396"/>
      <c r="F115" s="396"/>
      <c r="G115" s="396"/>
      <c r="H115" s="396"/>
      <c r="I115" s="396"/>
      <c r="J115" s="396"/>
      <c r="K115" s="396"/>
      <c r="O115" s="394"/>
    </row>
    <row r="116" spans="1:15" s="395" customFormat="1" ht="13.5" customHeight="1">
      <c r="A116" s="397"/>
      <c r="B116" s="390"/>
      <c r="C116" s="396"/>
      <c r="D116" s="396"/>
      <c r="E116" s="396"/>
      <c r="F116" s="396"/>
      <c r="G116" s="396"/>
      <c r="H116" s="396"/>
      <c r="I116" s="396"/>
      <c r="J116" s="396"/>
      <c r="K116" s="396"/>
    </row>
    <row r="117" spans="1:15" s="395" customFormat="1" ht="13.5" customHeight="1">
      <c r="A117" s="397"/>
      <c r="B117" s="390"/>
      <c r="C117" s="390"/>
      <c r="D117" s="390"/>
      <c r="E117" s="390"/>
      <c r="F117" s="390"/>
      <c r="G117" s="390"/>
      <c r="H117" s="390"/>
      <c r="I117" s="390"/>
      <c r="J117" s="390"/>
      <c r="K117" s="390"/>
    </row>
    <row r="118" spans="1:15" s="395" customFormat="1" ht="23.25" customHeight="1">
      <c r="A118" s="398" t="s">
        <v>58</v>
      </c>
      <c r="B118" s="398"/>
      <c r="C118" s="398"/>
      <c r="D118" s="398"/>
      <c r="E118" s="398"/>
      <c r="F118" s="398"/>
      <c r="G118" s="398"/>
      <c r="H118" s="398"/>
      <c r="I118" s="398"/>
      <c r="J118" s="398"/>
      <c r="K118" s="398"/>
    </row>
    <row r="119" spans="1:15" s="395" customFormat="1" ht="13.5" customHeight="1">
      <c r="A119" s="396"/>
      <c r="B119" s="396"/>
      <c r="C119" s="396"/>
      <c r="D119" s="396"/>
      <c r="E119" s="396"/>
      <c r="F119" s="396"/>
      <c r="G119" s="396"/>
      <c r="H119" s="396"/>
      <c r="I119" s="396"/>
      <c r="J119" s="396"/>
      <c r="K119" s="396"/>
    </row>
    <row r="120" spans="1:15" s="395" customFormat="1" ht="23.25" customHeight="1">
      <c r="A120" s="399"/>
      <c r="B120" s="399"/>
      <c r="C120" s="399"/>
      <c r="D120" s="399"/>
      <c r="E120" s="399"/>
      <c r="F120" s="399"/>
      <c r="G120" s="399"/>
      <c r="H120" s="399"/>
      <c r="I120" s="399"/>
      <c r="J120" s="399"/>
      <c r="K120" s="399"/>
      <c r="O120" s="394"/>
    </row>
    <row r="121" spans="1:15" s="395" customFormat="1" ht="13.5" customHeight="1">
      <c r="A121" s="399"/>
      <c r="B121" s="399"/>
      <c r="C121" s="399"/>
      <c r="D121" s="400"/>
      <c r="E121" s="400"/>
      <c r="F121" s="400"/>
      <c r="G121" s="400"/>
      <c r="H121" s="400"/>
      <c r="I121" s="400"/>
      <c r="J121" s="400"/>
      <c r="K121" s="400"/>
    </row>
    <row r="122" spans="1:15" s="395" customFormat="1" ht="13.5" customHeight="1">
      <c r="A122" s="390"/>
      <c r="B122" s="390"/>
      <c r="C122" s="390"/>
      <c r="D122" s="390"/>
      <c r="E122" s="390"/>
      <c r="F122" s="390"/>
      <c r="G122" s="390"/>
      <c r="H122" s="390"/>
      <c r="I122" s="390"/>
      <c r="J122" s="390"/>
      <c r="K122" s="390"/>
    </row>
    <row r="123" spans="1:15" s="395" customFormat="1" ht="13.5" customHeight="1">
      <c r="A123" s="390"/>
      <c r="B123" s="390"/>
      <c r="C123" s="390"/>
      <c r="D123" s="390"/>
      <c r="E123" s="390"/>
      <c r="F123" s="390"/>
      <c r="G123" s="390"/>
      <c r="H123" s="390"/>
      <c r="I123" s="390"/>
      <c r="J123" s="390"/>
      <c r="K123" s="390"/>
    </row>
    <row r="124" spans="1:15" s="395" customFormat="1" ht="13.5" customHeight="1">
      <c r="A124" s="390"/>
      <c r="B124" s="390"/>
      <c r="C124" s="390"/>
      <c r="D124" s="390"/>
      <c r="E124" s="390"/>
      <c r="F124" s="390"/>
      <c r="G124" s="390"/>
      <c r="H124" s="390"/>
      <c r="I124" s="390"/>
      <c r="J124" s="390"/>
      <c r="K124" s="390"/>
    </row>
    <row r="125" spans="1:15" s="395" customFormat="1" ht="13.5" customHeight="1">
      <c r="A125" s="390"/>
      <c r="B125" s="390"/>
      <c r="C125" s="398"/>
      <c r="D125" s="398"/>
      <c r="E125" s="398"/>
      <c r="F125" s="398"/>
      <c r="G125" s="398"/>
      <c r="H125" s="398"/>
      <c r="I125" s="398"/>
      <c r="J125" s="398"/>
      <c r="K125" s="398"/>
    </row>
    <row r="126" spans="1:15" s="395" customFormat="1" ht="23.25" customHeight="1">
      <c r="A126" s="398"/>
      <c r="B126" s="398"/>
      <c r="C126" s="398"/>
      <c r="D126" s="398"/>
      <c r="E126" s="398"/>
      <c r="F126" s="398"/>
      <c r="G126" s="398"/>
      <c r="H126" s="398"/>
      <c r="I126" s="398"/>
      <c r="J126" s="398"/>
      <c r="K126" s="398"/>
    </row>
    <row r="127" spans="1:15" s="395" customFormat="1" ht="23.25" customHeight="1">
      <c r="A127" s="398"/>
      <c r="B127" s="398"/>
      <c r="C127" s="398"/>
      <c r="D127" s="398"/>
      <c r="E127" s="398"/>
      <c r="F127" s="398"/>
      <c r="G127" s="398"/>
      <c r="H127" s="398"/>
      <c r="I127" s="398"/>
      <c r="J127" s="398"/>
      <c r="K127" s="398"/>
    </row>
    <row r="128" spans="1:15" s="395" customFormat="1" ht="13.5" customHeight="1">
      <c r="A128" s="390"/>
      <c r="B128" s="390"/>
      <c r="C128" s="390"/>
      <c r="D128" s="390"/>
      <c r="E128" s="390"/>
      <c r="F128" s="390"/>
      <c r="G128" s="390"/>
      <c r="H128" s="390"/>
      <c r="I128" s="390"/>
      <c r="J128" s="390"/>
      <c r="K128" s="390"/>
    </row>
    <row r="129" spans="1:12" s="395" customFormat="1" ht="12" customHeight="1">
      <c r="A129" s="401"/>
      <c r="B129" s="390"/>
      <c r="C129" s="133"/>
      <c r="D129" s="390"/>
      <c r="E129" s="390"/>
      <c r="F129" s="390"/>
      <c r="G129" s="390"/>
      <c r="H129" s="390"/>
      <c r="I129" s="390"/>
      <c r="J129" s="390"/>
      <c r="K129" s="402"/>
      <c r="L129" s="342"/>
    </row>
    <row r="130" spans="1:12" s="395" customFormat="1" ht="11.25">
      <c r="A130" s="390"/>
      <c r="B130" s="390"/>
      <c r="C130" s="133"/>
      <c r="D130" s="390"/>
      <c r="E130" s="390"/>
      <c r="F130" s="390"/>
      <c r="G130" s="390"/>
      <c r="H130" s="390"/>
      <c r="I130" s="390"/>
      <c r="J130" s="390"/>
      <c r="K130" s="402"/>
    </row>
    <row r="131" spans="1:12">
      <c r="A131" s="404"/>
      <c r="B131" s="390"/>
      <c r="C131" s="133"/>
      <c r="D131" s="390"/>
      <c r="E131" s="390"/>
      <c r="F131" s="390"/>
      <c r="G131" s="390"/>
      <c r="H131" s="390"/>
      <c r="I131" s="390"/>
      <c r="J131" s="390"/>
      <c r="K131" s="402"/>
    </row>
    <row r="132" spans="1:12">
      <c r="A132" s="390"/>
      <c r="B132" s="390"/>
      <c r="C132" s="390"/>
      <c r="D132" s="390"/>
      <c r="E132" s="405"/>
      <c r="F132" s="405"/>
      <c r="G132" s="405"/>
      <c r="H132" s="405"/>
      <c r="I132" s="405"/>
      <c r="J132" s="405"/>
      <c r="K132" s="406"/>
    </row>
    <row r="133" spans="1:12" s="395" customFormat="1">
      <c r="A133" s="390"/>
      <c r="B133" s="405"/>
      <c r="C133" s="405"/>
      <c r="D133" s="405"/>
      <c r="E133" s="390"/>
      <c r="F133" s="390"/>
      <c r="G133" s="390"/>
      <c r="H133" s="390"/>
      <c r="I133" s="390"/>
      <c r="J133" s="390"/>
      <c r="K133" s="402"/>
      <c r="L133" s="407"/>
    </row>
    <row r="134" spans="1:12" s="395" customFormat="1" ht="12.75" customHeight="1">
      <c r="A134" s="390"/>
      <c r="B134" s="390"/>
      <c r="C134" s="133"/>
      <c r="D134" s="390"/>
      <c r="E134" s="390"/>
      <c r="F134" s="390"/>
      <c r="G134" s="390"/>
      <c r="H134" s="390"/>
      <c r="I134" s="390"/>
      <c r="J134" s="390"/>
      <c r="K134" s="402"/>
      <c r="L134" s="342"/>
    </row>
    <row r="135" spans="1:12" s="395" customFormat="1" ht="12.75" customHeight="1">
      <c r="A135" s="397"/>
      <c r="B135" s="408"/>
      <c r="C135" s="408"/>
      <c r="D135" s="408"/>
      <c r="E135" s="408"/>
      <c r="F135" s="408"/>
      <c r="G135" s="408"/>
      <c r="H135" s="408"/>
      <c r="I135" s="408"/>
      <c r="J135" s="408"/>
      <c r="K135" s="409"/>
      <c r="L135" s="342"/>
    </row>
    <row r="136" spans="1:12" s="395" customFormat="1" ht="12">
      <c r="A136" s="390"/>
      <c r="B136" s="390"/>
      <c r="C136" s="133"/>
      <c r="D136" s="390"/>
      <c r="E136" s="390"/>
      <c r="F136" s="390"/>
      <c r="G136" s="390"/>
      <c r="H136" s="390"/>
      <c r="I136" s="390"/>
      <c r="J136" s="390"/>
      <c r="K136" s="402"/>
      <c r="L136" s="410"/>
    </row>
    <row r="137" spans="1:12" s="395" customFormat="1" ht="12" customHeight="1">
      <c r="A137" s="390"/>
      <c r="B137" s="390"/>
      <c r="C137" s="390"/>
      <c r="D137" s="390"/>
      <c r="E137" s="390"/>
      <c r="F137" s="390"/>
      <c r="G137" s="390"/>
      <c r="H137" s="390"/>
      <c r="I137" s="390"/>
      <c r="J137" s="390"/>
      <c r="K137" s="390"/>
      <c r="L137" s="342"/>
    </row>
    <row r="138" spans="1:12" s="395" customFormat="1" ht="12" customHeight="1">
      <c r="A138" s="405"/>
      <c r="B138" s="405"/>
      <c r="C138" s="405"/>
      <c r="D138" s="405"/>
      <c r="E138" s="405"/>
      <c r="F138" s="405"/>
      <c r="G138" s="405"/>
      <c r="H138" s="405"/>
      <c r="I138" s="405"/>
      <c r="J138" s="405"/>
      <c r="K138" s="405"/>
      <c r="L138" s="342"/>
    </row>
    <row r="139" spans="1:12" s="395" customFormat="1" ht="12" customHeight="1">
      <c r="A139" s="405"/>
      <c r="B139" s="405"/>
      <c r="C139" s="405"/>
      <c r="D139" s="405"/>
      <c r="E139" s="405"/>
      <c r="F139" s="405"/>
      <c r="G139" s="405"/>
      <c r="H139" s="405"/>
      <c r="I139" s="405"/>
      <c r="J139" s="405"/>
      <c r="K139" s="405"/>
      <c r="L139" s="411"/>
    </row>
    <row r="140" spans="1:12" s="395" customFormat="1" ht="12" customHeight="1">
      <c r="A140" s="390"/>
      <c r="B140" s="390"/>
      <c r="C140" s="133"/>
      <c r="D140" s="390"/>
      <c r="E140" s="390"/>
      <c r="F140" s="390"/>
      <c r="G140" s="390"/>
      <c r="H140" s="390"/>
      <c r="I140" s="390"/>
      <c r="J140" s="390"/>
      <c r="K140" s="402"/>
      <c r="L140" s="342"/>
    </row>
    <row r="141" spans="1:12" s="395" customFormat="1" ht="12" customHeight="1">
      <c r="A141" s="390"/>
      <c r="B141" s="403"/>
      <c r="C141" s="131"/>
      <c r="D141" s="403"/>
      <c r="E141" s="403"/>
      <c r="F141" s="403"/>
      <c r="G141" s="403"/>
      <c r="H141" s="403"/>
      <c r="I141" s="403"/>
      <c r="J141" s="403"/>
      <c r="K141" s="412"/>
      <c r="L141" s="342"/>
    </row>
    <row r="142" spans="1:12">
      <c r="A142" s="390"/>
      <c r="B142" s="390"/>
      <c r="C142" s="390"/>
      <c r="D142" s="390"/>
      <c r="E142" s="390"/>
      <c r="F142" s="390"/>
      <c r="G142" s="390"/>
      <c r="H142" s="390"/>
      <c r="I142" s="390"/>
      <c r="J142" s="390"/>
      <c r="K142" s="390"/>
    </row>
    <row r="143" spans="1:12">
      <c r="A143" s="390"/>
      <c r="B143" s="403"/>
      <c r="C143" s="131"/>
      <c r="D143" s="403"/>
      <c r="E143" s="403"/>
      <c r="F143" s="403"/>
      <c r="G143" s="403"/>
      <c r="H143" s="403"/>
      <c r="I143" s="403"/>
      <c r="J143" s="403"/>
      <c r="K143" s="412"/>
    </row>
    <row r="144" spans="1:12">
      <c r="A144" s="390"/>
      <c r="B144" s="403"/>
      <c r="C144" s="403"/>
      <c r="D144" s="403"/>
      <c r="E144" s="403"/>
      <c r="F144" s="403"/>
      <c r="G144" s="403"/>
      <c r="H144" s="403"/>
      <c r="I144" s="403"/>
      <c r="J144" s="403"/>
      <c r="K144" s="403"/>
    </row>
    <row r="145" spans="1:12">
      <c r="A145" s="390"/>
      <c r="B145" s="403"/>
      <c r="C145" s="131"/>
      <c r="D145" s="403"/>
      <c r="E145" s="403"/>
      <c r="F145" s="403"/>
      <c r="G145" s="403"/>
      <c r="H145" s="403"/>
      <c r="I145" s="403"/>
      <c r="J145" s="403"/>
      <c r="K145" s="412"/>
    </row>
    <row r="146" spans="1:12">
      <c r="A146" s="390"/>
      <c r="B146" s="403"/>
      <c r="C146" s="131"/>
      <c r="D146" s="403"/>
      <c r="E146" s="403"/>
      <c r="F146" s="403"/>
      <c r="G146" s="403"/>
      <c r="H146" s="403"/>
      <c r="I146" s="403"/>
      <c r="J146" s="403"/>
      <c r="K146" s="412"/>
    </row>
    <row r="147" spans="1:12">
      <c r="A147" s="390"/>
      <c r="B147" s="403"/>
      <c r="C147" s="403"/>
      <c r="D147" s="403"/>
      <c r="E147" s="403"/>
      <c r="F147" s="403"/>
      <c r="G147" s="403"/>
      <c r="H147" s="403"/>
      <c r="I147" s="403"/>
      <c r="J147" s="403"/>
      <c r="K147" s="403"/>
    </row>
    <row r="148" spans="1:12">
      <c r="A148" s="390"/>
      <c r="B148" s="403"/>
      <c r="C148" s="403"/>
      <c r="D148" s="403"/>
      <c r="E148" s="403"/>
      <c r="F148" s="403"/>
      <c r="G148" s="403"/>
      <c r="H148" s="403"/>
      <c r="I148" s="403"/>
      <c r="J148" s="403"/>
      <c r="K148" s="403"/>
      <c r="L148" s="413"/>
    </row>
    <row r="149" spans="1:12" ht="12.75" customHeight="1">
      <c r="A149" s="397"/>
      <c r="B149" s="397"/>
      <c r="C149" s="133"/>
      <c r="D149" s="133"/>
      <c r="E149" s="133"/>
      <c r="F149" s="133"/>
      <c r="G149" s="133"/>
      <c r="H149" s="133"/>
      <c r="I149" s="133"/>
      <c r="J149" s="390"/>
      <c r="K149" s="390"/>
      <c r="L149" s="413"/>
    </row>
    <row r="150" spans="1:12" ht="12.75" customHeight="1">
      <c r="A150" s="390"/>
      <c r="B150" s="390"/>
      <c r="C150" s="408"/>
      <c r="D150" s="408"/>
      <c r="E150" s="408"/>
      <c r="F150" s="408"/>
      <c r="G150" s="408"/>
      <c r="H150" s="408"/>
      <c r="I150" s="408"/>
      <c r="J150" s="408"/>
      <c r="K150" s="408"/>
      <c r="L150" s="403"/>
    </row>
    <row r="151" spans="1:12" ht="12.75" customHeight="1">
      <c r="A151" s="408"/>
      <c r="B151" s="408"/>
      <c r="C151" s="408"/>
      <c r="D151" s="408"/>
      <c r="E151" s="408"/>
      <c r="F151" s="408"/>
      <c r="G151" s="408"/>
      <c r="H151" s="408"/>
      <c r="I151" s="408"/>
      <c r="J151" s="408"/>
      <c r="K151" s="408"/>
      <c r="L151" s="411"/>
    </row>
    <row r="152" spans="1:12" ht="12.75" customHeight="1">
      <c r="A152" s="408"/>
      <c r="B152" s="408"/>
      <c r="C152" s="133"/>
      <c r="D152" s="133"/>
      <c r="E152" s="133"/>
      <c r="F152" s="133"/>
      <c r="G152" s="133"/>
      <c r="H152" s="133"/>
      <c r="I152" s="133"/>
      <c r="J152" s="390"/>
      <c r="K152" s="390"/>
      <c r="L152" s="411"/>
    </row>
    <row r="153" spans="1:12" ht="12.75" customHeight="1">
      <c r="A153" s="390"/>
      <c r="B153" s="390"/>
      <c r="C153" s="405"/>
      <c r="D153" s="405"/>
      <c r="E153" s="405"/>
      <c r="F153" s="405"/>
      <c r="G153" s="405"/>
      <c r="H153" s="405"/>
      <c r="I153" s="405"/>
      <c r="J153" s="405"/>
      <c r="K153" s="405"/>
      <c r="L153" s="411"/>
    </row>
    <row r="154" spans="1:12" ht="12.75" customHeight="1">
      <c r="A154" s="405"/>
      <c r="B154" s="405"/>
      <c r="C154" s="405"/>
      <c r="D154" s="405"/>
      <c r="E154" s="405"/>
      <c r="F154" s="405"/>
      <c r="G154" s="405"/>
      <c r="H154" s="405"/>
      <c r="I154" s="405"/>
      <c r="J154" s="405"/>
      <c r="K154" s="405"/>
      <c r="L154" s="411"/>
    </row>
    <row r="155" spans="1:12" ht="13.5" customHeight="1">
      <c r="A155" s="405"/>
      <c r="B155" s="405"/>
      <c r="C155" s="405"/>
      <c r="D155" s="405"/>
      <c r="E155" s="405"/>
      <c r="F155" s="405"/>
      <c r="G155" s="405"/>
      <c r="H155" s="405"/>
      <c r="I155" s="405"/>
      <c r="J155" s="405"/>
      <c r="K155" s="405"/>
      <c r="L155" s="411"/>
    </row>
    <row r="156" spans="1:12" ht="13.5" customHeight="1">
      <c r="A156" s="405"/>
      <c r="B156" s="405"/>
      <c r="C156" s="405"/>
      <c r="D156" s="405"/>
      <c r="E156" s="405"/>
      <c r="F156" s="405"/>
      <c r="G156" s="405"/>
      <c r="H156" s="405"/>
      <c r="I156" s="405"/>
      <c r="J156" s="405"/>
      <c r="K156" s="405"/>
      <c r="L156" s="403"/>
    </row>
    <row r="157" spans="1:12" ht="13.5" customHeight="1">
      <c r="A157" s="390"/>
      <c r="B157" s="405"/>
      <c r="C157" s="405"/>
      <c r="D157" s="405"/>
      <c r="E157" s="405"/>
      <c r="F157" s="405"/>
      <c r="G157" s="405"/>
      <c r="H157" s="405"/>
      <c r="I157" s="405"/>
      <c r="J157" s="405"/>
      <c r="K157" s="405"/>
      <c r="L157" s="403"/>
    </row>
    <row r="158" spans="1:12">
      <c r="A158" s="405"/>
      <c r="B158" s="405"/>
      <c r="C158" s="414"/>
      <c r="D158" s="414"/>
      <c r="E158" s="414"/>
      <c r="F158" s="414"/>
      <c r="G158" s="414"/>
      <c r="H158" s="414"/>
      <c r="I158" s="414"/>
      <c r="J158" s="414"/>
      <c r="K158" s="414"/>
      <c r="L158" s="403"/>
    </row>
    <row r="159" spans="1:12">
      <c r="A159" s="414"/>
      <c r="B159" s="414"/>
      <c r="C159" s="133"/>
      <c r="D159" s="133"/>
      <c r="E159" s="133"/>
      <c r="F159" s="133"/>
      <c r="G159" s="133"/>
      <c r="H159" s="133"/>
      <c r="I159" s="133"/>
      <c r="J159" s="390"/>
      <c r="K159" s="390"/>
      <c r="L159" s="403"/>
    </row>
    <row r="160" spans="1:12">
      <c r="A160" s="390"/>
      <c r="B160" s="390"/>
      <c r="C160" s="133"/>
      <c r="D160" s="133"/>
      <c r="E160" s="133"/>
      <c r="F160" s="133"/>
      <c r="G160" s="133"/>
      <c r="H160" s="133"/>
      <c r="I160" s="133"/>
      <c r="J160" s="390"/>
      <c r="K160" s="390"/>
      <c r="L160" s="403"/>
    </row>
    <row r="161" spans="1:2">
      <c r="A161" s="390"/>
      <c r="B161" s="390"/>
    </row>
  </sheetData>
  <mergeCells count="7">
    <mergeCell ref="A103:A104"/>
    <mergeCell ref="A105:A106"/>
    <mergeCell ref="A107:A111"/>
    <mergeCell ref="A1:K1"/>
    <mergeCell ref="A94:A95"/>
    <mergeCell ref="A96:A97"/>
    <mergeCell ref="A98:A102"/>
  </mergeCells>
  <pageMargins left="0.25" right="0.25" top="0.75" bottom="0.75" header="0.3" footer="0.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43FEB-F7D4-43FF-835F-F0E1E77F16C1}">
  <dimension ref="A1:AI150"/>
  <sheetViews>
    <sheetView zoomScale="85" zoomScaleNormal="85" workbookViewId="0"/>
  </sheetViews>
  <sheetFormatPr defaultColWidth="9.140625" defaultRowHeight="12"/>
  <cols>
    <col min="1" max="1" width="8.42578125" style="246" customWidth="1"/>
    <col min="2" max="2" width="14.85546875" style="246" customWidth="1"/>
    <col min="3" max="3" width="13.140625" style="19" customWidth="1"/>
    <col min="4" max="4" width="13.85546875" style="246" customWidth="1"/>
    <col min="5" max="5" width="14.140625" style="246" customWidth="1"/>
    <col min="6" max="6" width="13" style="246" customWidth="1"/>
    <col min="7" max="7" width="15" style="246" customWidth="1"/>
    <col min="8" max="8" width="12.7109375" style="246" customWidth="1"/>
    <col min="9" max="9" width="11" style="246" customWidth="1"/>
    <col min="10" max="10" width="10.140625" style="246" customWidth="1"/>
    <col min="11" max="11" width="13.7109375" style="246" customWidth="1"/>
    <col min="12" max="12" width="9.85546875" style="246" customWidth="1"/>
    <col min="13" max="16384" width="9.140625" style="246"/>
  </cols>
  <sheetData>
    <row r="1" spans="1:35" ht="12.75" thickBot="1">
      <c r="A1" s="415"/>
      <c r="B1" s="415"/>
      <c r="C1" s="415"/>
      <c r="D1" s="415"/>
      <c r="E1" s="415"/>
      <c r="F1" s="415"/>
      <c r="G1" s="415"/>
      <c r="H1" s="415"/>
      <c r="I1" s="415"/>
      <c r="J1" s="415"/>
      <c r="K1" s="415"/>
    </row>
    <row r="2" spans="1:35" ht="13.5" customHeight="1" thickTop="1">
      <c r="A2" s="593" t="s">
        <v>13</v>
      </c>
      <c r="B2" s="594"/>
      <c r="C2" s="594"/>
      <c r="D2" s="594"/>
      <c r="E2" s="594"/>
      <c r="F2" s="594"/>
      <c r="G2" s="594"/>
      <c r="H2" s="594"/>
      <c r="I2" s="594"/>
      <c r="J2" s="594"/>
      <c r="K2" s="595"/>
    </row>
    <row r="3" spans="1:35" ht="13.5" customHeight="1">
      <c r="A3" s="242"/>
      <c r="B3" s="243"/>
      <c r="C3" s="182"/>
      <c r="D3" s="258"/>
      <c r="E3" s="258"/>
      <c r="F3" s="258"/>
      <c r="G3" s="258"/>
      <c r="H3" s="258"/>
      <c r="I3" s="258"/>
      <c r="J3" s="258"/>
      <c r="K3" s="257"/>
      <c r="L3" s="232"/>
      <c r="M3" s="232"/>
      <c r="N3" s="232"/>
      <c r="O3" s="232"/>
      <c r="P3" s="232"/>
      <c r="Q3" s="232"/>
      <c r="R3" s="232"/>
      <c r="S3" s="232"/>
      <c r="T3" s="232"/>
      <c r="U3" s="232"/>
      <c r="V3" s="232"/>
      <c r="W3" s="232"/>
      <c r="X3" s="232"/>
      <c r="Y3" s="232"/>
      <c r="Z3" s="232"/>
      <c r="AA3" s="232"/>
      <c r="AB3" s="232"/>
      <c r="AC3" s="232"/>
      <c r="AD3" s="232"/>
      <c r="AE3" s="232"/>
      <c r="AF3" s="232"/>
      <c r="AG3" s="232"/>
      <c r="AH3" s="232"/>
      <c r="AI3" s="232"/>
    </row>
    <row r="4" spans="1:35" ht="13.5" customHeight="1">
      <c r="A4" s="238" t="s">
        <v>23</v>
      </c>
      <c r="B4" s="239"/>
      <c r="C4" s="117"/>
      <c r="D4" s="239"/>
      <c r="E4" s="239"/>
      <c r="F4" s="239"/>
      <c r="G4" s="239"/>
      <c r="H4" s="239"/>
      <c r="I4" s="239"/>
      <c r="J4" s="239"/>
      <c r="K4" s="240"/>
      <c r="L4" s="241"/>
      <c r="M4" s="241"/>
      <c r="N4" s="241"/>
      <c r="O4" s="241"/>
      <c r="P4" s="241"/>
      <c r="Q4" s="241"/>
      <c r="R4" s="241"/>
      <c r="S4" s="241"/>
      <c r="T4" s="241"/>
      <c r="U4" s="241"/>
      <c r="V4" s="241"/>
      <c r="W4" s="241"/>
      <c r="X4" s="241"/>
      <c r="Y4" s="241"/>
      <c r="Z4" s="241"/>
      <c r="AA4" s="241"/>
      <c r="AB4" s="241"/>
      <c r="AC4" s="241"/>
      <c r="AD4" s="241"/>
      <c r="AE4" s="241"/>
      <c r="AF4" s="241"/>
      <c r="AG4" s="241"/>
      <c r="AH4" s="241"/>
      <c r="AI4" s="241"/>
    </row>
    <row r="5" spans="1:35" ht="13.5" customHeight="1">
      <c r="A5" s="242" t="s">
        <v>676</v>
      </c>
      <c r="B5" s="243"/>
      <c r="C5" s="243"/>
      <c r="D5" s="243"/>
      <c r="E5" s="243"/>
      <c r="F5" s="243"/>
      <c r="G5" s="243"/>
      <c r="H5" s="243"/>
      <c r="J5" s="170">
        <v>735.5</v>
      </c>
      <c r="K5" s="265"/>
    </row>
    <row r="6" spans="1:35" ht="13.5" customHeight="1">
      <c r="A6" s="242" t="s">
        <v>655</v>
      </c>
      <c r="B6" s="243"/>
      <c r="C6" s="243"/>
      <c r="D6" s="243"/>
      <c r="E6" s="243"/>
      <c r="F6" s="243"/>
      <c r="G6" s="205"/>
      <c r="H6" s="205"/>
      <c r="J6" s="179">
        <v>231</v>
      </c>
      <c r="K6" s="213">
        <v>0.318</v>
      </c>
    </row>
    <row r="7" spans="1:35" ht="13.5" customHeight="1">
      <c r="A7" s="242" t="s">
        <v>677</v>
      </c>
      <c r="B7" s="243"/>
      <c r="C7" s="243"/>
      <c r="D7" s="243"/>
      <c r="E7" s="205"/>
      <c r="F7" s="205"/>
      <c r="G7" s="205"/>
      <c r="H7" s="205"/>
      <c r="J7" s="170">
        <v>57.5</v>
      </c>
      <c r="K7" s="343">
        <v>0.08</v>
      </c>
    </row>
    <row r="8" spans="1:35" ht="13.5" customHeight="1">
      <c r="A8" s="242" t="s">
        <v>386</v>
      </c>
      <c r="B8" s="243"/>
      <c r="C8" s="250"/>
      <c r="D8" s="243"/>
      <c r="E8" s="25"/>
      <c r="F8" s="25"/>
      <c r="G8" s="25"/>
      <c r="H8" s="25"/>
      <c r="J8" s="25">
        <v>1.5</v>
      </c>
      <c r="K8" s="26"/>
    </row>
    <row r="9" spans="1:35" ht="13.5" customHeight="1">
      <c r="A9" s="242" t="s">
        <v>678</v>
      </c>
      <c r="B9" s="243"/>
      <c r="C9" s="250"/>
      <c r="D9" s="243"/>
      <c r="E9" s="25"/>
      <c r="F9" s="25"/>
      <c r="G9" s="25"/>
      <c r="H9" s="25"/>
      <c r="J9" s="418">
        <v>70.2</v>
      </c>
      <c r="K9" s="26"/>
      <c r="L9" s="253"/>
      <c r="M9" s="253"/>
      <c r="N9" s="253"/>
      <c r="O9" s="253"/>
      <c r="P9" s="253"/>
      <c r="W9" s="249"/>
      <c r="X9" s="249"/>
      <c r="Y9" s="249"/>
      <c r="Z9" s="249"/>
      <c r="AA9" s="249"/>
      <c r="AB9" s="249"/>
      <c r="AC9" s="249"/>
      <c r="AD9" s="249"/>
      <c r="AE9" s="249"/>
      <c r="AF9" s="249"/>
      <c r="AG9" s="249"/>
      <c r="AH9" s="249"/>
      <c r="AI9" s="249"/>
    </row>
    <row r="10" spans="1:35" ht="13.5" customHeight="1">
      <c r="A10" s="242" t="s">
        <v>679</v>
      </c>
      <c r="B10" s="243"/>
      <c r="C10" s="243"/>
      <c r="D10" s="254"/>
      <c r="E10" s="254"/>
      <c r="F10" s="254"/>
      <c r="G10" s="254"/>
      <c r="H10" s="254"/>
      <c r="J10" s="17">
        <v>1.7</v>
      </c>
      <c r="K10" s="255"/>
    </row>
    <row r="11" spans="1:35" ht="13.5" customHeight="1">
      <c r="A11" s="242"/>
      <c r="B11" s="243"/>
      <c r="C11" s="182"/>
      <c r="D11" s="243"/>
      <c r="E11" s="243"/>
      <c r="F11" s="243"/>
      <c r="G11" s="243"/>
      <c r="H11" s="243"/>
      <c r="J11" s="243"/>
      <c r="K11" s="265"/>
    </row>
    <row r="12" spans="1:35" ht="13.5" customHeight="1">
      <c r="A12" s="242"/>
      <c r="B12" s="243"/>
      <c r="C12" s="182"/>
      <c r="D12" s="243"/>
      <c r="E12" s="243"/>
      <c r="F12" s="243"/>
      <c r="G12" s="243"/>
      <c r="H12" s="243"/>
      <c r="J12" s="243"/>
      <c r="K12" s="265"/>
      <c r="L12" s="420"/>
      <c r="M12" s="420"/>
      <c r="N12" s="420"/>
      <c r="O12" s="420"/>
      <c r="P12" s="420"/>
      <c r="Q12" s="420"/>
      <c r="R12" s="420"/>
      <c r="S12" s="420"/>
      <c r="T12" s="420"/>
      <c r="U12" s="420"/>
      <c r="V12" s="420"/>
      <c r="W12" s="420"/>
      <c r="X12" s="420"/>
      <c r="Y12" s="420"/>
      <c r="Z12" s="420"/>
      <c r="AA12" s="420"/>
    </row>
    <row r="13" spans="1:35" ht="13.5" customHeight="1">
      <c r="A13" s="242"/>
      <c r="B13" s="243"/>
      <c r="C13" s="182"/>
      <c r="D13" s="243"/>
      <c r="E13" s="243"/>
      <c r="F13" s="243"/>
      <c r="G13" s="243"/>
      <c r="H13" s="243"/>
      <c r="J13" s="243"/>
      <c r="K13" s="265"/>
      <c r="L13" s="420"/>
      <c r="M13" s="420"/>
      <c r="N13" s="420"/>
      <c r="O13" s="420"/>
      <c r="P13" s="420"/>
      <c r="Q13" s="420"/>
      <c r="R13" s="420"/>
      <c r="S13" s="420"/>
      <c r="T13" s="420"/>
      <c r="U13" s="420"/>
      <c r="V13" s="420"/>
      <c r="W13" s="420"/>
      <c r="X13" s="420"/>
      <c r="Y13" s="420"/>
      <c r="Z13" s="420"/>
      <c r="AA13" s="420"/>
    </row>
    <row r="14" spans="1:35" ht="13.5" customHeight="1">
      <c r="A14" s="238" t="s">
        <v>107</v>
      </c>
      <c r="B14" s="256"/>
      <c r="C14" s="46"/>
      <c r="D14" s="44"/>
      <c r="E14" s="44"/>
      <c r="F14" s="44"/>
      <c r="G14" s="44"/>
      <c r="H14" s="44"/>
      <c r="J14" s="44"/>
      <c r="K14" s="70"/>
      <c r="L14" s="420"/>
      <c r="M14" s="420"/>
      <c r="N14" s="420"/>
      <c r="O14" s="420"/>
      <c r="P14" s="420"/>
      <c r="Q14" s="420"/>
      <c r="R14" s="420"/>
      <c r="S14" s="420"/>
      <c r="T14" s="420"/>
      <c r="U14" s="420"/>
      <c r="V14" s="420"/>
      <c r="W14" s="420"/>
      <c r="X14" s="420"/>
      <c r="Y14" s="420"/>
      <c r="Z14" s="420"/>
      <c r="AA14" s="420"/>
    </row>
    <row r="15" spans="1:35" ht="13.5" customHeight="1">
      <c r="A15" s="242" t="s">
        <v>388</v>
      </c>
      <c r="B15" s="243"/>
      <c r="C15" s="243"/>
      <c r="D15" s="243"/>
      <c r="E15" s="254"/>
      <c r="F15" s="254"/>
      <c r="G15" s="254"/>
      <c r="H15" s="254"/>
      <c r="J15" s="254">
        <v>134</v>
      </c>
      <c r="K15" s="345"/>
      <c r="L15" s="420"/>
      <c r="M15" s="420"/>
      <c r="N15" s="420"/>
      <c r="O15" s="420"/>
      <c r="P15" s="420"/>
      <c r="Q15" s="420"/>
      <c r="R15" s="420"/>
      <c r="S15" s="420"/>
      <c r="T15" s="420"/>
      <c r="U15" s="420"/>
      <c r="V15" s="420"/>
      <c r="W15" s="420"/>
      <c r="X15" s="420"/>
      <c r="Y15" s="420"/>
      <c r="Z15" s="420"/>
      <c r="AA15" s="420"/>
    </row>
    <row r="16" spans="1:35" ht="13.5" customHeight="1">
      <c r="A16" s="242" t="s">
        <v>436</v>
      </c>
      <c r="B16" s="243"/>
      <c r="C16" s="243"/>
      <c r="D16" s="243"/>
      <c r="E16" s="250"/>
      <c r="F16" s="250"/>
      <c r="G16" s="250"/>
      <c r="H16" s="250"/>
      <c r="J16" s="254">
        <v>0.44600000000000001</v>
      </c>
      <c r="K16" s="347"/>
      <c r="L16" s="420"/>
      <c r="M16" s="420"/>
      <c r="N16" s="420"/>
      <c r="O16" s="420"/>
      <c r="P16" s="420"/>
      <c r="Q16" s="420"/>
      <c r="R16" s="420"/>
      <c r="S16" s="420"/>
      <c r="T16" s="420"/>
      <c r="U16" s="420"/>
      <c r="V16" s="420"/>
      <c r="W16" s="420"/>
      <c r="X16" s="420"/>
      <c r="Y16" s="420"/>
      <c r="Z16" s="420"/>
      <c r="AA16" s="420"/>
    </row>
    <row r="17" spans="1:35" ht="13.5" customHeight="1">
      <c r="A17" s="242" t="s">
        <v>437</v>
      </c>
      <c r="B17" s="243"/>
      <c r="C17" s="243"/>
      <c r="D17" s="243"/>
      <c r="E17" s="254"/>
      <c r="F17" s="254"/>
      <c r="G17" s="254"/>
      <c r="H17" s="254"/>
      <c r="J17" s="254">
        <v>0.47599999999999998</v>
      </c>
      <c r="K17" s="345"/>
      <c r="Z17" s="249"/>
      <c r="AA17" s="249"/>
      <c r="AB17" s="249"/>
      <c r="AC17" s="249"/>
      <c r="AD17" s="249"/>
      <c r="AE17" s="249"/>
      <c r="AF17" s="249"/>
      <c r="AG17" s="249"/>
      <c r="AH17" s="249"/>
      <c r="AI17" s="249"/>
    </row>
    <row r="18" spans="1:35" ht="13.5" customHeight="1">
      <c r="A18" s="242" t="s">
        <v>456</v>
      </c>
      <c r="B18" s="243"/>
      <c r="C18" s="243"/>
      <c r="D18" s="243"/>
      <c r="E18" s="254"/>
      <c r="F18" s="254"/>
      <c r="G18" s="254"/>
      <c r="H18" s="254"/>
      <c r="J18" s="254">
        <v>0.17499999999999999</v>
      </c>
      <c r="K18" s="345"/>
    </row>
    <row r="19" spans="1:35" ht="13.5" customHeight="1">
      <c r="A19" s="242" t="s">
        <v>392</v>
      </c>
      <c r="B19" s="243"/>
      <c r="C19" s="243"/>
      <c r="D19" s="250"/>
      <c r="E19" s="250"/>
      <c r="F19" s="250"/>
      <c r="G19" s="250"/>
      <c r="H19" s="250"/>
      <c r="J19" s="254">
        <v>26.4</v>
      </c>
      <c r="K19" s="348"/>
    </row>
    <row r="20" spans="1:35" ht="13.5" customHeight="1">
      <c r="A20" s="242" t="s">
        <v>393</v>
      </c>
      <c r="B20" s="243"/>
      <c r="C20" s="254"/>
      <c r="D20" s="250"/>
      <c r="E20" s="250"/>
      <c r="F20" s="250"/>
      <c r="G20" s="250"/>
      <c r="H20" s="250"/>
      <c r="J20" s="205">
        <v>12</v>
      </c>
      <c r="K20" s="348"/>
    </row>
    <row r="21" spans="1:35" s="424" customFormat="1" ht="13.5" customHeight="1">
      <c r="A21" s="421" t="s">
        <v>394</v>
      </c>
      <c r="B21" s="422"/>
      <c r="C21" s="422"/>
      <c r="D21" s="423"/>
      <c r="E21" s="423"/>
      <c r="F21" s="423"/>
      <c r="G21" s="423"/>
      <c r="H21" s="423"/>
      <c r="J21" s="425">
        <v>2</v>
      </c>
      <c r="K21" s="426"/>
    </row>
    <row r="22" spans="1:35" ht="13.5" customHeight="1">
      <c r="A22" s="242"/>
      <c r="B22" s="243"/>
      <c r="C22" s="243"/>
      <c r="D22" s="243"/>
      <c r="E22" s="243"/>
      <c r="F22" s="243"/>
      <c r="G22" s="243"/>
      <c r="H22" s="243"/>
      <c r="J22" s="243"/>
      <c r="K22" s="265"/>
    </row>
    <row r="23" spans="1:35" ht="13.5" customHeight="1">
      <c r="A23" s="238" t="s">
        <v>191</v>
      </c>
      <c r="B23" s="243"/>
      <c r="C23" s="34"/>
      <c r="D23" s="34"/>
      <c r="E23" s="34"/>
      <c r="F23" s="34"/>
      <c r="G23" s="34"/>
      <c r="H23" s="34"/>
      <c r="J23" s="34"/>
      <c r="K23" s="73"/>
      <c r="L23" s="241"/>
      <c r="M23" s="241"/>
      <c r="N23" s="241"/>
      <c r="O23" s="241"/>
      <c r="P23" s="241"/>
      <c r="Q23" s="241"/>
      <c r="R23" s="241"/>
      <c r="S23" s="241"/>
      <c r="T23" s="241"/>
      <c r="U23" s="241"/>
      <c r="V23" s="241"/>
      <c r="W23" s="241"/>
      <c r="X23" s="241"/>
      <c r="Y23" s="241"/>
      <c r="Z23" s="241"/>
      <c r="AA23" s="241"/>
      <c r="AB23" s="241"/>
      <c r="AC23" s="241"/>
      <c r="AD23" s="241"/>
      <c r="AE23" s="241"/>
      <c r="AF23" s="241"/>
      <c r="AG23" s="241"/>
      <c r="AH23" s="241"/>
      <c r="AI23" s="241"/>
    </row>
    <row r="24" spans="1:35" s="249" customFormat="1" ht="13.5" customHeight="1">
      <c r="A24" s="242" t="s">
        <v>656</v>
      </c>
      <c r="B24" s="243"/>
      <c r="C24" s="34"/>
      <c r="D24" s="34"/>
      <c r="E24" s="34"/>
      <c r="F24" s="34"/>
      <c r="G24" s="34"/>
      <c r="H24" s="34"/>
      <c r="I24" s="246"/>
      <c r="J24" s="25">
        <v>16.899999999999999</v>
      </c>
      <c r="K24" s="73"/>
      <c r="L24" s="241"/>
      <c r="M24" s="241"/>
      <c r="N24" s="241"/>
      <c r="O24" s="241"/>
      <c r="P24" s="241"/>
      <c r="Q24" s="241"/>
      <c r="R24" s="241"/>
      <c r="S24" s="241"/>
      <c r="T24" s="241"/>
      <c r="U24" s="241"/>
      <c r="V24" s="241"/>
      <c r="W24" s="241"/>
      <c r="X24" s="241"/>
      <c r="Y24" s="241"/>
      <c r="Z24" s="241"/>
      <c r="AA24" s="241"/>
      <c r="AB24" s="241"/>
      <c r="AC24" s="241"/>
      <c r="AD24" s="241"/>
      <c r="AE24" s="241"/>
      <c r="AF24" s="241"/>
      <c r="AG24" s="241"/>
      <c r="AH24" s="241"/>
      <c r="AI24" s="241"/>
    </row>
    <row r="25" spans="1:35" s="249" customFormat="1" ht="13.5" customHeight="1">
      <c r="A25" s="242" t="s">
        <v>657</v>
      </c>
      <c r="B25" s="243"/>
      <c r="C25" s="243"/>
      <c r="D25" s="25"/>
      <c r="E25" s="25"/>
      <c r="F25" s="25"/>
      <c r="G25" s="25"/>
      <c r="H25" s="25"/>
      <c r="I25" s="246"/>
      <c r="J25" s="25">
        <v>25.6</v>
      </c>
      <c r="K25" s="26"/>
      <c r="L25" s="241"/>
      <c r="M25" s="241"/>
      <c r="N25" s="241"/>
      <c r="O25" s="241"/>
      <c r="P25" s="241"/>
      <c r="Q25" s="241"/>
      <c r="R25" s="241"/>
      <c r="S25" s="241"/>
      <c r="T25" s="241"/>
      <c r="U25" s="241"/>
      <c r="V25" s="241"/>
      <c r="W25" s="241"/>
      <c r="X25" s="241"/>
      <c r="Y25" s="241"/>
      <c r="Z25" s="241"/>
      <c r="AA25" s="241"/>
      <c r="AB25" s="241"/>
      <c r="AC25" s="241"/>
      <c r="AD25" s="241"/>
      <c r="AE25" s="241"/>
      <c r="AF25" s="241"/>
      <c r="AG25" s="241"/>
      <c r="AH25" s="241"/>
      <c r="AI25" s="241"/>
    </row>
    <row r="26" spans="1:35" s="249" customFormat="1" ht="13.5" customHeight="1">
      <c r="A26" s="242" t="s">
        <v>658</v>
      </c>
      <c r="B26" s="243"/>
      <c r="C26" s="243"/>
      <c r="D26" s="25"/>
      <c r="E26" s="25"/>
      <c r="F26" s="25"/>
      <c r="G26" s="25"/>
      <c r="H26" s="25"/>
      <c r="I26" s="246"/>
      <c r="J26" s="25">
        <v>30.8</v>
      </c>
      <c r="K26" s="26"/>
    </row>
    <row r="27" spans="1:35" ht="13.5" customHeight="1">
      <c r="A27" s="242" t="s">
        <v>398</v>
      </c>
      <c r="B27" s="243"/>
      <c r="C27" s="243"/>
      <c r="D27" s="254"/>
      <c r="E27" s="254"/>
      <c r="F27" s="254"/>
      <c r="G27" s="254"/>
      <c r="H27" s="254"/>
      <c r="J27" s="179">
        <v>86</v>
      </c>
      <c r="K27" s="255"/>
    </row>
    <row r="28" spans="1:35" ht="13.5" customHeight="1">
      <c r="A28" s="242" t="s">
        <v>457</v>
      </c>
      <c r="B28" s="243"/>
      <c r="C28" s="243"/>
      <c r="D28" s="254"/>
      <c r="E28" s="254"/>
      <c r="F28" s="254"/>
      <c r="G28" s="254"/>
      <c r="H28" s="254"/>
      <c r="J28" s="17">
        <v>97</v>
      </c>
      <c r="K28" s="255"/>
    </row>
    <row r="29" spans="1:35" ht="13.5" customHeight="1">
      <c r="A29" s="242" t="s">
        <v>458</v>
      </c>
      <c r="B29" s="243"/>
      <c r="C29" s="243"/>
      <c r="D29" s="243"/>
      <c r="E29" s="254"/>
      <c r="F29" s="254"/>
      <c r="G29" s="259"/>
      <c r="H29" s="427"/>
      <c r="J29" s="254">
        <v>99</v>
      </c>
      <c r="K29" s="255"/>
    </row>
    <row r="30" spans="1:35" ht="13.5" customHeight="1">
      <c r="A30" s="242" t="s">
        <v>442</v>
      </c>
      <c r="B30" s="243"/>
      <c r="C30" s="243"/>
      <c r="D30" s="243"/>
      <c r="E30" s="254"/>
      <c r="F30" s="254"/>
      <c r="G30" s="259"/>
      <c r="H30" s="427"/>
      <c r="J30" s="254">
        <v>98</v>
      </c>
      <c r="K30" s="255"/>
    </row>
    <row r="31" spans="1:35" ht="13.5" customHeight="1">
      <c r="A31" s="242" t="s">
        <v>443</v>
      </c>
      <c r="B31" s="243"/>
      <c r="C31" s="243"/>
      <c r="D31" s="243"/>
      <c r="E31" s="254"/>
      <c r="F31" s="254"/>
      <c r="G31" s="259"/>
      <c r="H31" s="427"/>
      <c r="J31" s="254">
        <v>97</v>
      </c>
      <c r="K31" s="255"/>
    </row>
    <row r="32" spans="1:35" ht="13.5" customHeight="1">
      <c r="A32" s="242" t="s">
        <v>444</v>
      </c>
      <c r="B32" s="243"/>
      <c r="C32" s="243"/>
      <c r="D32" s="243"/>
      <c r="E32" s="254"/>
      <c r="F32" s="254"/>
      <c r="G32" s="259"/>
      <c r="H32" s="427"/>
      <c r="J32" s="254">
        <v>97</v>
      </c>
      <c r="K32" s="255"/>
    </row>
    <row r="33" spans="1:18" ht="13.5" customHeight="1">
      <c r="A33" s="242" t="s">
        <v>606</v>
      </c>
      <c r="B33" s="243"/>
      <c r="C33" s="243"/>
      <c r="D33" s="243"/>
      <c r="E33" s="261"/>
      <c r="F33" s="428"/>
      <c r="G33" s="428"/>
      <c r="H33" s="428"/>
      <c r="I33" s="428"/>
      <c r="J33" s="214">
        <v>0</v>
      </c>
      <c r="K33" s="267"/>
    </row>
    <row r="34" spans="1:18" ht="13.5" customHeight="1">
      <c r="A34" s="242"/>
      <c r="B34" s="243"/>
      <c r="C34" s="243"/>
      <c r="D34" s="243"/>
      <c r="E34" s="254"/>
      <c r="F34" s="254"/>
      <c r="G34" s="259"/>
      <c r="H34" s="427"/>
      <c r="J34" s="254"/>
      <c r="K34" s="255"/>
    </row>
    <row r="35" spans="1:18" ht="13.5" customHeight="1">
      <c r="A35" s="238" t="s">
        <v>290</v>
      </c>
      <c r="B35" s="243"/>
      <c r="C35" s="243"/>
      <c r="D35" s="243"/>
      <c r="E35" s="254"/>
      <c r="F35" s="254"/>
      <c r="G35" s="259"/>
      <c r="H35" s="427"/>
      <c r="J35" s="254"/>
      <c r="K35" s="255"/>
    </row>
    <row r="36" spans="1:18" ht="13.5" customHeight="1">
      <c r="A36" s="242" t="s">
        <v>672</v>
      </c>
      <c r="B36" s="243"/>
      <c r="C36" s="243"/>
      <c r="D36" s="243"/>
      <c r="E36" s="261"/>
      <c r="F36" s="429"/>
      <c r="G36" s="429"/>
      <c r="H36" s="429"/>
      <c r="I36" s="429"/>
      <c r="J36" s="25">
        <v>9</v>
      </c>
      <c r="K36" s="267"/>
    </row>
    <row r="37" spans="1:18" ht="13.5" customHeight="1">
      <c r="A37" s="242" t="s">
        <v>673</v>
      </c>
      <c r="B37" s="243"/>
      <c r="C37" s="243"/>
      <c r="D37" s="243"/>
      <c r="E37" s="261"/>
      <c r="F37" s="428"/>
      <c r="G37" s="428"/>
      <c r="H37" s="428"/>
      <c r="I37" s="428"/>
      <c r="J37" s="25">
        <v>21.2</v>
      </c>
      <c r="K37" s="267"/>
    </row>
    <row r="38" spans="1:18" ht="13.5" customHeight="1">
      <c r="A38" s="242" t="s">
        <v>674</v>
      </c>
      <c r="B38" s="243"/>
      <c r="C38" s="243"/>
      <c r="D38" s="254"/>
      <c r="E38" s="254"/>
      <c r="F38" s="254"/>
      <c r="G38" s="254"/>
      <c r="H38" s="254"/>
      <c r="J38" s="33">
        <v>87</v>
      </c>
      <c r="K38" s="255"/>
    </row>
    <row r="39" spans="1:18" ht="13.5" customHeight="1">
      <c r="A39" s="242" t="s">
        <v>675</v>
      </c>
      <c r="B39" s="243"/>
      <c r="C39" s="243"/>
      <c r="D39" s="243"/>
      <c r="E39" s="263"/>
      <c r="F39" s="263"/>
      <c r="G39" s="263"/>
      <c r="H39" s="263"/>
      <c r="J39" s="25">
        <v>99</v>
      </c>
      <c r="K39" s="430"/>
      <c r="O39" s="243"/>
      <c r="P39" s="243"/>
      <c r="Q39" s="243"/>
      <c r="R39" s="243"/>
    </row>
    <row r="40" spans="1:18" ht="13.5" customHeight="1">
      <c r="A40" s="242" t="s">
        <v>403</v>
      </c>
      <c r="B40" s="243"/>
      <c r="C40" s="243"/>
      <c r="D40" s="243"/>
      <c r="E40" s="263"/>
      <c r="F40" s="263"/>
      <c r="G40" s="263"/>
      <c r="H40" s="263"/>
      <c r="J40" s="25">
        <v>10</v>
      </c>
      <c r="K40" s="430"/>
      <c r="O40" s="243"/>
      <c r="P40" s="243"/>
      <c r="Q40" s="243"/>
      <c r="R40" s="243"/>
    </row>
    <row r="41" spans="1:18" ht="13.5" customHeight="1">
      <c r="A41" s="242" t="s">
        <v>404</v>
      </c>
      <c r="B41" s="243"/>
      <c r="C41" s="243"/>
      <c r="D41" s="243"/>
      <c r="E41" s="263"/>
      <c r="F41" s="263"/>
      <c r="G41" s="263"/>
      <c r="H41" s="263"/>
      <c r="J41" s="25">
        <v>51</v>
      </c>
      <c r="K41" s="430"/>
      <c r="O41" s="243"/>
      <c r="P41" s="243"/>
      <c r="Q41" s="243"/>
      <c r="R41" s="243"/>
    </row>
    <row r="42" spans="1:18" ht="13.5" customHeight="1">
      <c r="A42" s="242" t="s">
        <v>405</v>
      </c>
      <c r="B42" s="243"/>
      <c r="C42" s="243"/>
      <c r="D42" s="243"/>
      <c r="E42" s="263"/>
      <c r="F42" s="263"/>
      <c r="G42" s="263"/>
      <c r="H42" s="263"/>
      <c r="J42" s="25">
        <v>87</v>
      </c>
      <c r="K42" s="430"/>
      <c r="O42" s="243"/>
      <c r="P42" s="243"/>
      <c r="Q42" s="243"/>
      <c r="R42" s="243"/>
    </row>
    <row r="43" spans="1:18" ht="13.5" customHeight="1">
      <c r="A43" s="264"/>
      <c r="B43" s="243"/>
      <c r="C43" s="243"/>
      <c r="D43" s="254"/>
      <c r="E43" s="254"/>
      <c r="F43" s="254"/>
      <c r="G43" s="254"/>
      <c r="H43" s="254"/>
      <c r="J43" s="170"/>
      <c r="K43" s="255"/>
    </row>
    <row r="44" spans="1:18" ht="13.5" customHeight="1">
      <c r="A44" s="238" t="s">
        <v>292</v>
      </c>
      <c r="B44" s="349"/>
      <c r="C44" s="349"/>
      <c r="D44" s="431"/>
      <c r="E44" s="431"/>
      <c r="F44" s="431"/>
      <c r="G44" s="431"/>
      <c r="H44" s="431"/>
      <c r="J44" s="170"/>
      <c r="K44" s="255"/>
    </row>
    <row r="45" spans="1:18" ht="13.5" customHeight="1">
      <c r="A45" s="242" t="s">
        <v>645</v>
      </c>
      <c r="B45" s="243"/>
      <c r="C45" s="243"/>
      <c r="D45" s="243"/>
      <c r="E45" s="254"/>
      <c r="F45" s="254"/>
      <c r="G45" s="254"/>
      <c r="H45" s="254"/>
      <c r="J45" s="170">
        <v>34.200000000000003</v>
      </c>
      <c r="K45" s="255"/>
    </row>
    <row r="46" spans="1:18" ht="13.5" customHeight="1">
      <c r="A46" s="242" t="s">
        <v>659</v>
      </c>
      <c r="B46" s="243"/>
      <c r="C46" s="243"/>
      <c r="D46" s="243"/>
      <c r="E46" s="254"/>
      <c r="F46" s="254"/>
      <c r="G46" s="254"/>
      <c r="H46" s="254"/>
      <c r="J46" s="170">
        <v>62.9</v>
      </c>
      <c r="K46" s="255"/>
    </row>
    <row r="47" spans="1:18" ht="13.5" customHeight="1">
      <c r="A47" s="242" t="s">
        <v>446</v>
      </c>
      <c r="B47" s="243"/>
      <c r="C47" s="243"/>
      <c r="D47" s="243"/>
      <c r="E47" s="254"/>
      <c r="F47" s="254"/>
      <c r="G47" s="254"/>
      <c r="H47" s="254"/>
      <c r="J47" s="170">
        <v>0</v>
      </c>
      <c r="K47" s="255"/>
    </row>
    <row r="48" spans="1:18" ht="13.5" customHeight="1">
      <c r="A48" s="242"/>
      <c r="B48" s="243"/>
      <c r="C48" s="182"/>
      <c r="D48" s="243"/>
      <c r="E48" s="243"/>
      <c r="F48" s="243"/>
      <c r="G48" s="243"/>
      <c r="H48" s="243"/>
      <c r="J48" s="243"/>
      <c r="K48" s="265"/>
    </row>
    <row r="49" spans="1:12" ht="13.5" customHeight="1">
      <c r="A49" s="238" t="s">
        <v>293</v>
      </c>
      <c r="B49" s="243"/>
      <c r="C49" s="182"/>
      <c r="D49" s="243"/>
      <c r="E49" s="243"/>
      <c r="F49" s="243"/>
      <c r="G49" s="243"/>
      <c r="H49" s="243"/>
      <c r="J49" s="243"/>
      <c r="K49" s="265"/>
    </row>
    <row r="50" spans="1:12" ht="13.5" customHeight="1">
      <c r="A50" s="242" t="s">
        <v>406</v>
      </c>
      <c r="B50" s="243"/>
      <c r="C50" s="243"/>
      <c r="D50" s="254"/>
      <c r="E50" s="254"/>
      <c r="F50" s="254"/>
      <c r="G50" s="254"/>
      <c r="H50" s="254"/>
      <c r="J50" s="170" t="s">
        <v>660</v>
      </c>
      <c r="K50" s="255"/>
    </row>
    <row r="51" spans="1:12" ht="13.5" customHeight="1">
      <c r="A51" s="242"/>
      <c r="B51" s="243"/>
      <c r="C51" s="243"/>
      <c r="D51" s="254"/>
      <c r="E51" s="254"/>
      <c r="F51" s="254"/>
      <c r="G51" s="254"/>
      <c r="H51" s="254"/>
      <c r="J51" s="170"/>
      <c r="K51" s="255"/>
    </row>
    <row r="52" spans="1:12" ht="13.5" customHeight="1">
      <c r="A52" s="238" t="s">
        <v>3</v>
      </c>
      <c r="B52" s="243"/>
      <c r="C52" s="179"/>
      <c r="D52" s="254"/>
      <c r="E52" s="254"/>
      <c r="F52" s="254"/>
      <c r="G52" s="254"/>
      <c r="H52" s="254"/>
      <c r="J52" s="254"/>
      <c r="K52" s="255"/>
    </row>
    <row r="53" spans="1:12" s="249" customFormat="1" ht="13.5" customHeight="1">
      <c r="A53" s="242" t="s">
        <v>407</v>
      </c>
      <c r="B53" s="243"/>
      <c r="C53" s="243"/>
      <c r="D53" s="179"/>
      <c r="E53" s="179"/>
      <c r="F53" s="179"/>
      <c r="G53" s="179"/>
      <c r="H53" s="179"/>
      <c r="I53" s="246"/>
      <c r="J53" s="179" t="s">
        <v>322</v>
      </c>
      <c r="K53" s="180" t="s">
        <v>222</v>
      </c>
    </row>
    <row r="54" spans="1:12" ht="13.5" customHeight="1">
      <c r="A54" s="266" t="s">
        <v>447</v>
      </c>
      <c r="B54" s="243"/>
      <c r="C54" s="243"/>
      <c r="D54" s="243"/>
      <c r="E54" s="254"/>
      <c r="F54" s="254"/>
      <c r="G54" s="254"/>
      <c r="H54" s="254"/>
      <c r="J54" s="179">
        <v>107</v>
      </c>
      <c r="K54" s="345"/>
    </row>
    <row r="55" spans="1:12" ht="13.5" customHeight="1">
      <c r="A55" s="266" t="s">
        <v>409</v>
      </c>
      <c r="B55" s="243"/>
      <c r="C55" s="243"/>
      <c r="D55" s="254"/>
      <c r="E55" s="254"/>
      <c r="F55" s="254"/>
      <c r="G55" s="254"/>
      <c r="H55" s="254"/>
      <c r="J55" s="215">
        <v>97</v>
      </c>
      <c r="K55" s="255"/>
    </row>
    <row r="56" spans="1:12" ht="13.5" customHeight="1">
      <c r="A56" s="266" t="s">
        <v>459</v>
      </c>
      <c r="B56" s="243"/>
      <c r="C56" s="243"/>
      <c r="D56" s="254"/>
      <c r="E56" s="254"/>
      <c r="F56" s="254"/>
      <c r="G56" s="254"/>
      <c r="H56" s="254"/>
      <c r="J56" s="170" t="s">
        <v>347</v>
      </c>
      <c r="K56" s="255" t="s">
        <v>348</v>
      </c>
    </row>
    <row r="57" spans="1:12" s="249" customFormat="1" ht="13.5" customHeight="1">
      <c r="A57" s="242" t="s">
        <v>411</v>
      </c>
      <c r="B57" s="243"/>
      <c r="C57" s="243"/>
      <c r="D57" s="243"/>
      <c r="E57" s="243"/>
      <c r="F57" s="243"/>
      <c r="G57" s="243"/>
      <c r="H57" s="243"/>
      <c r="I57" s="246"/>
      <c r="J57" s="179" t="s">
        <v>323</v>
      </c>
      <c r="K57" s="180" t="s">
        <v>271</v>
      </c>
    </row>
    <row r="58" spans="1:12" s="249" customFormat="1" ht="13.5" customHeight="1">
      <c r="A58" s="266" t="s">
        <v>449</v>
      </c>
      <c r="B58" s="243"/>
      <c r="C58" s="243"/>
      <c r="D58" s="243"/>
      <c r="E58" s="254"/>
      <c r="F58" s="254"/>
      <c r="G58" s="254"/>
      <c r="H58" s="254"/>
      <c r="I58" s="246"/>
      <c r="J58" s="179">
        <v>107</v>
      </c>
      <c r="K58" s="345"/>
    </row>
    <row r="59" spans="1:12" ht="13.5" customHeight="1">
      <c r="A59" s="266" t="s">
        <v>460</v>
      </c>
      <c r="B59" s="243"/>
      <c r="C59" s="243"/>
      <c r="D59" s="243"/>
      <c r="E59" s="254"/>
      <c r="F59" s="254"/>
      <c r="G59" s="254"/>
      <c r="H59" s="254"/>
      <c r="J59" s="179">
        <v>18366</v>
      </c>
      <c r="K59" s="345"/>
      <c r="L59" s="351"/>
    </row>
    <row r="60" spans="1:12" ht="13.5" customHeight="1">
      <c r="A60" s="266" t="s">
        <v>414</v>
      </c>
      <c r="B60" s="243"/>
      <c r="C60" s="243"/>
      <c r="D60" s="243"/>
      <c r="E60" s="254"/>
      <c r="F60" s="254"/>
      <c r="G60" s="254"/>
      <c r="H60" s="254"/>
      <c r="J60" s="179">
        <v>8669</v>
      </c>
      <c r="K60" s="345"/>
      <c r="L60" s="351"/>
    </row>
    <row r="61" spans="1:12" ht="13.5" customHeight="1">
      <c r="A61" s="242" t="s">
        <v>450</v>
      </c>
      <c r="B61" s="243"/>
      <c r="C61" s="179"/>
      <c r="D61" s="243"/>
      <c r="E61" s="179"/>
      <c r="F61" s="179"/>
      <c r="G61" s="179"/>
      <c r="H61" s="179"/>
      <c r="J61" s="179" t="s">
        <v>333</v>
      </c>
      <c r="K61" s="180" t="s">
        <v>334</v>
      </c>
    </row>
    <row r="62" spans="1:12" ht="13.5" customHeight="1">
      <c r="A62" s="242" t="s">
        <v>461</v>
      </c>
      <c r="B62" s="243"/>
      <c r="C62" s="243"/>
      <c r="D62" s="179"/>
      <c r="E62" s="179"/>
      <c r="F62" s="179"/>
      <c r="G62" s="179"/>
      <c r="H62" s="179"/>
      <c r="J62" s="179">
        <v>57</v>
      </c>
      <c r="K62" s="180"/>
    </row>
    <row r="63" spans="1:12" ht="13.5" customHeight="1">
      <c r="A63" s="242"/>
      <c r="B63" s="243"/>
      <c r="C63" s="182"/>
      <c r="D63" s="243"/>
      <c r="E63" s="243"/>
      <c r="F63" s="243"/>
      <c r="G63" s="243"/>
      <c r="H63" s="243"/>
      <c r="J63" s="243"/>
      <c r="K63" s="265"/>
    </row>
    <row r="64" spans="1:12" ht="13.5" customHeight="1">
      <c r="A64" s="238" t="s">
        <v>455</v>
      </c>
      <c r="B64" s="258"/>
      <c r="C64" s="179"/>
      <c r="D64" s="254"/>
      <c r="E64" s="254"/>
      <c r="F64" s="254"/>
      <c r="G64" s="254"/>
      <c r="H64" s="254"/>
      <c r="J64" s="254"/>
      <c r="K64" s="255"/>
    </row>
    <row r="65" spans="1:21" ht="13.5" customHeight="1">
      <c r="A65" s="242" t="s">
        <v>417</v>
      </c>
      <c r="B65" s="243"/>
      <c r="C65" s="429"/>
      <c r="D65" s="429"/>
      <c r="E65" s="429"/>
      <c r="F65" s="429"/>
      <c r="G65" s="254"/>
      <c r="H65" s="254"/>
      <c r="J65" s="17">
        <v>100</v>
      </c>
      <c r="K65" s="255"/>
    </row>
    <row r="66" spans="1:21" ht="13.5" customHeight="1">
      <c r="A66" s="275" t="s">
        <v>664</v>
      </c>
      <c r="B66" s="243"/>
      <c r="C66" s="179"/>
      <c r="D66" s="258"/>
      <c r="E66" s="258"/>
      <c r="F66" s="596"/>
      <c r="G66" s="596"/>
      <c r="H66" s="596"/>
      <c r="I66" s="596"/>
      <c r="J66" s="258">
        <v>25.8</v>
      </c>
      <c r="K66" s="265"/>
    </row>
    <row r="67" spans="1:21" ht="13.5" customHeight="1">
      <c r="A67" s="275" t="s">
        <v>199</v>
      </c>
      <c r="B67" s="243"/>
      <c r="C67" s="243"/>
      <c r="D67" s="258"/>
      <c r="E67" s="258"/>
      <c r="F67" s="258"/>
      <c r="G67" s="258"/>
      <c r="H67" s="258"/>
      <c r="J67" s="258" t="s">
        <v>100</v>
      </c>
      <c r="K67" s="180" t="s">
        <v>561</v>
      </c>
    </row>
    <row r="68" spans="1:21" ht="13.5" customHeight="1">
      <c r="A68" s="275" t="s">
        <v>462</v>
      </c>
      <c r="B68" s="243"/>
      <c r="C68" s="596"/>
      <c r="D68" s="596"/>
      <c r="E68" s="596"/>
      <c r="F68" s="596"/>
      <c r="G68" s="258"/>
      <c r="H68" s="258"/>
      <c r="J68" s="25">
        <v>3</v>
      </c>
      <c r="K68" s="433"/>
    </row>
    <row r="69" spans="1:21" ht="13.5" customHeight="1">
      <c r="A69" s="275" t="s">
        <v>200</v>
      </c>
      <c r="B69" s="243"/>
      <c r="C69" s="243"/>
      <c r="D69" s="258"/>
      <c r="E69" s="258"/>
      <c r="F69" s="258"/>
      <c r="G69" s="258"/>
      <c r="H69" s="258"/>
      <c r="J69" s="179">
        <v>13</v>
      </c>
      <c r="K69" s="257"/>
    </row>
    <row r="70" spans="1:21" ht="13.5" customHeight="1">
      <c r="A70" s="266" t="s">
        <v>665</v>
      </c>
      <c r="B70" s="243"/>
      <c r="C70" s="243"/>
      <c r="D70" s="597"/>
      <c r="E70" s="597"/>
      <c r="F70" s="597"/>
      <c r="G70" s="597"/>
      <c r="H70" s="597"/>
      <c r="I70" s="597"/>
      <c r="J70" s="179">
        <v>12</v>
      </c>
      <c r="K70" s="255"/>
    </row>
    <row r="71" spans="1:21" ht="13.5" customHeight="1">
      <c r="A71" s="242" t="s">
        <v>680</v>
      </c>
      <c r="B71" s="243"/>
      <c r="C71" s="243"/>
      <c r="D71" s="243"/>
      <c r="E71" s="596"/>
      <c r="F71" s="596"/>
      <c r="G71" s="596"/>
      <c r="H71" s="596"/>
      <c r="I71" s="353"/>
      <c r="J71" s="258" t="s">
        <v>96</v>
      </c>
      <c r="K71" s="257" t="s">
        <v>661</v>
      </c>
    </row>
    <row r="72" spans="1:21" ht="13.5" customHeight="1">
      <c r="A72" s="242" t="s">
        <v>380</v>
      </c>
      <c r="B72" s="243"/>
      <c r="C72" s="279"/>
      <c r="D72" s="279"/>
      <c r="E72" s="279"/>
      <c r="F72" s="279"/>
      <c r="G72" s="279"/>
      <c r="H72" s="279"/>
      <c r="J72" s="25">
        <v>8000</v>
      </c>
      <c r="K72" s="281"/>
    </row>
    <row r="73" spans="1:21" ht="13.5" customHeight="1">
      <c r="A73" s="242" t="s">
        <v>381</v>
      </c>
      <c r="B73" s="243"/>
      <c r="C73" s="279"/>
      <c r="D73" s="279"/>
      <c r="E73" s="279"/>
      <c r="F73" s="279"/>
      <c r="G73" s="279"/>
      <c r="H73" s="279"/>
      <c r="J73" s="25">
        <v>0</v>
      </c>
      <c r="K73" s="281"/>
    </row>
    <row r="74" spans="1:21" ht="13.5" customHeight="1">
      <c r="A74" s="242"/>
      <c r="B74" s="243"/>
      <c r="C74" s="182"/>
      <c r="D74" s="243"/>
      <c r="E74" s="243"/>
      <c r="F74" s="243"/>
      <c r="G74" s="243"/>
      <c r="H74" s="243"/>
      <c r="I74" s="243"/>
      <c r="J74" s="243"/>
      <c r="K74" s="265"/>
    </row>
    <row r="75" spans="1:21" ht="13.5" customHeight="1">
      <c r="A75" s="238" t="s">
        <v>24</v>
      </c>
      <c r="B75" s="243"/>
      <c r="C75" s="15"/>
      <c r="D75" s="259"/>
      <c r="E75" s="259"/>
      <c r="F75" s="259"/>
      <c r="G75" s="259"/>
      <c r="H75" s="259"/>
      <c r="I75" s="259"/>
      <c r="J75" s="259"/>
      <c r="K75" s="283"/>
    </row>
    <row r="76" spans="1:21" ht="13.5" customHeight="1">
      <c r="A76" s="242" t="s">
        <v>421</v>
      </c>
      <c r="B76" s="243"/>
      <c r="C76" s="243"/>
      <c r="D76" s="261"/>
      <c r="E76" s="261"/>
      <c r="F76" s="261"/>
      <c r="G76" s="261"/>
      <c r="H76" s="15"/>
      <c r="J76" s="182" t="s">
        <v>22</v>
      </c>
      <c r="K76" s="72"/>
      <c r="S76" s="243"/>
      <c r="T76" s="243"/>
      <c r="U76" s="243"/>
    </row>
    <row r="77" spans="1:21" ht="13.5" customHeight="1">
      <c r="A77" s="275" t="s">
        <v>422</v>
      </c>
      <c r="B77" s="243"/>
      <c r="C77" s="243"/>
      <c r="D77" s="209"/>
      <c r="E77" s="209"/>
      <c r="F77" s="209"/>
      <c r="G77" s="209"/>
      <c r="H77" s="15"/>
      <c r="J77" s="182" t="s">
        <v>52</v>
      </c>
      <c r="K77" s="72"/>
    </row>
    <row r="78" spans="1:21" ht="13.5" customHeight="1">
      <c r="A78" s="275" t="s">
        <v>662</v>
      </c>
      <c r="B78" s="243"/>
      <c r="C78" s="243"/>
      <c r="D78" s="209"/>
      <c r="E78" s="209"/>
      <c r="F78" s="209"/>
      <c r="G78" s="209"/>
      <c r="H78" s="15"/>
      <c r="J78" s="220">
        <v>2528.92</v>
      </c>
      <c r="K78" s="72"/>
    </row>
    <row r="79" spans="1:21" ht="13.5" customHeight="1">
      <c r="A79" s="242" t="s">
        <v>663</v>
      </c>
      <c r="B79" s="243"/>
      <c r="C79" s="243"/>
      <c r="D79" s="243"/>
      <c r="E79" s="259"/>
      <c r="F79" s="259"/>
      <c r="G79" s="259"/>
      <c r="H79" s="259"/>
      <c r="J79" s="189">
        <v>4.63</v>
      </c>
      <c r="K79" s="285"/>
    </row>
    <row r="80" spans="1:21" ht="13.5" customHeight="1">
      <c r="A80" s="242" t="s">
        <v>424</v>
      </c>
      <c r="B80" s="243"/>
      <c r="C80" s="243"/>
      <c r="D80" s="243"/>
      <c r="E80" s="259"/>
      <c r="F80" s="259"/>
      <c r="G80" s="259"/>
      <c r="H80" s="259"/>
      <c r="J80" s="189">
        <v>3438.16</v>
      </c>
      <c r="K80" s="285"/>
    </row>
    <row r="81" spans="1:17" ht="13.5" customHeight="1">
      <c r="A81" s="242" t="s">
        <v>425</v>
      </c>
      <c r="B81" s="243"/>
      <c r="C81" s="243"/>
      <c r="D81" s="243"/>
      <c r="E81" s="259"/>
      <c r="F81" s="259"/>
      <c r="G81" s="259"/>
      <c r="H81" s="259"/>
      <c r="J81" s="212">
        <v>7.1</v>
      </c>
      <c r="K81" s="285"/>
    </row>
    <row r="82" spans="1:17" ht="13.5" customHeight="1">
      <c r="A82" s="238" t="s">
        <v>51</v>
      </c>
      <c r="B82" s="243"/>
      <c r="C82" s="44"/>
      <c r="D82" s="34"/>
      <c r="E82" s="34"/>
      <c r="F82" s="34"/>
      <c r="G82" s="34"/>
      <c r="H82" s="34"/>
      <c r="J82" s="34"/>
      <c r="K82" s="348"/>
      <c r="L82" s="435"/>
      <c r="M82" s="435"/>
      <c r="N82" s="435"/>
      <c r="O82" s="435"/>
      <c r="P82" s="435"/>
      <c r="Q82" s="435"/>
    </row>
    <row r="83" spans="1:17" ht="13.5" customHeight="1">
      <c r="A83" s="242" t="s">
        <v>431</v>
      </c>
      <c r="B83" s="243"/>
      <c r="C83" s="243"/>
      <c r="D83" s="172"/>
      <c r="E83" s="172"/>
      <c r="F83" s="172"/>
      <c r="G83" s="172"/>
      <c r="H83" s="172"/>
      <c r="J83" s="25">
        <v>34.4</v>
      </c>
      <c r="K83" s="257"/>
    </row>
    <row r="84" spans="1:17" ht="13.5" customHeight="1">
      <c r="A84" s="242" t="s">
        <v>464</v>
      </c>
      <c r="B84" s="243"/>
      <c r="C84" s="243"/>
      <c r="D84" s="172"/>
      <c r="E84" s="172"/>
      <c r="F84" s="172"/>
      <c r="G84" s="172"/>
      <c r="H84" s="172"/>
      <c r="J84" s="25">
        <v>7.4</v>
      </c>
      <c r="K84" s="265"/>
    </row>
    <row r="85" spans="1:17" ht="13.5" customHeight="1">
      <c r="A85" s="242" t="s">
        <v>453</v>
      </c>
      <c r="B85" s="243"/>
      <c r="C85" s="243"/>
      <c r="D85" s="172"/>
      <c r="E85" s="172"/>
      <c r="F85" s="172"/>
      <c r="G85" s="172"/>
      <c r="H85" s="172"/>
      <c r="J85" s="25">
        <v>3.49</v>
      </c>
      <c r="K85" s="257"/>
    </row>
    <row r="86" spans="1:17" ht="13.5" customHeight="1">
      <c r="A86" s="242" t="s">
        <v>465</v>
      </c>
      <c r="B86" s="243"/>
      <c r="C86" s="243"/>
      <c r="D86" s="172"/>
      <c r="E86" s="172"/>
      <c r="F86" s="172"/>
      <c r="G86" s="172"/>
      <c r="H86" s="172"/>
      <c r="J86" s="18" t="s">
        <v>2</v>
      </c>
      <c r="K86" s="257"/>
    </row>
    <row r="87" spans="1:17" ht="13.5" customHeight="1">
      <c r="A87" s="242" t="s">
        <v>306</v>
      </c>
      <c r="B87" s="243"/>
      <c r="C87" s="243"/>
      <c r="D87" s="182"/>
      <c r="E87" s="182"/>
      <c r="F87" s="182"/>
      <c r="G87" s="182"/>
      <c r="H87" s="182"/>
      <c r="J87" s="179">
        <v>14</v>
      </c>
      <c r="K87" s="50"/>
    </row>
    <row r="88" spans="1:17" ht="13.5" customHeight="1">
      <c r="A88" s="242" t="s">
        <v>307</v>
      </c>
      <c r="B88" s="243"/>
      <c r="C88" s="243"/>
      <c r="D88" s="182"/>
      <c r="E88" s="182"/>
      <c r="F88" s="182"/>
      <c r="G88" s="182"/>
      <c r="H88" s="182"/>
      <c r="J88" s="216">
        <v>0.17</v>
      </c>
      <c r="K88" s="50"/>
    </row>
    <row r="89" spans="1:17" ht="13.5" customHeight="1">
      <c r="A89" s="242"/>
      <c r="B89" s="243"/>
      <c r="C89" s="182"/>
      <c r="D89" s="243"/>
      <c r="E89" s="243"/>
      <c r="F89" s="243"/>
      <c r="G89" s="243"/>
      <c r="H89" s="243"/>
      <c r="J89" s="243"/>
      <c r="K89" s="265"/>
    </row>
    <row r="90" spans="1:17" ht="13.5" customHeight="1">
      <c r="A90" s="238" t="s">
        <v>51</v>
      </c>
      <c r="B90" s="243"/>
      <c r="C90" s="44"/>
      <c r="D90" s="34"/>
      <c r="E90" s="34"/>
      <c r="F90" s="34"/>
      <c r="G90" s="34"/>
      <c r="H90" s="34"/>
      <c r="J90" s="34"/>
      <c r="K90" s="73"/>
    </row>
    <row r="91" spans="1:17" ht="13.5" customHeight="1">
      <c r="A91" s="242" t="s">
        <v>431</v>
      </c>
      <c r="B91" s="243"/>
      <c r="C91" s="243"/>
      <c r="D91" s="172"/>
      <c r="E91" s="172"/>
      <c r="F91" s="172"/>
      <c r="G91" s="172"/>
      <c r="H91" s="172"/>
      <c r="J91" s="25">
        <v>34.4</v>
      </c>
      <c r="K91" s="74"/>
    </row>
    <row r="92" spans="1:17" ht="13.5" customHeight="1">
      <c r="A92" s="242" t="s">
        <v>476</v>
      </c>
      <c r="B92" s="243"/>
      <c r="C92" s="243"/>
      <c r="D92" s="172"/>
      <c r="E92" s="172"/>
      <c r="F92" s="172"/>
      <c r="G92" s="172"/>
      <c r="H92" s="172"/>
      <c r="J92" s="25">
        <v>7.1</v>
      </c>
      <c r="K92" s="74"/>
    </row>
    <row r="93" spans="1:17" ht="13.5" customHeight="1">
      <c r="A93" s="242" t="s">
        <v>433</v>
      </c>
      <c r="B93" s="243"/>
      <c r="C93" s="243"/>
      <c r="D93" s="172"/>
      <c r="E93" s="172"/>
      <c r="F93" s="172"/>
      <c r="G93" s="172"/>
      <c r="H93" s="172"/>
      <c r="J93" s="25">
        <v>3.49</v>
      </c>
      <c r="K93" s="74"/>
    </row>
    <row r="94" spans="1:17" ht="13.5" customHeight="1">
      <c r="A94" s="242" t="s">
        <v>454</v>
      </c>
      <c r="B94" s="243"/>
      <c r="C94" s="243"/>
      <c r="D94" s="172"/>
      <c r="E94" s="172"/>
      <c r="F94" s="172"/>
      <c r="G94" s="172"/>
      <c r="H94" s="172"/>
      <c r="J94" s="18" t="s">
        <v>2</v>
      </c>
      <c r="K94" s="74"/>
    </row>
    <row r="95" spans="1:17" ht="13.5" customHeight="1" thickBot="1">
      <c r="A95" s="242"/>
      <c r="B95" s="243"/>
      <c r="C95" s="436"/>
      <c r="D95" s="436"/>
      <c r="E95" s="279"/>
      <c r="F95" s="279"/>
      <c r="G95" s="279"/>
      <c r="H95" s="279"/>
      <c r="I95" s="279"/>
      <c r="J95" s="279"/>
      <c r="K95" s="26"/>
    </row>
    <row r="96" spans="1:17" ht="13.5" customHeight="1">
      <c r="A96" s="437" t="s">
        <v>310</v>
      </c>
      <c r="B96" s="438"/>
      <c r="C96" s="25"/>
      <c r="D96" s="258"/>
      <c r="E96" s="258"/>
      <c r="F96" s="258"/>
      <c r="G96" s="258"/>
      <c r="H96" s="258"/>
      <c r="I96" s="258"/>
      <c r="J96" s="258"/>
      <c r="K96" s="257"/>
      <c r="L96" s="439"/>
      <c r="M96" s="440"/>
      <c r="N96" s="439"/>
    </row>
    <row r="97" spans="1:31" ht="32.450000000000003" customHeight="1">
      <c r="A97" s="441" t="s">
        <v>102</v>
      </c>
      <c r="B97" s="289" t="s">
        <v>25</v>
      </c>
      <c r="C97" s="290" t="s">
        <v>109</v>
      </c>
      <c r="D97" s="290" t="s">
        <v>108</v>
      </c>
      <c r="E97" s="290" t="s">
        <v>138</v>
      </c>
      <c r="F97" s="290" t="s">
        <v>53</v>
      </c>
      <c r="G97" s="290" t="s">
        <v>113</v>
      </c>
      <c r="H97" s="290" t="s">
        <v>112</v>
      </c>
      <c r="I97" s="290" t="s">
        <v>118</v>
      </c>
      <c r="J97" s="290" t="s">
        <v>111</v>
      </c>
      <c r="K97" s="291" t="s">
        <v>117</v>
      </c>
      <c r="L97" s="439"/>
      <c r="M97" s="440"/>
      <c r="N97" s="439"/>
      <c r="O97" s="439"/>
      <c r="P97" s="440"/>
      <c r="Q97" s="442"/>
    </row>
    <row r="98" spans="1:31" ht="13.5" customHeight="1">
      <c r="A98" s="580" t="s">
        <v>26</v>
      </c>
      <c r="B98" s="289" t="s">
        <v>27</v>
      </c>
      <c r="C98" s="364" t="s">
        <v>2</v>
      </c>
      <c r="D98" s="443">
        <v>99.96</v>
      </c>
      <c r="E98" s="443">
        <v>13.32</v>
      </c>
      <c r="F98" s="364" t="s">
        <v>2</v>
      </c>
      <c r="G98" s="364" t="s">
        <v>2</v>
      </c>
      <c r="H98" s="366">
        <v>79</v>
      </c>
      <c r="I98" s="364" t="s">
        <v>2</v>
      </c>
      <c r="J98" s="364">
        <v>91.2</v>
      </c>
      <c r="K98" s="368">
        <v>55.8</v>
      </c>
      <c r="L98" s="439"/>
      <c r="M98" s="440"/>
      <c r="N98" s="439"/>
      <c r="O98" s="439"/>
      <c r="P98" s="440"/>
      <c r="Q98" s="442"/>
      <c r="R98" s="372"/>
      <c r="S98" s="372"/>
      <c r="T98" s="372"/>
      <c r="U98" s="444"/>
      <c r="V98" s="444"/>
      <c r="W98" s="444"/>
      <c r="X98" s="444"/>
      <c r="Y98" s="444"/>
      <c r="Z98" s="444"/>
      <c r="AA98" s="444"/>
      <c r="AB98" s="444"/>
      <c r="AC98" s="444"/>
      <c r="AD98" s="444"/>
      <c r="AE98" s="444"/>
    </row>
    <row r="99" spans="1:31" ht="13.5" customHeight="1">
      <c r="A99" s="592"/>
      <c r="B99" s="289" t="s">
        <v>28</v>
      </c>
      <c r="C99" s="364" t="s">
        <v>2</v>
      </c>
      <c r="D99" s="443">
        <v>99.82</v>
      </c>
      <c r="E99" s="366">
        <v>12</v>
      </c>
      <c r="F99" s="364" t="s">
        <v>2</v>
      </c>
      <c r="G99" s="364" t="s">
        <v>2</v>
      </c>
      <c r="H99" s="366">
        <v>58</v>
      </c>
      <c r="I99" s="364" t="s">
        <v>2</v>
      </c>
      <c r="J99" s="364">
        <v>92.7</v>
      </c>
      <c r="K99" s="368">
        <v>54.1</v>
      </c>
      <c r="L99" s="439"/>
      <c r="M99" s="440"/>
      <c r="N99" s="439"/>
      <c r="O99" s="439"/>
      <c r="P99" s="440"/>
      <c r="Q99" s="442"/>
      <c r="R99" s="372"/>
      <c r="S99" s="372"/>
      <c r="T99" s="372"/>
      <c r="U99" s="372"/>
      <c r="V99" s="372"/>
      <c r="W99" s="372"/>
      <c r="X99" s="372"/>
    </row>
    <row r="100" spans="1:31" ht="13.5" customHeight="1">
      <c r="A100" s="580" t="s">
        <v>29</v>
      </c>
      <c r="B100" s="289" t="s">
        <v>30</v>
      </c>
      <c r="C100" s="364">
        <v>89.5</v>
      </c>
      <c r="D100" s="366">
        <v>100</v>
      </c>
      <c r="E100" s="443">
        <v>10.46</v>
      </c>
      <c r="F100" s="364" t="s">
        <v>2</v>
      </c>
      <c r="G100" s="364" t="s">
        <v>2</v>
      </c>
      <c r="H100" s="366">
        <v>41</v>
      </c>
      <c r="I100" s="369" t="s">
        <v>296</v>
      </c>
      <c r="J100" s="364">
        <v>96.3</v>
      </c>
      <c r="K100" s="367">
        <v>75</v>
      </c>
      <c r="L100" s="439"/>
      <c r="M100" s="440"/>
      <c r="N100" s="439"/>
      <c r="O100" s="439"/>
      <c r="P100" s="440"/>
      <c r="Q100" s="442"/>
    </row>
    <row r="101" spans="1:31" ht="13.5" customHeight="1">
      <c r="A101" s="592"/>
      <c r="B101" s="289" t="s">
        <v>31</v>
      </c>
      <c r="C101" s="364">
        <v>54.3</v>
      </c>
      <c r="D101" s="443">
        <v>99.84</v>
      </c>
      <c r="E101" s="364">
        <v>13.6</v>
      </c>
      <c r="F101" s="364" t="s">
        <v>2</v>
      </c>
      <c r="G101" s="364" t="s">
        <v>2</v>
      </c>
      <c r="H101" s="366">
        <v>81</v>
      </c>
      <c r="I101" s="369" t="s">
        <v>297</v>
      </c>
      <c r="J101" s="364">
        <v>90.2</v>
      </c>
      <c r="K101" s="368">
        <v>46.7</v>
      </c>
      <c r="L101" s="439"/>
      <c r="M101" s="440"/>
      <c r="N101" s="439"/>
      <c r="O101" s="439"/>
      <c r="P101" s="440"/>
      <c r="Q101" s="442"/>
    </row>
    <row r="102" spans="1:31" ht="13.5" customHeight="1">
      <c r="A102" s="580" t="s">
        <v>32</v>
      </c>
      <c r="B102" s="289" t="s">
        <v>33</v>
      </c>
      <c r="C102" s="443">
        <v>34.31</v>
      </c>
      <c r="D102" s="443">
        <v>99.67</v>
      </c>
      <c r="E102" s="443">
        <v>16.13</v>
      </c>
      <c r="F102" s="364" t="s">
        <v>2</v>
      </c>
      <c r="G102" s="364" t="s">
        <v>2</v>
      </c>
      <c r="H102" s="366">
        <v>106</v>
      </c>
      <c r="I102" s="443">
        <v>31.61</v>
      </c>
      <c r="J102" s="443">
        <v>84.73</v>
      </c>
      <c r="K102" s="445">
        <v>30.72</v>
      </c>
      <c r="L102" s="439"/>
      <c r="M102" s="440"/>
      <c r="N102" s="439"/>
      <c r="O102" s="439"/>
      <c r="P102" s="440"/>
      <c r="Q102" s="442"/>
    </row>
    <row r="103" spans="1:31" ht="13.5" customHeight="1">
      <c r="A103" s="598"/>
      <c r="B103" s="289" t="s">
        <v>34</v>
      </c>
      <c r="C103" s="443">
        <v>43.31</v>
      </c>
      <c r="D103" s="443">
        <v>99.81</v>
      </c>
      <c r="E103" s="443">
        <v>16.13</v>
      </c>
      <c r="F103" s="364" t="s">
        <v>2</v>
      </c>
      <c r="G103" s="364" t="s">
        <v>2</v>
      </c>
      <c r="H103" s="366">
        <v>88</v>
      </c>
      <c r="I103" s="443">
        <v>47.33</v>
      </c>
      <c r="J103" s="443">
        <v>88.76</v>
      </c>
      <c r="K103" s="445">
        <v>38.64</v>
      </c>
      <c r="L103" s="439"/>
      <c r="M103" s="440"/>
      <c r="N103" s="439"/>
      <c r="O103" s="439"/>
      <c r="P103" s="440"/>
      <c r="Q103" s="442"/>
      <c r="R103" s="371"/>
      <c r="S103" s="371"/>
      <c r="T103" s="371"/>
    </row>
    <row r="104" spans="1:31" ht="13.5" customHeight="1">
      <c r="A104" s="598"/>
      <c r="B104" s="289" t="s">
        <v>35</v>
      </c>
      <c r="C104" s="364">
        <v>67.3</v>
      </c>
      <c r="D104" s="443">
        <v>99.96</v>
      </c>
      <c r="E104" s="443">
        <v>14.04</v>
      </c>
      <c r="F104" s="364" t="s">
        <v>2</v>
      </c>
      <c r="G104" s="364" t="s">
        <v>2</v>
      </c>
      <c r="H104" s="366">
        <v>74</v>
      </c>
      <c r="I104" s="443">
        <v>50.63</v>
      </c>
      <c r="J104" s="443">
        <v>93.53</v>
      </c>
      <c r="K104" s="445">
        <v>50.82</v>
      </c>
      <c r="L104" s="439"/>
      <c r="M104" s="440"/>
      <c r="N104" s="439"/>
      <c r="O104" s="439"/>
      <c r="P104" s="440"/>
      <c r="Q104" s="442"/>
      <c r="R104" s="388"/>
      <c r="S104" s="388"/>
      <c r="T104" s="388"/>
      <c r="U104" s="388"/>
    </row>
    <row r="105" spans="1:31" ht="13.5" customHeight="1">
      <c r="A105" s="598"/>
      <c r="B105" s="289" t="s">
        <v>36</v>
      </c>
      <c r="C105" s="364">
        <v>80.900000000000006</v>
      </c>
      <c r="D105" s="366">
        <v>100</v>
      </c>
      <c r="E105" s="443">
        <v>10.28</v>
      </c>
      <c r="F105" s="364" t="s">
        <v>2</v>
      </c>
      <c r="G105" s="364" t="s">
        <v>2</v>
      </c>
      <c r="H105" s="366">
        <v>39</v>
      </c>
      <c r="I105" s="366">
        <v>68</v>
      </c>
      <c r="J105" s="443">
        <v>95.82</v>
      </c>
      <c r="K105" s="445">
        <v>68.14</v>
      </c>
      <c r="L105" s="439"/>
      <c r="M105" s="440"/>
      <c r="N105" s="439"/>
      <c r="O105" s="439"/>
      <c r="P105" s="440"/>
      <c r="Q105" s="442"/>
    </row>
    <row r="106" spans="1:31" ht="13.5" customHeight="1">
      <c r="A106" s="592"/>
      <c r="B106" s="289" t="s">
        <v>37</v>
      </c>
      <c r="C106" s="443">
        <v>95.14</v>
      </c>
      <c r="D106" s="366">
        <v>100</v>
      </c>
      <c r="E106" s="364">
        <v>7.3</v>
      </c>
      <c r="F106" s="364" t="s">
        <v>2</v>
      </c>
      <c r="G106" s="364" t="s">
        <v>2</v>
      </c>
      <c r="H106" s="366">
        <v>39</v>
      </c>
      <c r="I106" s="364">
        <v>94.5</v>
      </c>
      <c r="J106" s="443">
        <v>96.96</v>
      </c>
      <c r="K106" s="445">
        <v>81.33</v>
      </c>
      <c r="L106" s="439"/>
      <c r="M106" s="440"/>
      <c r="N106" s="439"/>
      <c r="O106" s="439"/>
      <c r="P106" s="440"/>
      <c r="Q106" s="442"/>
      <c r="R106" s="388"/>
      <c r="S106" s="388"/>
      <c r="T106" s="388"/>
      <c r="U106" s="388"/>
      <c r="V106" s="388"/>
      <c r="W106" s="388"/>
      <c r="X106" s="388"/>
    </row>
    <row r="107" spans="1:31" ht="22.5">
      <c r="A107" s="580" t="s">
        <v>48</v>
      </c>
      <c r="B107" s="289" t="s">
        <v>104</v>
      </c>
      <c r="C107" s="446" t="s">
        <v>204</v>
      </c>
      <c r="D107" s="446" t="s">
        <v>205</v>
      </c>
      <c r="E107" s="446" t="s">
        <v>206</v>
      </c>
      <c r="F107" s="364" t="s">
        <v>2</v>
      </c>
      <c r="G107" s="364" t="s">
        <v>2</v>
      </c>
      <c r="H107" s="447" t="s">
        <v>207</v>
      </c>
      <c r="I107" s="447" t="s">
        <v>208</v>
      </c>
      <c r="J107" s="446" t="s">
        <v>209</v>
      </c>
      <c r="K107" s="448" t="s">
        <v>210</v>
      </c>
      <c r="L107" s="439"/>
      <c r="M107" s="440"/>
      <c r="N107" s="439"/>
      <c r="O107" s="439"/>
      <c r="P107" s="440"/>
      <c r="Q107" s="442"/>
      <c r="R107" s="372"/>
      <c r="S107" s="372"/>
      <c r="T107" s="372"/>
      <c r="U107" s="372"/>
      <c r="V107" s="372"/>
      <c r="W107" s="372"/>
      <c r="X107" s="372"/>
      <c r="Y107" s="372"/>
    </row>
    <row r="108" spans="1:31" ht="22.5">
      <c r="A108" s="592"/>
      <c r="B108" s="289" t="s">
        <v>105</v>
      </c>
      <c r="C108" s="446" t="s">
        <v>211</v>
      </c>
      <c r="D108" s="447">
        <v>100</v>
      </c>
      <c r="E108" s="446" t="s">
        <v>212</v>
      </c>
      <c r="F108" s="364" t="s">
        <v>2</v>
      </c>
      <c r="G108" s="364" t="s">
        <v>2</v>
      </c>
      <c r="H108" s="447" t="s">
        <v>213</v>
      </c>
      <c r="I108" s="447" t="s">
        <v>214</v>
      </c>
      <c r="J108" s="449" t="s">
        <v>216</v>
      </c>
      <c r="K108" s="448" t="s">
        <v>215</v>
      </c>
      <c r="L108" s="439"/>
      <c r="M108" s="440"/>
      <c r="N108" s="439"/>
      <c r="O108" s="439"/>
      <c r="P108" s="440"/>
      <c r="Q108" s="442"/>
    </row>
    <row r="109" spans="1:31" ht="13.5" customHeight="1">
      <c r="A109" s="580" t="s">
        <v>41</v>
      </c>
      <c r="B109" s="301" t="s">
        <v>106</v>
      </c>
      <c r="C109" s="443">
        <v>53.57</v>
      </c>
      <c r="D109" s="443">
        <v>99.84</v>
      </c>
      <c r="E109" s="443">
        <v>14.37</v>
      </c>
      <c r="F109" s="364" t="s">
        <v>2</v>
      </c>
      <c r="G109" s="364" t="s">
        <v>2</v>
      </c>
      <c r="H109" s="366">
        <v>77</v>
      </c>
      <c r="I109" s="443">
        <v>50.53</v>
      </c>
      <c r="J109" s="443">
        <v>90.65</v>
      </c>
      <c r="K109" s="445">
        <v>50.29</v>
      </c>
      <c r="L109" s="439"/>
      <c r="M109" s="440"/>
      <c r="N109" s="439"/>
      <c r="O109" s="439"/>
      <c r="P109" s="440"/>
      <c r="Q109" s="442"/>
      <c r="R109" s="371"/>
      <c r="S109" s="371"/>
      <c r="T109" s="371"/>
      <c r="U109" s="371"/>
      <c r="V109" s="371"/>
      <c r="W109" s="371"/>
    </row>
    <row r="110" spans="1:31" ht="13.5" customHeight="1">
      <c r="A110" s="592"/>
      <c r="B110" s="293" t="s">
        <v>42</v>
      </c>
      <c r="C110" s="443">
        <v>93.56</v>
      </c>
      <c r="D110" s="443">
        <v>99.97</v>
      </c>
      <c r="E110" s="443">
        <v>8.11</v>
      </c>
      <c r="F110" s="364" t="s">
        <v>2</v>
      </c>
      <c r="G110" s="364" t="s">
        <v>2</v>
      </c>
      <c r="H110" s="366">
        <v>31</v>
      </c>
      <c r="I110" s="443">
        <v>82.74</v>
      </c>
      <c r="J110" s="443">
        <v>95.77</v>
      </c>
      <c r="K110" s="445">
        <v>71.290000000000006</v>
      </c>
      <c r="L110" s="439"/>
      <c r="M110" s="440"/>
      <c r="N110" s="439"/>
      <c r="O110" s="439"/>
      <c r="P110" s="440"/>
      <c r="Q110" s="442"/>
    </row>
    <row r="111" spans="1:31" ht="13.5" customHeight="1">
      <c r="A111" s="599" t="s">
        <v>103</v>
      </c>
      <c r="B111" s="450" t="s">
        <v>26</v>
      </c>
      <c r="C111" s="383" t="s">
        <v>2</v>
      </c>
      <c r="D111" s="451">
        <f>D98-D99</f>
        <v>0.14000000000000057</v>
      </c>
      <c r="E111" s="451">
        <f>13.32-12</f>
        <v>1.3200000000000003</v>
      </c>
      <c r="F111" s="383" t="s">
        <v>2</v>
      </c>
      <c r="G111" s="383" t="s">
        <v>2</v>
      </c>
      <c r="H111" s="384">
        <f>H98-H99</f>
        <v>21</v>
      </c>
      <c r="I111" s="383" t="s">
        <v>2</v>
      </c>
      <c r="J111" s="452">
        <v>-1.5</v>
      </c>
      <c r="K111" s="385">
        <f>K98-K99</f>
        <v>1.6999999999999957</v>
      </c>
      <c r="L111" s="439"/>
      <c r="M111" s="440"/>
      <c r="N111" s="439"/>
      <c r="O111" s="439"/>
      <c r="P111" s="440"/>
      <c r="Q111" s="442"/>
    </row>
    <row r="112" spans="1:31">
      <c r="A112" s="600"/>
      <c r="B112" s="450" t="s">
        <v>29</v>
      </c>
      <c r="C112" s="383">
        <f>89.5-54.3</f>
        <v>35.200000000000003</v>
      </c>
      <c r="D112" s="451">
        <v>0.16</v>
      </c>
      <c r="E112" s="451">
        <f>13.6-10.46</f>
        <v>3.1399999999999988</v>
      </c>
      <c r="F112" s="383" t="s">
        <v>2</v>
      </c>
      <c r="G112" s="383" t="s">
        <v>2</v>
      </c>
      <c r="H112" s="384">
        <f>H101-H100</f>
        <v>40</v>
      </c>
      <c r="I112" s="384">
        <f>78-33</f>
        <v>45</v>
      </c>
      <c r="J112" s="383">
        <f>J100-J101</f>
        <v>6.0999999999999943</v>
      </c>
      <c r="K112" s="385">
        <f>K100-K101</f>
        <v>28.299999999999997</v>
      </c>
      <c r="L112" s="439"/>
      <c r="M112" s="440"/>
      <c r="N112" s="439"/>
      <c r="O112" s="439"/>
      <c r="P112" s="440"/>
      <c r="Q112" s="439"/>
    </row>
    <row r="113" spans="1:17" ht="13.5" customHeight="1">
      <c r="A113" s="600"/>
      <c r="B113" s="453" t="s">
        <v>43</v>
      </c>
      <c r="C113" s="383">
        <f>95.1-34.3</f>
        <v>60.8</v>
      </c>
      <c r="D113" s="451">
        <f>D106-D102</f>
        <v>0.32999999999999829</v>
      </c>
      <c r="E113" s="451">
        <f>16.13-7.3</f>
        <v>8.8299999999999983</v>
      </c>
      <c r="F113" s="383" t="s">
        <v>2</v>
      </c>
      <c r="G113" s="383" t="s">
        <v>2</v>
      </c>
      <c r="H113" s="384">
        <f>H102-H106</f>
        <v>67</v>
      </c>
      <c r="I113" s="383">
        <f>I106-I102</f>
        <v>62.89</v>
      </c>
      <c r="J113" s="451">
        <f>J106-J102</f>
        <v>12.22999999999999</v>
      </c>
      <c r="K113" s="454">
        <f>K106-K102</f>
        <v>50.61</v>
      </c>
      <c r="L113" s="439"/>
      <c r="M113" s="440"/>
      <c r="N113" s="439"/>
      <c r="O113" s="439"/>
      <c r="P113" s="440"/>
      <c r="Q113" s="439"/>
    </row>
    <row r="114" spans="1:17">
      <c r="A114" s="600"/>
      <c r="B114" s="453" t="s">
        <v>44</v>
      </c>
      <c r="C114" s="383">
        <f>94.4-37.7</f>
        <v>56.7</v>
      </c>
      <c r="D114" s="383">
        <f>100-98.8</f>
        <v>1.2000000000000028</v>
      </c>
      <c r="E114" s="383">
        <f>10.28-9.78</f>
        <v>0.5</v>
      </c>
      <c r="F114" s="383" t="s">
        <v>2</v>
      </c>
      <c r="G114" s="383" t="s">
        <v>2</v>
      </c>
      <c r="H114" s="384">
        <f>87-61</f>
        <v>26</v>
      </c>
      <c r="I114" s="384">
        <f>80-31</f>
        <v>49</v>
      </c>
      <c r="J114" s="383">
        <f>97.6-75</f>
        <v>22.599999999999994</v>
      </c>
      <c r="K114" s="385">
        <f>76.2-33.1</f>
        <v>43.1</v>
      </c>
      <c r="L114" s="439"/>
      <c r="M114" s="440"/>
      <c r="N114" s="439"/>
      <c r="O114" s="439"/>
      <c r="P114" s="440"/>
      <c r="Q114" s="442"/>
    </row>
    <row r="115" spans="1:17" ht="13.5" customHeight="1" thickBot="1">
      <c r="A115" s="601"/>
      <c r="B115" s="455" t="s">
        <v>115</v>
      </c>
      <c r="C115" s="456">
        <f>C110-C109</f>
        <v>39.99</v>
      </c>
      <c r="D115" s="456">
        <f>99.97-99.84</f>
        <v>0.12999999999999545</v>
      </c>
      <c r="E115" s="456">
        <f>14.37-8.11</f>
        <v>6.26</v>
      </c>
      <c r="F115" s="457" t="s">
        <v>2</v>
      </c>
      <c r="G115" s="457" t="s">
        <v>2</v>
      </c>
      <c r="H115" s="458">
        <f>H109-H110</f>
        <v>46</v>
      </c>
      <c r="I115" s="457">
        <f>I110-I109</f>
        <v>32.209999999999994</v>
      </c>
      <c r="J115" s="456">
        <f>J110-J109</f>
        <v>5.1199999999999903</v>
      </c>
      <c r="K115" s="459">
        <f>K110-K109</f>
        <v>21.000000000000007</v>
      </c>
      <c r="L115" s="439"/>
      <c r="M115" s="440"/>
      <c r="N115" s="439"/>
      <c r="O115" s="439"/>
      <c r="P115" s="440"/>
      <c r="Q115" s="442"/>
    </row>
    <row r="116" spans="1:17" ht="13.5" customHeight="1" thickTop="1">
      <c r="A116" s="359"/>
      <c r="B116" s="359"/>
      <c r="C116" s="346"/>
      <c r="D116" s="346"/>
      <c r="E116" s="346"/>
      <c r="F116" s="346"/>
      <c r="G116" s="346"/>
      <c r="H116" s="346"/>
      <c r="I116" s="346"/>
      <c r="J116" s="346"/>
      <c r="K116" s="346"/>
      <c r="L116" s="439"/>
      <c r="M116" s="440"/>
      <c r="N116" s="439"/>
      <c r="O116" s="439"/>
      <c r="P116" s="440"/>
      <c r="Q116" s="442"/>
    </row>
    <row r="117" spans="1:17" ht="23.25" customHeight="1">
      <c r="A117" s="346"/>
      <c r="B117" s="346"/>
      <c r="C117" s="346"/>
      <c r="D117" s="346"/>
      <c r="E117" s="346"/>
      <c r="F117" s="346"/>
      <c r="G117" s="346"/>
      <c r="H117" s="346"/>
      <c r="I117" s="346"/>
      <c r="J117" s="346"/>
      <c r="K117" s="346"/>
      <c r="L117" s="439"/>
      <c r="M117" s="440"/>
      <c r="N117" s="439"/>
      <c r="O117" s="439"/>
      <c r="P117" s="440"/>
      <c r="Q117" s="442"/>
    </row>
    <row r="118" spans="1:17" ht="23.25" customHeight="1">
      <c r="A118" s="346"/>
      <c r="B118" s="346"/>
      <c r="C118" s="346"/>
      <c r="D118" s="346"/>
      <c r="E118" s="346"/>
      <c r="F118" s="346"/>
      <c r="G118" s="346"/>
      <c r="H118" s="346"/>
      <c r="I118" s="346"/>
      <c r="J118" s="346"/>
      <c r="K118" s="346"/>
      <c r="L118" s="439"/>
      <c r="M118" s="440"/>
      <c r="N118" s="439"/>
      <c r="O118" s="439"/>
      <c r="P118" s="440"/>
      <c r="Q118" s="442"/>
    </row>
    <row r="119" spans="1:17" ht="13.5" customHeight="1">
      <c r="A119" s="359"/>
      <c r="B119" s="359"/>
      <c r="C119" s="359"/>
      <c r="D119" s="359"/>
      <c r="E119" s="359"/>
      <c r="F119" s="359"/>
      <c r="G119" s="359"/>
      <c r="H119" s="359"/>
      <c r="I119" s="359"/>
      <c r="J119" s="359"/>
      <c r="K119" s="359"/>
      <c r="L119" s="439"/>
      <c r="M119" s="440"/>
      <c r="N119" s="439"/>
      <c r="O119" s="439"/>
      <c r="P119" s="440"/>
      <c r="Q119" s="442"/>
    </row>
    <row r="120" spans="1:17" ht="13.5" customHeight="1">
      <c r="A120" s="460"/>
      <c r="B120" s="359"/>
      <c r="C120" s="11"/>
      <c r="D120" s="359"/>
      <c r="E120" s="359"/>
      <c r="F120" s="359"/>
      <c r="G120" s="359"/>
      <c r="H120" s="359"/>
      <c r="I120" s="359"/>
      <c r="J120" s="359"/>
      <c r="K120" s="461"/>
      <c r="L120" s="439"/>
      <c r="M120" s="440"/>
      <c r="N120" s="439"/>
      <c r="O120" s="439"/>
      <c r="P120" s="440"/>
      <c r="Q120" s="442"/>
    </row>
    <row r="121" spans="1:17" ht="13.5" customHeight="1">
      <c r="A121" s="359"/>
      <c r="B121" s="359"/>
      <c r="C121" s="11"/>
      <c r="D121" s="359"/>
      <c r="E121" s="359"/>
      <c r="F121" s="359"/>
      <c r="G121" s="359"/>
      <c r="H121" s="359"/>
      <c r="I121" s="359"/>
      <c r="J121" s="359"/>
      <c r="K121" s="461"/>
      <c r="L121" s="439"/>
      <c r="M121" s="440"/>
      <c r="N121" s="439"/>
      <c r="O121" s="439"/>
      <c r="P121" s="440"/>
      <c r="Q121" s="442"/>
    </row>
    <row r="122" spans="1:17" ht="13.5" customHeight="1">
      <c r="A122" s="462"/>
      <c r="B122" s="359"/>
      <c r="C122" s="11"/>
      <c r="D122" s="359"/>
      <c r="E122" s="359"/>
      <c r="F122" s="359"/>
      <c r="G122" s="359"/>
      <c r="H122" s="359"/>
      <c r="I122" s="359"/>
      <c r="J122" s="359"/>
      <c r="K122" s="461"/>
      <c r="L122" s="439"/>
      <c r="M122" s="440"/>
      <c r="N122" s="439"/>
      <c r="O122" s="439"/>
      <c r="P122" s="440"/>
      <c r="Q122" s="442"/>
    </row>
    <row r="123" spans="1:17" ht="13.5" customHeight="1">
      <c r="A123" s="359"/>
      <c r="B123" s="359"/>
      <c r="C123" s="359"/>
      <c r="D123" s="359"/>
      <c r="E123" s="463"/>
      <c r="F123" s="463"/>
      <c r="G123" s="463"/>
      <c r="H123" s="463"/>
      <c r="I123" s="463"/>
      <c r="J123" s="463"/>
      <c r="K123" s="464"/>
      <c r="L123" s="439"/>
      <c r="M123" s="440"/>
      <c r="N123" s="439"/>
      <c r="O123" s="439"/>
      <c r="P123" s="440"/>
      <c r="Q123" s="442"/>
    </row>
    <row r="124" spans="1:17" ht="13.5" customHeight="1">
      <c r="A124" s="359"/>
      <c r="B124" s="463"/>
      <c r="C124" s="463"/>
      <c r="D124" s="463"/>
      <c r="E124" s="359"/>
      <c r="F124" s="359"/>
      <c r="G124" s="359"/>
      <c r="H124" s="359"/>
      <c r="I124" s="359"/>
      <c r="J124" s="359"/>
      <c r="K124" s="461"/>
      <c r="L124" s="439"/>
      <c r="M124" s="440"/>
      <c r="N124" s="439"/>
      <c r="O124" s="439"/>
      <c r="P124" s="440"/>
      <c r="Q124" s="442"/>
    </row>
    <row r="125" spans="1:17" ht="13.5" customHeight="1">
      <c r="A125" s="359"/>
      <c r="B125" s="359"/>
      <c r="C125" s="11"/>
      <c r="D125" s="359"/>
      <c r="E125" s="359"/>
      <c r="F125" s="359"/>
      <c r="G125" s="359"/>
      <c r="H125" s="359"/>
      <c r="I125" s="359"/>
      <c r="J125" s="359"/>
      <c r="K125" s="461"/>
      <c r="L125" s="439"/>
      <c r="M125" s="440"/>
      <c r="N125" s="439"/>
    </row>
    <row r="126" spans="1:17" ht="13.5" customHeight="1">
      <c r="A126" s="465"/>
      <c r="B126" s="466"/>
      <c r="C126" s="466"/>
      <c r="D126" s="466"/>
      <c r="E126" s="466"/>
      <c r="F126" s="466"/>
      <c r="G126" s="466"/>
      <c r="H126" s="466"/>
      <c r="I126" s="466"/>
      <c r="J126" s="466"/>
      <c r="K126" s="467"/>
      <c r="L126" s="439"/>
      <c r="M126" s="440"/>
      <c r="N126" s="439"/>
    </row>
    <row r="127" spans="1:17" ht="13.5" customHeight="1">
      <c r="A127" s="359"/>
      <c r="B127" s="359"/>
      <c r="C127" s="11"/>
      <c r="D127" s="359"/>
      <c r="E127" s="359"/>
      <c r="F127" s="359"/>
      <c r="G127" s="359"/>
      <c r="H127" s="359"/>
      <c r="I127" s="359"/>
      <c r="J127" s="359"/>
      <c r="K127" s="461"/>
      <c r="L127" s="439"/>
      <c r="M127" s="440"/>
      <c r="N127" s="439"/>
    </row>
    <row r="128" spans="1:17" ht="13.5" customHeight="1">
      <c r="A128" s="359"/>
      <c r="B128" s="359"/>
      <c r="C128" s="359"/>
      <c r="D128" s="359"/>
      <c r="E128" s="359"/>
      <c r="F128" s="359"/>
      <c r="G128" s="359"/>
      <c r="H128" s="359"/>
      <c r="I128" s="359"/>
      <c r="J128" s="359"/>
      <c r="K128" s="359"/>
      <c r="L128" s="439"/>
      <c r="M128" s="440"/>
      <c r="N128" s="439"/>
    </row>
    <row r="129" spans="1:14" ht="13.5" customHeight="1">
      <c r="A129" s="463"/>
      <c r="B129" s="463"/>
      <c r="C129" s="463"/>
      <c r="D129" s="463"/>
      <c r="E129" s="463"/>
      <c r="F129" s="463"/>
      <c r="G129" s="463"/>
      <c r="H129" s="463"/>
      <c r="I129" s="463"/>
      <c r="J129" s="463"/>
      <c r="K129" s="463"/>
      <c r="L129" s="439"/>
      <c r="M129" s="440"/>
      <c r="N129" s="439"/>
    </row>
    <row r="130" spans="1:14" ht="13.5" customHeight="1">
      <c r="A130" s="463"/>
      <c r="B130" s="463"/>
      <c r="C130" s="463"/>
      <c r="D130" s="463"/>
      <c r="E130" s="463"/>
      <c r="F130" s="463"/>
      <c r="G130" s="463"/>
      <c r="H130" s="463"/>
      <c r="I130" s="463"/>
      <c r="J130" s="463"/>
      <c r="K130" s="463"/>
      <c r="L130" s="439"/>
      <c r="M130" s="440"/>
      <c r="N130" s="439"/>
    </row>
    <row r="131" spans="1:14" ht="13.5" customHeight="1">
      <c r="A131" s="359"/>
      <c r="B131" s="359"/>
      <c r="C131" s="11"/>
      <c r="D131" s="359"/>
      <c r="E131" s="359"/>
      <c r="F131" s="359"/>
      <c r="G131" s="359"/>
      <c r="H131" s="359"/>
      <c r="I131" s="359"/>
      <c r="J131" s="359"/>
      <c r="K131" s="461"/>
      <c r="L131" s="439"/>
      <c r="M131" s="440"/>
      <c r="N131" s="439"/>
    </row>
    <row r="132" spans="1:14" s="241" customFormat="1" ht="13.5" customHeight="1">
      <c r="A132" s="359"/>
      <c r="B132" s="239"/>
      <c r="C132" s="117"/>
      <c r="D132" s="239"/>
      <c r="E132" s="239"/>
      <c r="F132" s="239"/>
      <c r="G132" s="239"/>
      <c r="H132" s="239"/>
      <c r="I132" s="239"/>
      <c r="J132" s="239"/>
      <c r="K132" s="237"/>
      <c r="L132" s="439"/>
      <c r="M132" s="440"/>
      <c r="N132" s="439"/>
    </row>
    <row r="133" spans="1:14" ht="13.5" customHeight="1">
      <c r="A133" s="359"/>
      <c r="B133" s="359"/>
      <c r="C133" s="359"/>
      <c r="D133" s="359"/>
      <c r="E133" s="359"/>
      <c r="F133" s="359"/>
      <c r="G133" s="359"/>
      <c r="H133" s="359"/>
      <c r="I133" s="359"/>
      <c r="J133" s="359"/>
      <c r="K133" s="359"/>
      <c r="L133" s="439"/>
      <c r="M133" s="440"/>
      <c r="N133" s="439"/>
    </row>
    <row r="134" spans="1:14" ht="13.5" customHeight="1">
      <c r="A134" s="359"/>
      <c r="B134" s="239"/>
      <c r="C134" s="117"/>
      <c r="D134" s="239"/>
      <c r="E134" s="239"/>
      <c r="F134" s="239"/>
      <c r="G134" s="239"/>
      <c r="H134" s="239"/>
      <c r="I134" s="239"/>
      <c r="J134" s="239"/>
      <c r="K134" s="237"/>
      <c r="L134" s="439"/>
      <c r="M134" s="440"/>
      <c r="N134" s="439"/>
    </row>
    <row r="135" spans="1:14" ht="13.5" customHeight="1">
      <c r="A135" s="359"/>
      <c r="B135" s="239"/>
      <c r="C135" s="239"/>
      <c r="D135" s="239"/>
      <c r="E135" s="239"/>
      <c r="F135" s="239"/>
      <c r="G135" s="239"/>
      <c r="H135" s="239"/>
      <c r="I135" s="239"/>
      <c r="J135" s="239"/>
      <c r="K135" s="239"/>
    </row>
    <row r="136" spans="1:14" ht="13.5" customHeight="1">
      <c r="A136" s="359"/>
      <c r="B136" s="239"/>
      <c r="C136" s="117"/>
      <c r="D136" s="239"/>
      <c r="E136" s="239"/>
      <c r="F136" s="239"/>
      <c r="G136" s="239"/>
      <c r="H136" s="239"/>
      <c r="I136" s="239"/>
      <c r="J136" s="239"/>
      <c r="K136" s="237"/>
    </row>
    <row r="137" spans="1:14" ht="13.5" customHeight="1">
      <c r="A137" s="359"/>
      <c r="B137" s="239"/>
      <c r="C137" s="117"/>
      <c r="D137" s="239"/>
      <c r="E137" s="239"/>
      <c r="F137" s="239"/>
      <c r="G137" s="239"/>
      <c r="H137" s="239"/>
      <c r="I137" s="239"/>
      <c r="J137" s="239"/>
      <c r="K137" s="237"/>
    </row>
    <row r="138" spans="1:14" ht="13.5" customHeight="1">
      <c r="A138" s="359"/>
      <c r="B138" s="239"/>
      <c r="C138" s="239"/>
      <c r="D138" s="239"/>
      <c r="E138" s="239"/>
      <c r="F138" s="239"/>
      <c r="G138" s="239"/>
      <c r="H138" s="239"/>
      <c r="I138" s="239"/>
      <c r="J138" s="239"/>
      <c r="K138" s="239"/>
    </row>
    <row r="139" spans="1:14" ht="13.5" customHeight="1">
      <c r="A139" s="359"/>
      <c r="B139" s="239"/>
      <c r="C139" s="239"/>
      <c r="D139" s="239"/>
      <c r="E139" s="239"/>
      <c r="F139" s="239"/>
      <c r="G139" s="239"/>
      <c r="H139" s="239"/>
      <c r="I139" s="239"/>
      <c r="J139" s="239"/>
      <c r="K139" s="239"/>
    </row>
    <row r="140" spans="1:14" ht="12.75" customHeight="1">
      <c r="A140" s="466"/>
      <c r="B140" s="466"/>
      <c r="C140" s="466"/>
      <c r="D140" s="466"/>
      <c r="E140" s="466"/>
      <c r="F140" s="466"/>
      <c r="G140" s="466"/>
      <c r="H140" s="466"/>
      <c r="I140" s="466"/>
      <c r="J140" s="466"/>
      <c r="K140" s="466"/>
    </row>
    <row r="141" spans="1:14" ht="12.75" customHeight="1">
      <c r="A141" s="466"/>
      <c r="B141" s="466"/>
      <c r="C141" s="466"/>
      <c r="D141" s="466"/>
      <c r="E141" s="466"/>
      <c r="F141" s="466"/>
      <c r="G141" s="466"/>
      <c r="H141" s="466"/>
      <c r="I141" s="466"/>
      <c r="J141" s="466"/>
      <c r="K141" s="466"/>
    </row>
    <row r="142" spans="1:14">
      <c r="A142" s="359"/>
      <c r="B142" s="359"/>
      <c r="C142" s="11"/>
      <c r="D142" s="359"/>
      <c r="E142" s="359"/>
      <c r="F142" s="359"/>
      <c r="G142" s="359"/>
      <c r="H142" s="359"/>
      <c r="I142" s="359"/>
      <c r="J142" s="359"/>
      <c r="K142" s="359"/>
    </row>
    <row r="143" spans="1:14" ht="12.75" customHeight="1">
      <c r="A143" s="463"/>
      <c r="B143" s="463"/>
      <c r="C143" s="463"/>
      <c r="D143" s="463"/>
      <c r="E143" s="463"/>
      <c r="F143" s="463"/>
      <c r="G143" s="463"/>
      <c r="H143" s="463"/>
      <c r="I143" s="463"/>
      <c r="J143" s="463"/>
      <c r="K143" s="463"/>
    </row>
    <row r="144" spans="1:14" ht="12.75" customHeight="1">
      <c r="A144" s="463"/>
      <c r="B144" s="463"/>
      <c r="C144" s="463"/>
      <c r="D144" s="463"/>
      <c r="E144" s="463"/>
      <c r="F144" s="463"/>
      <c r="G144" s="463"/>
      <c r="H144" s="463"/>
      <c r="I144" s="463"/>
      <c r="J144" s="463"/>
      <c r="K144" s="463"/>
    </row>
    <row r="145" spans="1:11" ht="12.75" customHeight="1">
      <c r="A145" s="463"/>
      <c r="B145" s="463"/>
      <c r="C145" s="463"/>
      <c r="D145" s="463"/>
      <c r="E145" s="463"/>
      <c r="F145" s="463"/>
      <c r="G145" s="463"/>
      <c r="H145" s="463"/>
      <c r="I145" s="463"/>
      <c r="J145" s="463"/>
      <c r="K145" s="463"/>
    </row>
    <row r="146" spans="1:11" ht="12.75" customHeight="1">
      <c r="A146" s="359"/>
      <c r="B146" s="463"/>
      <c r="C146" s="463"/>
      <c r="D146" s="463"/>
      <c r="E146" s="463"/>
      <c r="F146" s="463"/>
      <c r="G146" s="463"/>
      <c r="H146" s="463"/>
      <c r="I146" s="463"/>
      <c r="J146" s="463"/>
      <c r="K146" s="463"/>
    </row>
    <row r="147" spans="1:11" ht="12.75" customHeight="1">
      <c r="A147" s="463"/>
      <c r="B147" s="463"/>
      <c r="C147" s="463"/>
      <c r="D147" s="463"/>
      <c r="E147" s="463"/>
      <c r="F147" s="463"/>
      <c r="G147" s="463"/>
      <c r="H147" s="463"/>
      <c r="I147" s="463"/>
      <c r="J147" s="463"/>
      <c r="K147" s="463"/>
    </row>
    <row r="148" spans="1:11" ht="12.75" customHeight="1">
      <c r="A148" s="463"/>
      <c r="B148" s="463"/>
      <c r="C148" s="463"/>
      <c r="D148" s="463"/>
      <c r="E148" s="463"/>
      <c r="F148" s="463"/>
      <c r="G148" s="463"/>
      <c r="H148" s="463"/>
      <c r="I148" s="463"/>
      <c r="J148" s="463"/>
      <c r="K148" s="463"/>
    </row>
    <row r="149" spans="1:11">
      <c r="A149" s="468"/>
      <c r="B149" s="468"/>
      <c r="C149" s="468"/>
      <c r="D149" s="468"/>
      <c r="E149" s="468"/>
      <c r="F149" s="468"/>
      <c r="G149" s="468"/>
      <c r="H149" s="468"/>
      <c r="I149" s="468"/>
      <c r="J149" s="468"/>
      <c r="K149" s="468"/>
    </row>
    <row r="150" spans="1:11">
      <c r="A150" s="468"/>
      <c r="B150" s="468"/>
      <c r="C150" s="468"/>
      <c r="D150" s="468"/>
      <c r="E150" s="468"/>
      <c r="F150" s="468"/>
      <c r="G150" s="468"/>
      <c r="H150" s="468"/>
      <c r="I150" s="468"/>
      <c r="J150" s="468"/>
      <c r="K150" s="468"/>
    </row>
  </sheetData>
  <mergeCells count="11">
    <mergeCell ref="A100:A101"/>
    <mergeCell ref="A102:A106"/>
    <mergeCell ref="A107:A108"/>
    <mergeCell ref="A109:A110"/>
    <mergeCell ref="A111:A115"/>
    <mergeCell ref="A98:A99"/>
    <mergeCell ref="A2:K2"/>
    <mergeCell ref="F66:I66"/>
    <mergeCell ref="C68:F68"/>
    <mergeCell ref="D70:I70"/>
    <mergeCell ref="E71:H71"/>
  </mergeCells>
  <pageMargins left="0.12" right="0.12" top="0.5" bottom="0.37" header="0.47" footer="0.5"/>
  <pageSetup paperSize="9" scale="75"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2A7B4-C9C4-4FF1-AAB5-66982BE288BD}">
  <dimension ref="A1:AO170"/>
  <sheetViews>
    <sheetView zoomScale="85" zoomScaleNormal="85" workbookViewId="0"/>
  </sheetViews>
  <sheetFormatPr defaultColWidth="9.140625" defaultRowHeight="12.75"/>
  <cols>
    <col min="1" max="1" width="8.7109375" style="241" customWidth="1"/>
    <col min="2" max="2" width="12.28515625" style="241" customWidth="1"/>
    <col min="3" max="3" width="7.5703125" style="136" customWidth="1"/>
    <col min="4" max="4" width="7.28515625" style="492" customWidth="1"/>
    <col min="5" max="5" width="9.7109375" style="492" customWidth="1"/>
    <col min="6" max="7" width="8.7109375" style="492" customWidth="1"/>
    <col min="8" max="8" width="9.140625" style="492" customWidth="1"/>
    <col min="9" max="9" width="6.7109375" style="353" customWidth="1"/>
    <col min="10" max="10" width="10.42578125" style="353" customWidth="1"/>
    <col min="11" max="11" width="8.140625" style="353" customWidth="1"/>
    <col min="12" max="12" width="7.5703125" style="241" customWidth="1"/>
    <col min="13" max="16384" width="9.140625" style="241"/>
  </cols>
  <sheetData>
    <row r="1" spans="1:41" ht="13.5" thickBot="1">
      <c r="A1" s="416"/>
      <c r="B1" s="416"/>
      <c r="C1" s="416"/>
      <c r="D1" s="416"/>
      <c r="E1" s="416"/>
      <c r="F1" s="416"/>
      <c r="G1" s="416"/>
      <c r="H1" s="416"/>
      <c r="I1" s="416"/>
      <c r="J1" s="416"/>
      <c r="K1" s="416"/>
    </row>
    <row r="2" spans="1:41" ht="13.5" customHeight="1" thickTop="1">
      <c r="A2" s="593" t="s">
        <v>21</v>
      </c>
      <c r="B2" s="594"/>
      <c r="C2" s="594"/>
      <c r="D2" s="594"/>
      <c r="E2" s="594"/>
      <c r="F2" s="594"/>
      <c r="G2" s="594"/>
      <c r="H2" s="594"/>
      <c r="I2" s="594"/>
      <c r="J2" s="594"/>
      <c r="K2" s="595"/>
    </row>
    <row r="3" spans="1:41" ht="13.5" customHeight="1">
      <c r="A3" s="273"/>
      <c r="B3" s="239"/>
      <c r="C3" s="117"/>
      <c r="D3" s="237"/>
      <c r="E3" s="237"/>
      <c r="F3" s="237"/>
      <c r="G3" s="237"/>
      <c r="H3" s="237"/>
      <c r="I3" s="280"/>
      <c r="J3" s="280"/>
      <c r="K3" s="470"/>
      <c r="L3" s="232"/>
      <c r="M3" s="232"/>
      <c r="N3" s="232"/>
      <c r="O3" s="232"/>
      <c r="P3" s="232"/>
      <c r="Q3" s="232"/>
      <c r="R3" s="232"/>
      <c r="S3" s="232"/>
      <c r="T3" s="232"/>
      <c r="U3" s="232"/>
      <c r="V3" s="232"/>
      <c r="W3" s="232"/>
      <c r="X3" s="232"/>
      <c r="Y3" s="232"/>
      <c r="Z3" s="232"/>
      <c r="AA3" s="232"/>
      <c r="AB3" s="232"/>
      <c r="AC3" s="232"/>
      <c r="AD3" s="232"/>
      <c r="AE3" s="232"/>
      <c r="AF3" s="232"/>
      <c r="AG3" s="232"/>
      <c r="AH3" s="232"/>
      <c r="AI3" s="232"/>
    </row>
    <row r="4" spans="1:41" ht="13.5" customHeight="1">
      <c r="A4" s="287" t="s">
        <v>23</v>
      </c>
      <c r="B4" s="239"/>
      <c r="C4" s="117"/>
      <c r="D4" s="239"/>
      <c r="E4" s="239"/>
      <c r="F4" s="239"/>
      <c r="G4" s="239"/>
      <c r="H4" s="239"/>
      <c r="I4" s="280"/>
      <c r="J4" s="280"/>
      <c r="K4" s="470"/>
    </row>
    <row r="5" spans="1:41" s="246" customFormat="1" ht="13.5" customHeight="1">
      <c r="A5" s="242" t="s">
        <v>383</v>
      </c>
      <c r="B5" s="243"/>
      <c r="C5" s="243"/>
      <c r="D5" s="243"/>
      <c r="E5" s="243"/>
      <c r="F5" s="243"/>
      <c r="G5" s="243"/>
      <c r="H5" s="243"/>
      <c r="J5" s="181">
        <v>1324171</v>
      </c>
      <c r="K5" s="471"/>
    </row>
    <row r="6" spans="1:41" s="246" customFormat="1" ht="13.5" customHeight="1">
      <c r="A6" s="242" t="s">
        <v>384</v>
      </c>
      <c r="B6" s="243"/>
      <c r="C6" s="243"/>
      <c r="D6" s="243"/>
      <c r="E6" s="243"/>
      <c r="F6" s="243"/>
      <c r="G6" s="205"/>
      <c r="H6" s="205"/>
      <c r="J6" s="218">
        <v>448314</v>
      </c>
      <c r="K6" s="213">
        <f>J6/J5</f>
        <v>0.33856201351638121</v>
      </c>
    </row>
    <row r="7" spans="1:41" s="246" customFormat="1" ht="13.5" customHeight="1">
      <c r="A7" s="242" t="s">
        <v>385</v>
      </c>
      <c r="B7" s="243"/>
      <c r="C7" s="243"/>
      <c r="D7" s="243"/>
      <c r="E7" s="205"/>
      <c r="F7" s="205"/>
      <c r="G7" s="205"/>
      <c r="H7" s="205"/>
      <c r="J7" s="218">
        <v>119998</v>
      </c>
      <c r="K7" s="343">
        <f>J7/J5</f>
        <v>9.0621226412600786E-2</v>
      </c>
    </row>
    <row r="8" spans="1:41" s="246" customFormat="1" ht="13.5" customHeight="1">
      <c r="A8" s="242" t="s">
        <v>386</v>
      </c>
      <c r="B8" s="243"/>
      <c r="C8" s="250"/>
      <c r="D8" s="243"/>
      <c r="E8" s="25"/>
      <c r="F8" s="25"/>
      <c r="G8" s="25"/>
      <c r="H8" s="25"/>
      <c r="J8" s="169">
        <v>1.6</v>
      </c>
      <c r="K8" s="37"/>
    </row>
    <row r="9" spans="1:41" s="246" customFormat="1" ht="13.5" customHeight="1">
      <c r="A9" s="242" t="s">
        <v>387</v>
      </c>
      <c r="B9" s="243"/>
      <c r="C9" s="250"/>
      <c r="D9" s="243"/>
      <c r="E9" s="25"/>
      <c r="F9" s="25"/>
      <c r="G9" s="25"/>
      <c r="H9" s="25"/>
      <c r="J9" s="25">
        <v>69</v>
      </c>
      <c r="K9" s="26"/>
      <c r="L9" s="253"/>
      <c r="M9" s="253"/>
      <c r="N9" s="253"/>
      <c r="O9" s="253"/>
      <c r="P9" s="253"/>
      <c r="W9" s="249"/>
      <c r="X9" s="249"/>
      <c r="Y9" s="249"/>
      <c r="Z9" s="249"/>
      <c r="AA9" s="249"/>
      <c r="AB9" s="249"/>
      <c r="AC9" s="249"/>
      <c r="AD9" s="249"/>
      <c r="AE9" s="249"/>
      <c r="AF9" s="249"/>
      <c r="AG9" s="249"/>
      <c r="AH9" s="249"/>
      <c r="AI9" s="249"/>
    </row>
    <row r="10" spans="1:41" s="246" customFormat="1" ht="13.5" customHeight="1">
      <c r="A10" s="242" t="s">
        <v>435</v>
      </c>
      <c r="B10" s="243"/>
      <c r="C10" s="243"/>
      <c r="D10" s="254"/>
      <c r="E10" s="254"/>
      <c r="F10" s="254"/>
      <c r="G10" s="254"/>
      <c r="H10" s="243"/>
      <c r="J10" s="254">
        <v>2.2999999999999998</v>
      </c>
      <c r="K10" s="472"/>
    </row>
    <row r="11" spans="1:41" ht="13.5" customHeight="1">
      <c r="A11" s="273"/>
      <c r="B11" s="239"/>
      <c r="C11" s="117"/>
      <c r="D11" s="237"/>
      <c r="E11" s="237"/>
      <c r="F11" s="237"/>
      <c r="G11" s="237"/>
      <c r="H11" s="237"/>
      <c r="J11" s="280"/>
      <c r="K11" s="470"/>
      <c r="L11" s="246"/>
      <c r="M11" s="246"/>
      <c r="N11" s="246"/>
      <c r="O11" s="246"/>
      <c r="P11" s="246"/>
      <c r="Q11" s="246"/>
      <c r="R11" s="246"/>
      <c r="S11" s="246"/>
      <c r="T11" s="246"/>
      <c r="U11" s="246"/>
      <c r="V11" s="246"/>
      <c r="W11" s="246"/>
      <c r="X11" s="246"/>
      <c r="Y11" s="246"/>
      <c r="Z11" s="246"/>
      <c r="AA11" s="246"/>
      <c r="AB11" s="246"/>
      <c r="AC11" s="246"/>
      <c r="AD11" s="246"/>
      <c r="AE11" s="246"/>
      <c r="AF11" s="246"/>
      <c r="AG11" s="246"/>
      <c r="AH11" s="246"/>
      <c r="AI11" s="246"/>
      <c r="AM11" s="246"/>
      <c r="AN11" s="246"/>
      <c r="AO11" s="246"/>
    </row>
    <row r="12" spans="1:41" ht="13.5" customHeight="1">
      <c r="A12" s="273"/>
      <c r="B12" s="239"/>
      <c r="C12" s="117"/>
      <c r="D12" s="237"/>
      <c r="E12" s="237"/>
      <c r="F12" s="237"/>
      <c r="G12" s="237"/>
      <c r="H12" s="237"/>
      <c r="J12" s="280"/>
      <c r="K12" s="470"/>
      <c r="L12" s="420"/>
      <c r="M12" s="420"/>
      <c r="N12" s="420"/>
      <c r="O12" s="420"/>
      <c r="P12" s="420"/>
      <c r="Q12" s="420"/>
      <c r="R12" s="420"/>
      <c r="S12" s="420"/>
      <c r="T12" s="420"/>
      <c r="U12" s="420"/>
      <c r="V12" s="246"/>
      <c r="W12" s="246"/>
      <c r="X12" s="246"/>
      <c r="Y12" s="246"/>
      <c r="Z12" s="246"/>
      <c r="AA12" s="246"/>
      <c r="AB12" s="246"/>
      <c r="AC12" s="246"/>
      <c r="AD12" s="246"/>
      <c r="AE12" s="246"/>
      <c r="AF12" s="246"/>
      <c r="AG12" s="246"/>
      <c r="AH12" s="246"/>
      <c r="AI12" s="246"/>
      <c r="AM12" s="246"/>
      <c r="AN12" s="246"/>
      <c r="AO12" s="246"/>
    </row>
    <row r="13" spans="1:41" ht="13.5" customHeight="1">
      <c r="A13" s="273"/>
      <c r="B13" s="239"/>
      <c r="C13" s="117"/>
      <c r="D13" s="237"/>
      <c r="E13" s="237"/>
      <c r="F13" s="237"/>
      <c r="G13" s="237"/>
      <c r="H13" s="237"/>
      <c r="J13" s="280"/>
      <c r="K13" s="470"/>
      <c r="L13" s="420"/>
      <c r="M13" s="420"/>
      <c r="N13" s="420"/>
      <c r="O13" s="420"/>
      <c r="P13" s="420"/>
      <c r="Q13" s="420"/>
      <c r="R13" s="420"/>
      <c r="S13" s="420"/>
      <c r="T13" s="420"/>
      <c r="U13" s="420"/>
      <c r="V13" s="246"/>
      <c r="W13" s="246"/>
      <c r="X13" s="246"/>
      <c r="Y13" s="246"/>
      <c r="Z13" s="246"/>
      <c r="AA13" s="246"/>
      <c r="AB13" s="246"/>
      <c r="AC13" s="246"/>
      <c r="AD13" s="246"/>
      <c r="AE13" s="246"/>
      <c r="AF13" s="246"/>
      <c r="AG13" s="246"/>
      <c r="AH13" s="246"/>
      <c r="AI13" s="246"/>
      <c r="AM13" s="246"/>
      <c r="AN13" s="246"/>
      <c r="AO13" s="246"/>
    </row>
    <row r="14" spans="1:41" s="246" customFormat="1" ht="13.5" customHeight="1">
      <c r="A14" s="287" t="s">
        <v>107</v>
      </c>
      <c r="B14" s="474"/>
      <c r="C14" s="46"/>
      <c r="D14" s="44"/>
      <c r="E14" s="44"/>
      <c r="F14" s="44"/>
      <c r="G14" s="44"/>
      <c r="H14" s="44"/>
      <c r="J14" s="48"/>
      <c r="K14" s="77"/>
      <c r="L14" s="420"/>
      <c r="M14" s="420"/>
      <c r="N14" s="420"/>
      <c r="O14" s="420"/>
      <c r="P14" s="420"/>
      <c r="Q14" s="420"/>
      <c r="R14" s="420"/>
      <c r="S14" s="420"/>
      <c r="T14" s="420"/>
      <c r="U14" s="420"/>
    </row>
    <row r="15" spans="1:41" s="246" customFormat="1" ht="13.5" customHeight="1">
      <c r="A15" s="242" t="s">
        <v>388</v>
      </c>
      <c r="B15" s="243"/>
      <c r="C15" s="243"/>
      <c r="D15" s="243"/>
      <c r="E15" s="254"/>
      <c r="F15" s="254"/>
      <c r="G15" s="254"/>
      <c r="H15" s="254"/>
      <c r="J15" s="254">
        <v>130</v>
      </c>
      <c r="K15" s="345"/>
      <c r="L15" s="420"/>
      <c r="M15" s="420"/>
      <c r="N15" s="420"/>
      <c r="O15" s="420"/>
      <c r="P15" s="420"/>
      <c r="Q15" s="420"/>
      <c r="R15" s="420"/>
      <c r="S15" s="420"/>
      <c r="T15" s="420"/>
      <c r="U15" s="420"/>
    </row>
    <row r="16" spans="1:41" s="246" customFormat="1" ht="13.5" customHeight="1">
      <c r="A16" s="242" t="s">
        <v>436</v>
      </c>
      <c r="B16" s="243"/>
      <c r="C16" s="243"/>
      <c r="D16" s="243"/>
      <c r="E16" s="250"/>
      <c r="F16" s="250"/>
      <c r="G16" s="250"/>
      <c r="H16" s="250"/>
      <c r="J16" s="254">
        <v>0.46800000000000003</v>
      </c>
      <c r="K16" s="347"/>
      <c r="L16" s="420"/>
      <c r="M16" s="420"/>
      <c r="N16" s="420"/>
      <c r="O16" s="420"/>
      <c r="P16" s="420"/>
      <c r="Q16" s="420"/>
      <c r="R16" s="420"/>
      <c r="S16" s="420"/>
      <c r="T16" s="420"/>
      <c r="U16" s="420"/>
    </row>
    <row r="17" spans="1:39" s="246" customFormat="1" ht="13.5" customHeight="1">
      <c r="A17" s="242" t="s">
        <v>437</v>
      </c>
      <c r="B17" s="243"/>
      <c r="C17" s="243"/>
      <c r="D17" s="243"/>
      <c r="E17" s="254"/>
      <c r="F17" s="254"/>
      <c r="G17" s="254"/>
      <c r="H17" s="254"/>
      <c r="J17" s="254">
        <v>0.52400000000000002</v>
      </c>
      <c r="K17" s="345"/>
      <c r="L17" s="420"/>
      <c r="M17" s="420"/>
      <c r="N17" s="420"/>
      <c r="O17" s="420"/>
      <c r="P17" s="420"/>
      <c r="Q17" s="420"/>
      <c r="R17" s="420"/>
      <c r="S17" s="420"/>
      <c r="T17" s="420"/>
      <c r="U17" s="420"/>
      <c r="Z17" s="249"/>
      <c r="AA17" s="249"/>
      <c r="AB17" s="249"/>
      <c r="AC17" s="249"/>
      <c r="AD17" s="249"/>
      <c r="AE17" s="249"/>
      <c r="AF17" s="249"/>
      <c r="AG17" s="249"/>
      <c r="AH17" s="249"/>
      <c r="AI17" s="249"/>
    </row>
    <row r="18" spans="1:39" s="246" customFormat="1" ht="13.5" customHeight="1">
      <c r="A18" s="242" t="s">
        <v>391</v>
      </c>
      <c r="B18" s="243"/>
      <c r="C18" s="243"/>
      <c r="D18" s="243"/>
      <c r="E18" s="254"/>
      <c r="F18" s="254"/>
      <c r="G18" s="254"/>
      <c r="H18" s="254"/>
      <c r="J18" s="254">
        <v>0.121</v>
      </c>
      <c r="K18" s="345"/>
    </row>
    <row r="19" spans="1:39" s="246" customFormat="1" ht="13.5" customHeight="1">
      <c r="A19" s="242" t="s">
        <v>392</v>
      </c>
      <c r="B19" s="243"/>
      <c r="C19" s="243"/>
      <c r="D19" s="250"/>
      <c r="E19" s="250"/>
      <c r="F19" s="250"/>
      <c r="G19" s="250"/>
      <c r="H19" s="250"/>
      <c r="J19" s="254">
        <v>26.3</v>
      </c>
      <c r="K19" s="348"/>
    </row>
    <row r="20" spans="1:39" s="246" customFormat="1" ht="13.5" customHeight="1">
      <c r="A20" s="242" t="s">
        <v>393</v>
      </c>
      <c r="B20" s="243"/>
      <c r="C20" s="254"/>
      <c r="D20" s="250"/>
      <c r="E20" s="250"/>
      <c r="F20" s="250"/>
      <c r="G20" s="250"/>
      <c r="H20" s="250"/>
      <c r="J20" s="169">
        <v>21.9</v>
      </c>
      <c r="K20" s="348"/>
      <c r="AJ20" s="241"/>
      <c r="AK20" s="241"/>
      <c r="AL20" s="241"/>
      <c r="AM20" s="241"/>
    </row>
    <row r="21" spans="1:39" s="246" customFormat="1" ht="13.5" customHeight="1">
      <c r="A21" s="242" t="s">
        <v>394</v>
      </c>
      <c r="B21" s="243"/>
      <c r="C21" s="243"/>
      <c r="D21" s="30"/>
      <c r="E21" s="30"/>
      <c r="F21" s="30"/>
      <c r="G21" s="30"/>
      <c r="H21" s="30"/>
      <c r="J21" s="25">
        <v>21</v>
      </c>
      <c r="K21" s="83"/>
    </row>
    <row r="22" spans="1:39" s="246" customFormat="1" ht="13.5" customHeight="1">
      <c r="A22" s="242"/>
      <c r="B22" s="243"/>
      <c r="C22" s="243"/>
      <c r="D22" s="243"/>
      <c r="E22" s="243"/>
      <c r="F22" s="243"/>
      <c r="G22" s="243"/>
      <c r="H22" s="243"/>
      <c r="J22" s="243"/>
      <c r="K22" s="265"/>
    </row>
    <row r="23" spans="1:39" s="246" customFormat="1" ht="13.5" customHeight="1">
      <c r="A23" s="287" t="s">
        <v>191</v>
      </c>
      <c r="B23" s="243"/>
      <c r="C23" s="34"/>
      <c r="D23" s="34"/>
      <c r="E23" s="34"/>
      <c r="F23" s="34"/>
      <c r="G23" s="34"/>
      <c r="H23" s="34"/>
      <c r="J23" s="36"/>
      <c r="K23" s="71"/>
      <c r="L23" s="241"/>
      <c r="M23" s="241"/>
      <c r="N23" s="241"/>
      <c r="O23" s="241"/>
      <c r="P23" s="241"/>
      <c r="Q23" s="241"/>
      <c r="R23" s="241"/>
      <c r="S23" s="241"/>
      <c r="T23" s="241"/>
      <c r="U23" s="241"/>
      <c r="V23" s="241"/>
      <c r="W23" s="241"/>
      <c r="X23" s="241"/>
      <c r="Y23" s="241"/>
      <c r="Z23" s="241"/>
      <c r="AA23" s="241"/>
      <c r="AB23" s="241"/>
      <c r="AC23" s="241"/>
      <c r="AD23" s="241"/>
      <c r="AE23" s="241"/>
      <c r="AF23" s="241"/>
      <c r="AG23" s="241"/>
      <c r="AH23" s="241"/>
      <c r="AI23" s="241"/>
    </row>
    <row r="24" spans="1:39" s="249" customFormat="1" ht="13.5" customHeight="1">
      <c r="A24" s="242" t="s">
        <v>395</v>
      </c>
      <c r="B24" s="243"/>
      <c r="C24" s="34"/>
      <c r="D24" s="34"/>
      <c r="E24" s="34"/>
      <c r="F24" s="34"/>
      <c r="G24" s="34"/>
      <c r="H24" s="34"/>
      <c r="I24" s="246"/>
      <c r="J24" s="25">
        <v>25</v>
      </c>
      <c r="K24" s="71"/>
      <c r="L24" s="241"/>
      <c r="M24" s="241"/>
      <c r="N24" s="241"/>
      <c r="O24" s="241"/>
      <c r="P24" s="241"/>
      <c r="Q24" s="241"/>
      <c r="R24" s="241"/>
      <c r="S24" s="241"/>
      <c r="T24" s="241"/>
      <c r="U24" s="241"/>
      <c r="V24" s="241"/>
      <c r="W24" s="241"/>
      <c r="X24" s="241"/>
      <c r="Y24" s="241"/>
      <c r="Z24" s="241"/>
      <c r="AA24" s="241"/>
      <c r="AB24" s="241"/>
      <c r="AC24" s="241"/>
      <c r="AD24" s="241"/>
      <c r="AE24" s="241"/>
      <c r="AF24" s="241"/>
      <c r="AG24" s="241"/>
      <c r="AH24" s="241"/>
      <c r="AI24" s="241"/>
    </row>
    <row r="25" spans="1:39" s="249" customFormat="1" ht="13.5" customHeight="1">
      <c r="A25" s="242" t="s">
        <v>396</v>
      </c>
      <c r="B25" s="243"/>
      <c r="C25" s="243"/>
      <c r="D25" s="25"/>
      <c r="E25" s="25"/>
      <c r="F25" s="25"/>
      <c r="G25" s="25"/>
      <c r="H25" s="25"/>
      <c r="I25" s="246"/>
      <c r="J25" s="25">
        <v>35</v>
      </c>
      <c r="K25" s="37"/>
      <c r="L25" s="241"/>
      <c r="M25" s="241"/>
      <c r="N25" s="241"/>
      <c r="O25" s="241"/>
      <c r="P25" s="241"/>
      <c r="Q25" s="241"/>
      <c r="R25" s="241"/>
      <c r="S25" s="241"/>
      <c r="T25" s="241"/>
      <c r="U25" s="241"/>
      <c r="V25" s="241"/>
      <c r="W25" s="241"/>
      <c r="X25" s="241"/>
      <c r="Y25" s="241"/>
      <c r="Z25" s="241"/>
      <c r="AA25" s="241"/>
      <c r="AB25" s="241"/>
      <c r="AC25" s="241"/>
      <c r="AD25" s="241"/>
      <c r="AE25" s="241"/>
      <c r="AF25" s="241"/>
      <c r="AG25" s="241"/>
      <c r="AH25" s="241"/>
      <c r="AI25" s="241"/>
    </row>
    <row r="26" spans="1:39" s="249" customFormat="1" ht="13.5" customHeight="1">
      <c r="A26" s="242" t="s">
        <v>397</v>
      </c>
      <c r="B26" s="243"/>
      <c r="C26" s="243"/>
      <c r="D26" s="25"/>
      <c r="E26" s="25"/>
      <c r="F26" s="25"/>
      <c r="G26" s="25"/>
      <c r="H26" s="25"/>
      <c r="I26" s="246"/>
      <c r="J26" s="25">
        <v>43</v>
      </c>
      <c r="K26" s="265"/>
    </row>
    <row r="27" spans="1:39" s="246" customFormat="1" ht="13.5" customHeight="1">
      <c r="A27" s="242" t="s">
        <v>466</v>
      </c>
      <c r="B27" s="243"/>
      <c r="C27" s="243"/>
      <c r="D27" s="254"/>
      <c r="E27" s="254"/>
      <c r="F27" s="254"/>
      <c r="G27" s="254"/>
      <c r="H27" s="254"/>
      <c r="J27" s="25">
        <v>170</v>
      </c>
      <c r="K27" s="472"/>
    </row>
    <row r="28" spans="1:39" s="249" customFormat="1" ht="13.5" customHeight="1">
      <c r="A28" s="242" t="s">
        <v>440</v>
      </c>
      <c r="B28" s="243"/>
      <c r="C28" s="243"/>
      <c r="D28" s="254"/>
      <c r="E28" s="254"/>
      <c r="F28" s="254"/>
      <c r="G28" s="254"/>
      <c r="H28" s="243"/>
      <c r="I28" s="246"/>
      <c r="J28" s="258">
        <v>81</v>
      </c>
      <c r="K28" s="472"/>
    </row>
    <row r="29" spans="1:39" s="249" customFormat="1" ht="13.5" customHeight="1">
      <c r="A29" s="242" t="s">
        <v>458</v>
      </c>
      <c r="B29" s="243"/>
      <c r="C29" s="243"/>
      <c r="D29" s="243"/>
      <c r="E29" s="254"/>
      <c r="F29" s="254"/>
      <c r="G29" s="254"/>
      <c r="H29" s="254"/>
      <c r="I29" s="246"/>
      <c r="J29" s="254">
        <v>89</v>
      </c>
      <c r="K29" s="255"/>
    </row>
    <row r="30" spans="1:39" s="249" customFormat="1" ht="13.5" customHeight="1">
      <c r="A30" s="242" t="s">
        <v>442</v>
      </c>
      <c r="B30" s="243"/>
      <c r="C30" s="243"/>
      <c r="D30" s="243"/>
      <c r="E30" s="254"/>
      <c r="F30" s="254"/>
      <c r="G30" s="254"/>
      <c r="H30" s="254"/>
      <c r="I30" s="246"/>
      <c r="J30" s="254">
        <v>88</v>
      </c>
      <c r="K30" s="255"/>
    </row>
    <row r="31" spans="1:39" s="249" customFormat="1" ht="13.5" customHeight="1">
      <c r="A31" s="242" t="s">
        <v>443</v>
      </c>
      <c r="B31" s="243"/>
      <c r="C31" s="243"/>
      <c r="D31" s="243"/>
      <c r="E31" s="254"/>
      <c r="F31" s="254"/>
      <c r="G31" s="254"/>
      <c r="H31" s="254"/>
      <c r="I31" s="246"/>
      <c r="J31" s="254">
        <v>86</v>
      </c>
      <c r="K31" s="255"/>
    </row>
    <row r="32" spans="1:39" s="249" customFormat="1" ht="13.5" customHeight="1">
      <c r="A32" s="242" t="s">
        <v>444</v>
      </c>
      <c r="B32" s="243"/>
      <c r="C32" s="243"/>
      <c r="D32" s="243"/>
      <c r="E32" s="254"/>
      <c r="F32" s="254"/>
      <c r="G32" s="254"/>
      <c r="H32" s="254"/>
      <c r="I32" s="246"/>
      <c r="J32" s="254">
        <v>88</v>
      </c>
      <c r="K32" s="255"/>
    </row>
    <row r="33" spans="1:15" s="246" customFormat="1" ht="13.5" customHeight="1">
      <c r="A33" s="242" t="s">
        <v>606</v>
      </c>
      <c r="B33" s="243"/>
      <c r="C33" s="243"/>
      <c r="D33" s="434"/>
      <c r="E33" s="434"/>
      <c r="F33" s="434"/>
      <c r="G33" s="434"/>
      <c r="H33" s="243"/>
      <c r="I33" s="243"/>
      <c r="J33" s="214">
        <v>0</v>
      </c>
      <c r="K33" s="267"/>
      <c r="N33" s="241"/>
    </row>
    <row r="34" spans="1:15" s="246" customFormat="1" ht="13.5" customHeight="1">
      <c r="A34" s="242"/>
      <c r="B34" s="243"/>
      <c r="C34" s="243"/>
      <c r="D34" s="243"/>
      <c r="E34" s="254"/>
      <c r="F34" s="254"/>
      <c r="G34" s="254"/>
      <c r="H34" s="254"/>
      <c r="J34" s="254"/>
      <c r="K34" s="255"/>
    </row>
    <row r="35" spans="1:15" s="246" customFormat="1" ht="13.5" customHeight="1">
      <c r="A35" s="287" t="s">
        <v>290</v>
      </c>
      <c r="B35" s="243"/>
      <c r="C35" s="243"/>
      <c r="D35" s="243"/>
      <c r="E35" s="254"/>
      <c r="F35" s="254"/>
      <c r="G35" s="254"/>
      <c r="H35" s="254"/>
      <c r="J35" s="254"/>
      <c r="K35" s="255"/>
    </row>
    <row r="36" spans="1:15" s="246" customFormat="1" ht="13.5" customHeight="1">
      <c r="A36" s="242" t="s">
        <v>685</v>
      </c>
      <c r="B36" s="243"/>
      <c r="C36" s="243"/>
      <c r="D36" s="243"/>
      <c r="E36" s="434"/>
      <c r="F36" s="434"/>
      <c r="G36" s="434"/>
      <c r="H36" s="434"/>
      <c r="J36" s="25">
        <v>11</v>
      </c>
      <c r="K36" s="255">
        <v>35.700000000000003</v>
      </c>
    </row>
    <row r="37" spans="1:15" s="246" customFormat="1" ht="13.5" customHeight="1">
      <c r="A37" s="242" t="s">
        <v>686</v>
      </c>
      <c r="B37" s="243"/>
      <c r="C37" s="243"/>
      <c r="D37" s="243"/>
      <c r="E37" s="434"/>
      <c r="F37" s="434"/>
      <c r="G37" s="434"/>
      <c r="H37" s="434"/>
      <c r="J37" s="25">
        <v>16.3</v>
      </c>
      <c r="K37" s="255">
        <v>38.4</v>
      </c>
    </row>
    <row r="38" spans="1:15" s="246" customFormat="1" ht="13.5" customHeight="1">
      <c r="A38" s="242" t="s">
        <v>401</v>
      </c>
      <c r="B38" s="243"/>
      <c r="C38" s="243"/>
      <c r="D38" s="254"/>
      <c r="E38" s="254"/>
      <c r="F38" s="254"/>
      <c r="G38" s="254"/>
      <c r="H38" s="254"/>
      <c r="J38" s="33">
        <v>53</v>
      </c>
      <c r="K38" s="475"/>
    </row>
    <row r="39" spans="1:15" s="246" customFormat="1" ht="13.5" customHeight="1">
      <c r="A39" s="242" t="s">
        <v>402</v>
      </c>
      <c r="B39" s="243"/>
      <c r="C39" s="243"/>
      <c r="D39" s="243"/>
      <c r="E39" s="263"/>
      <c r="F39" s="263"/>
      <c r="G39" s="263"/>
      <c r="H39" s="263"/>
      <c r="J39" s="25">
        <v>93</v>
      </c>
      <c r="K39" s="476"/>
      <c r="O39" s="243"/>
    </row>
    <row r="40" spans="1:15" s="246" customFormat="1" ht="13.5" customHeight="1">
      <c r="A40" s="242" t="s">
        <v>445</v>
      </c>
      <c r="B40" s="243"/>
      <c r="C40" s="243"/>
      <c r="D40" s="243"/>
      <c r="E40" s="263"/>
      <c r="F40" s="263"/>
      <c r="G40" s="263"/>
      <c r="H40" s="263"/>
      <c r="J40" s="25">
        <v>28</v>
      </c>
      <c r="K40" s="476"/>
      <c r="O40" s="243"/>
    </row>
    <row r="41" spans="1:15" s="246" customFormat="1" ht="13.5" customHeight="1">
      <c r="A41" s="242" t="s">
        <v>467</v>
      </c>
      <c r="B41" s="243"/>
      <c r="C41" s="243"/>
      <c r="D41" s="243"/>
      <c r="E41" s="263"/>
      <c r="F41" s="263"/>
      <c r="G41" s="263"/>
      <c r="H41" s="263"/>
      <c r="J41" s="25">
        <v>55</v>
      </c>
      <c r="K41" s="476"/>
      <c r="O41" s="243"/>
    </row>
    <row r="42" spans="1:15" s="246" customFormat="1" ht="13.5" customHeight="1">
      <c r="A42" s="242" t="s">
        <v>468</v>
      </c>
      <c r="B42" s="243"/>
      <c r="C42" s="243"/>
      <c r="D42" s="243"/>
      <c r="E42" s="263"/>
      <c r="F42" s="263"/>
      <c r="G42" s="263"/>
      <c r="H42" s="263"/>
      <c r="J42" s="25">
        <v>52</v>
      </c>
      <c r="K42" s="476"/>
      <c r="O42" s="243"/>
    </row>
    <row r="43" spans="1:15" s="246" customFormat="1" ht="13.5" customHeight="1">
      <c r="A43" s="264"/>
      <c r="B43" s="243"/>
      <c r="C43" s="243"/>
      <c r="D43" s="243"/>
      <c r="E43" s="263"/>
      <c r="F43" s="263"/>
      <c r="G43" s="263"/>
      <c r="H43" s="263"/>
      <c r="J43" s="25"/>
      <c r="K43" s="476"/>
      <c r="O43" s="243"/>
    </row>
    <row r="44" spans="1:15" s="246" customFormat="1" ht="13.5" customHeight="1">
      <c r="A44" s="287" t="s">
        <v>292</v>
      </c>
      <c r="B44" s="243"/>
      <c r="C44" s="243"/>
      <c r="D44" s="243"/>
      <c r="E44" s="263"/>
      <c r="F44" s="263"/>
      <c r="G44" s="263"/>
      <c r="H44" s="263"/>
      <c r="J44" s="25"/>
      <c r="K44" s="476"/>
      <c r="O44" s="243"/>
    </row>
    <row r="45" spans="1:15" s="246" customFormat="1" ht="13.5" customHeight="1">
      <c r="A45" s="242" t="s">
        <v>681</v>
      </c>
      <c r="B45" s="243"/>
      <c r="C45" s="243"/>
      <c r="D45" s="243"/>
      <c r="E45" s="254"/>
      <c r="F45" s="254"/>
      <c r="G45" s="254"/>
      <c r="H45" s="254"/>
      <c r="J45" s="258">
        <v>87.6</v>
      </c>
      <c r="K45" s="472"/>
    </row>
    <row r="46" spans="1:15" s="246" customFormat="1" ht="13.5" customHeight="1">
      <c r="A46" s="242" t="s">
        <v>682</v>
      </c>
      <c r="B46" s="243"/>
      <c r="C46" s="243"/>
      <c r="D46" s="243"/>
      <c r="E46" s="254"/>
      <c r="F46" s="254"/>
      <c r="G46" s="254"/>
      <c r="H46" s="254"/>
      <c r="J46" s="254">
        <v>44.2</v>
      </c>
      <c r="K46" s="472"/>
    </row>
    <row r="47" spans="1:15" s="246" customFormat="1" ht="13.5" customHeight="1">
      <c r="A47" s="242" t="s">
        <v>446</v>
      </c>
      <c r="B47" s="243"/>
      <c r="C47" s="243"/>
      <c r="D47" s="243"/>
      <c r="E47" s="254"/>
      <c r="F47" s="254"/>
      <c r="G47" s="254"/>
      <c r="H47" s="254"/>
      <c r="J47" s="254">
        <v>39.799999999999997</v>
      </c>
      <c r="K47" s="472"/>
    </row>
    <row r="48" spans="1:15" s="246" customFormat="1" ht="13.5" customHeight="1">
      <c r="A48" s="242"/>
      <c r="B48" s="243"/>
      <c r="C48" s="243"/>
      <c r="D48" s="243"/>
      <c r="E48" s="263"/>
      <c r="F48" s="263"/>
      <c r="G48" s="263"/>
      <c r="H48" s="263"/>
      <c r="J48" s="35"/>
      <c r="K48" s="476"/>
    </row>
    <row r="49" spans="1:12" s="246" customFormat="1" ht="13.5" customHeight="1">
      <c r="A49" s="287" t="s">
        <v>293</v>
      </c>
      <c r="B49" s="243"/>
      <c r="C49" s="243"/>
      <c r="D49" s="243"/>
      <c r="E49" s="263"/>
      <c r="F49" s="263"/>
      <c r="G49" s="263"/>
      <c r="H49" s="263"/>
      <c r="J49" s="35"/>
      <c r="K49" s="476"/>
    </row>
    <row r="50" spans="1:12" s="246" customFormat="1" ht="13.5" customHeight="1">
      <c r="A50" s="242" t="s">
        <v>469</v>
      </c>
      <c r="B50" s="243"/>
      <c r="C50" s="243"/>
      <c r="D50" s="254"/>
      <c r="E50" s="254"/>
      <c r="F50" s="254"/>
      <c r="G50" s="254"/>
      <c r="H50" s="254" t="s">
        <v>330</v>
      </c>
      <c r="J50" s="189">
        <v>0.2</v>
      </c>
      <c r="K50" s="472"/>
    </row>
    <row r="51" spans="1:12" s="246" customFormat="1" ht="13.5" customHeight="1">
      <c r="A51" s="242"/>
      <c r="B51" s="243"/>
      <c r="C51" s="243"/>
      <c r="D51" s="254"/>
      <c r="E51" s="254"/>
      <c r="F51" s="254"/>
      <c r="G51" s="254"/>
      <c r="H51" s="254"/>
      <c r="J51" s="189"/>
      <c r="K51" s="472"/>
    </row>
    <row r="52" spans="1:12" s="246" customFormat="1" ht="13.5" customHeight="1">
      <c r="A52" s="287" t="s">
        <v>3</v>
      </c>
      <c r="B52" s="243"/>
      <c r="C52" s="243"/>
      <c r="D52" s="243"/>
      <c r="E52" s="243"/>
      <c r="F52" s="243"/>
      <c r="G52" s="243"/>
      <c r="H52" s="243"/>
      <c r="J52" s="243"/>
      <c r="K52" s="265"/>
    </row>
    <row r="53" spans="1:12" s="246" customFormat="1" ht="13.5" customHeight="1">
      <c r="A53" s="242" t="s">
        <v>407</v>
      </c>
      <c r="B53" s="243"/>
      <c r="C53" s="243"/>
      <c r="D53" s="179"/>
      <c r="E53" s="179"/>
      <c r="F53" s="179"/>
      <c r="G53" s="179"/>
      <c r="H53" s="179"/>
      <c r="J53" s="179" t="s">
        <v>272</v>
      </c>
      <c r="K53" s="180" t="s">
        <v>324</v>
      </c>
    </row>
    <row r="54" spans="1:12" s="246" customFormat="1" ht="13.5" customHeight="1">
      <c r="A54" s="266" t="s">
        <v>447</v>
      </c>
      <c r="B54" s="243"/>
      <c r="C54" s="243"/>
      <c r="D54" s="243"/>
      <c r="E54" s="254"/>
      <c r="F54" s="254"/>
      <c r="G54" s="254"/>
      <c r="H54" s="243"/>
      <c r="J54" s="254">
        <v>112</v>
      </c>
      <c r="K54" s="345"/>
    </row>
    <row r="55" spans="1:12" s="246" customFormat="1" ht="13.5" customHeight="1">
      <c r="A55" s="266" t="s">
        <v>409</v>
      </c>
      <c r="B55" s="243"/>
      <c r="C55" s="243"/>
      <c r="D55" s="254"/>
      <c r="E55" s="254"/>
      <c r="F55" s="254"/>
      <c r="G55" s="254"/>
      <c r="H55" s="254"/>
      <c r="J55" s="215">
        <v>96</v>
      </c>
      <c r="K55" s="255"/>
    </row>
    <row r="56" spans="1:12" s="246" customFormat="1" ht="13.5" customHeight="1">
      <c r="A56" s="266" t="s">
        <v>448</v>
      </c>
      <c r="B56" s="243"/>
      <c r="C56" s="243"/>
      <c r="D56" s="254"/>
      <c r="E56" s="254"/>
      <c r="F56" s="254"/>
      <c r="G56" s="254"/>
      <c r="H56" s="254"/>
      <c r="J56" s="254" t="s">
        <v>491</v>
      </c>
      <c r="K56" s="255" t="s">
        <v>492</v>
      </c>
    </row>
    <row r="57" spans="1:12" s="246" customFormat="1" ht="13.5" customHeight="1">
      <c r="A57" s="242" t="s">
        <v>411</v>
      </c>
      <c r="B57" s="243"/>
      <c r="C57" s="243"/>
      <c r="D57" s="243"/>
      <c r="E57" s="243"/>
      <c r="F57" s="243"/>
      <c r="G57" s="243"/>
      <c r="H57" s="254"/>
      <c r="J57" s="179" t="s">
        <v>325</v>
      </c>
      <c r="K57" s="180" t="s">
        <v>326</v>
      </c>
    </row>
    <row r="58" spans="1:12" s="246" customFormat="1" ht="13.5" customHeight="1">
      <c r="A58" s="266" t="s">
        <v>449</v>
      </c>
      <c r="B58" s="243"/>
      <c r="C58" s="243"/>
      <c r="D58" s="243"/>
      <c r="E58" s="254"/>
      <c r="F58" s="254"/>
      <c r="G58" s="254"/>
      <c r="H58" s="254"/>
      <c r="J58" s="179">
        <v>101</v>
      </c>
      <c r="K58" s="345"/>
    </row>
    <row r="59" spans="1:12" s="246" customFormat="1" ht="13.5" customHeight="1">
      <c r="A59" s="266" t="s">
        <v>470</v>
      </c>
      <c r="B59" s="243"/>
      <c r="C59" s="243"/>
      <c r="D59" s="243"/>
      <c r="E59" s="254"/>
      <c r="F59" s="254"/>
      <c r="G59" s="254"/>
      <c r="H59" s="254"/>
      <c r="J59" s="179">
        <v>2886200</v>
      </c>
      <c r="K59" s="345"/>
      <c r="L59" s="351"/>
    </row>
    <row r="60" spans="1:12" s="246" customFormat="1" ht="13.5" customHeight="1">
      <c r="A60" s="266" t="s">
        <v>471</v>
      </c>
      <c r="B60" s="243"/>
      <c r="C60" s="243"/>
      <c r="D60" s="243"/>
      <c r="E60" s="254"/>
      <c r="F60" s="254"/>
      <c r="G60" s="254"/>
      <c r="H60" s="254"/>
      <c r="J60" s="179">
        <v>11123214</v>
      </c>
      <c r="K60" s="345"/>
      <c r="L60" s="351"/>
    </row>
    <row r="61" spans="1:12" s="246" customFormat="1" ht="13.5" customHeight="1">
      <c r="A61" s="242" t="s">
        <v>472</v>
      </c>
      <c r="B61" s="243"/>
      <c r="C61" s="179"/>
      <c r="D61" s="243"/>
      <c r="E61" s="179"/>
      <c r="F61" s="179"/>
      <c r="G61" s="179"/>
      <c r="H61" s="179"/>
      <c r="J61" s="254" t="s">
        <v>335</v>
      </c>
      <c r="K61" s="180" t="s">
        <v>493</v>
      </c>
    </row>
    <row r="62" spans="1:12" s="246" customFormat="1" ht="13.5" customHeight="1">
      <c r="A62" s="242" t="s">
        <v>473</v>
      </c>
      <c r="B62" s="243"/>
      <c r="C62" s="243"/>
      <c r="D62" s="179"/>
      <c r="E62" s="179"/>
      <c r="F62" s="179"/>
      <c r="G62" s="179"/>
      <c r="H62" s="219"/>
      <c r="J62" s="254">
        <v>69</v>
      </c>
      <c r="K62" s="180"/>
    </row>
    <row r="63" spans="1:12" s="246" customFormat="1" ht="13.5" customHeight="1">
      <c r="A63" s="242"/>
      <c r="B63" s="243"/>
      <c r="C63" s="243"/>
      <c r="D63" s="243"/>
      <c r="E63" s="243"/>
      <c r="F63" s="243"/>
      <c r="G63" s="243"/>
      <c r="H63" s="243"/>
      <c r="J63" s="243"/>
      <c r="K63" s="265"/>
    </row>
    <row r="64" spans="1:12" s="246" customFormat="1" ht="13.5" customHeight="1">
      <c r="A64" s="287" t="s">
        <v>198</v>
      </c>
      <c r="B64" s="258"/>
      <c r="C64" s="179"/>
      <c r="D64" s="254"/>
      <c r="E64" s="254"/>
      <c r="F64" s="254"/>
      <c r="G64" s="254"/>
      <c r="H64" s="254"/>
      <c r="J64" s="432"/>
      <c r="K64" s="472"/>
    </row>
    <row r="65" spans="1:21" s="246" customFormat="1" ht="13.5" customHeight="1">
      <c r="A65" s="242" t="s">
        <v>417</v>
      </c>
      <c r="B65" s="243"/>
      <c r="C65" s="243"/>
      <c r="D65" s="243"/>
      <c r="E65" s="254"/>
      <c r="F65" s="254"/>
      <c r="G65" s="254"/>
      <c r="H65" s="254"/>
      <c r="J65" s="17">
        <v>72</v>
      </c>
      <c r="K65" s="472"/>
    </row>
    <row r="66" spans="1:21" s="246" customFormat="1" ht="13.5" customHeight="1">
      <c r="A66" s="275" t="s">
        <v>684</v>
      </c>
      <c r="B66" s="243"/>
      <c r="C66" s="179"/>
      <c r="D66" s="258"/>
      <c r="E66" s="258"/>
      <c r="F66" s="258"/>
      <c r="G66" s="258"/>
      <c r="H66" s="258"/>
      <c r="J66" s="258">
        <v>30.3</v>
      </c>
      <c r="K66" s="173"/>
    </row>
    <row r="67" spans="1:21" s="246" customFormat="1" ht="13.5" customHeight="1">
      <c r="A67" s="275" t="s">
        <v>199</v>
      </c>
      <c r="B67" s="243"/>
      <c r="C67" s="243"/>
      <c r="D67" s="258"/>
      <c r="E67" s="258"/>
      <c r="F67" s="258"/>
      <c r="G67" s="258"/>
      <c r="H67" s="258"/>
      <c r="J67" s="427" t="s">
        <v>98</v>
      </c>
      <c r="K67" s="180" t="s">
        <v>99</v>
      </c>
    </row>
    <row r="68" spans="1:21" s="246" customFormat="1" ht="13.5" customHeight="1">
      <c r="A68" s="275" t="s">
        <v>474</v>
      </c>
      <c r="B68" s="243"/>
      <c r="C68" s="243"/>
      <c r="D68" s="243"/>
      <c r="E68" s="258"/>
      <c r="F68" s="258"/>
      <c r="G68" s="258"/>
      <c r="H68" s="258"/>
      <c r="J68" s="25">
        <v>12</v>
      </c>
      <c r="K68" s="477"/>
    </row>
    <row r="69" spans="1:21" ht="13.5">
      <c r="A69" s="275" t="s">
        <v>200</v>
      </c>
      <c r="B69" s="243"/>
      <c r="C69" s="243"/>
      <c r="D69" s="258"/>
      <c r="E69" s="258"/>
      <c r="F69" s="258"/>
      <c r="G69" s="258"/>
      <c r="H69" s="258"/>
      <c r="J69" s="258">
        <v>14</v>
      </c>
      <c r="K69" s="240"/>
      <c r="L69" s="246"/>
      <c r="M69" s="246"/>
      <c r="N69" s="246"/>
      <c r="O69" s="246"/>
      <c r="P69" s="246"/>
    </row>
    <row r="70" spans="1:21" s="246" customFormat="1" ht="13.5" customHeight="1">
      <c r="A70" s="266" t="s">
        <v>201</v>
      </c>
      <c r="B70" s="243"/>
      <c r="C70" s="243"/>
      <c r="D70" s="254"/>
      <c r="E70" s="254"/>
      <c r="F70" s="254"/>
      <c r="G70" s="254"/>
      <c r="H70" s="254"/>
      <c r="J70" s="254">
        <v>12</v>
      </c>
      <c r="K70" s="257"/>
    </row>
    <row r="71" spans="1:21" ht="13.5" customHeight="1">
      <c r="A71" s="242" t="s">
        <v>475</v>
      </c>
      <c r="B71" s="243"/>
      <c r="C71" s="243"/>
      <c r="D71" s="243"/>
      <c r="E71" s="258"/>
      <c r="F71" s="258"/>
      <c r="G71" s="279"/>
      <c r="H71" s="279"/>
      <c r="J71" s="258" t="s">
        <v>225</v>
      </c>
      <c r="K71" s="180" t="s">
        <v>226</v>
      </c>
      <c r="L71" s="246"/>
      <c r="M71" s="246"/>
      <c r="N71" s="246"/>
      <c r="O71" s="246"/>
      <c r="P71" s="246"/>
      <c r="Q71" s="246"/>
      <c r="R71" s="246"/>
      <c r="S71" s="246"/>
      <c r="T71" s="246"/>
      <c r="U71" s="246"/>
    </row>
    <row r="72" spans="1:21" s="246" customFormat="1" ht="13.5" customHeight="1">
      <c r="A72" s="242" t="s">
        <v>380</v>
      </c>
      <c r="B72" s="243"/>
      <c r="C72" s="279"/>
      <c r="D72" s="279"/>
      <c r="E72" s="279"/>
      <c r="F72" s="279"/>
      <c r="G72" s="279"/>
      <c r="H72" s="279"/>
      <c r="J72" s="179">
        <v>7900</v>
      </c>
      <c r="K72" s="281"/>
    </row>
    <row r="73" spans="1:21" s="246" customFormat="1" ht="13.5" customHeight="1">
      <c r="A73" s="242" t="s">
        <v>381</v>
      </c>
      <c r="B73" s="243"/>
      <c r="C73" s="279"/>
      <c r="D73" s="279"/>
      <c r="E73" s="279"/>
      <c r="F73" s="279"/>
      <c r="G73" s="279"/>
      <c r="H73" s="279"/>
      <c r="J73" s="354">
        <v>806000</v>
      </c>
      <c r="K73" s="281"/>
      <c r="P73" s="243"/>
      <c r="Q73" s="243"/>
      <c r="R73" s="243"/>
    </row>
    <row r="74" spans="1:21" s="246" customFormat="1" ht="13.5" customHeight="1">
      <c r="A74" s="242"/>
      <c r="B74" s="243"/>
      <c r="C74" s="243"/>
      <c r="D74" s="243"/>
      <c r="E74" s="243"/>
      <c r="F74" s="243"/>
      <c r="G74" s="243"/>
      <c r="H74" s="243"/>
      <c r="I74" s="243"/>
      <c r="J74" s="243"/>
      <c r="K74" s="265"/>
    </row>
    <row r="75" spans="1:21" s="246" customFormat="1" ht="13.5" customHeight="1">
      <c r="A75" s="287" t="s">
        <v>24</v>
      </c>
      <c r="B75" s="243"/>
      <c r="C75" s="15"/>
      <c r="D75" s="259"/>
      <c r="E75" s="259"/>
      <c r="F75" s="259"/>
      <c r="G75" s="259"/>
      <c r="H75" s="259"/>
      <c r="I75" s="258"/>
      <c r="J75" s="479"/>
      <c r="K75" s="471"/>
    </row>
    <row r="76" spans="1:21" s="243" customFormat="1" ht="13.5" customHeight="1">
      <c r="A76" s="242" t="s">
        <v>421</v>
      </c>
      <c r="D76" s="434"/>
      <c r="E76" s="434"/>
      <c r="F76" s="434"/>
      <c r="G76" s="434"/>
      <c r="H76" s="15"/>
      <c r="J76" s="182" t="s">
        <v>52</v>
      </c>
      <c r="K76" s="167"/>
      <c r="L76" s="246"/>
      <c r="M76" s="246"/>
      <c r="N76" s="246"/>
      <c r="O76" s="246"/>
      <c r="P76" s="246"/>
      <c r="Q76" s="246"/>
      <c r="R76" s="246"/>
    </row>
    <row r="77" spans="1:21" s="246" customFormat="1" ht="13.5" customHeight="1">
      <c r="A77" s="275" t="s">
        <v>422</v>
      </c>
      <c r="B77" s="243"/>
      <c r="C77" s="243"/>
      <c r="D77" s="209"/>
      <c r="E77" s="209"/>
      <c r="F77" s="209"/>
      <c r="G77" s="209"/>
      <c r="H77" s="15"/>
      <c r="J77" s="182" t="s">
        <v>22</v>
      </c>
      <c r="K77" s="167"/>
    </row>
    <row r="78" spans="1:21" s="246" customFormat="1" ht="13.5" customHeight="1">
      <c r="A78" s="275" t="s">
        <v>633</v>
      </c>
      <c r="B78" s="243"/>
      <c r="C78" s="243"/>
      <c r="D78" s="209"/>
      <c r="E78" s="209"/>
      <c r="F78" s="209"/>
      <c r="G78" s="209"/>
      <c r="H78" s="15"/>
      <c r="J78" s="217">
        <v>2041085</v>
      </c>
      <c r="K78" s="167"/>
    </row>
    <row r="79" spans="1:21" s="246" customFormat="1" ht="13.5" customHeight="1">
      <c r="A79" s="242" t="s">
        <v>423</v>
      </c>
      <c r="B79" s="243"/>
      <c r="C79" s="243"/>
      <c r="D79" s="243"/>
      <c r="E79" s="259"/>
      <c r="F79" s="259"/>
      <c r="G79" s="259"/>
      <c r="H79" s="259"/>
      <c r="J79" s="170">
        <v>7.3</v>
      </c>
      <c r="K79" s="285"/>
    </row>
    <row r="80" spans="1:21" s="246" customFormat="1" ht="13.5" customHeight="1">
      <c r="A80" s="242" t="s">
        <v>424</v>
      </c>
      <c r="B80" s="243"/>
      <c r="C80" s="243"/>
      <c r="D80" s="243"/>
      <c r="E80" s="259"/>
      <c r="F80" s="259"/>
      <c r="G80" s="259"/>
      <c r="H80" s="259"/>
      <c r="J80" s="179">
        <v>1939.6</v>
      </c>
      <c r="K80" s="285"/>
    </row>
    <row r="81" spans="1:18" s="246" customFormat="1" ht="13.5" customHeight="1">
      <c r="A81" s="242" t="s">
        <v>425</v>
      </c>
      <c r="B81" s="243"/>
      <c r="C81" s="243"/>
      <c r="D81" s="243"/>
      <c r="E81" s="259"/>
      <c r="F81" s="259"/>
      <c r="G81" s="259"/>
      <c r="H81" s="259"/>
      <c r="J81" s="212">
        <v>6</v>
      </c>
      <c r="K81" s="285"/>
    </row>
    <row r="82" spans="1:18" s="246" customFormat="1" ht="13.5" customHeight="1">
      <c r="A82" s="242" t="s">
        <v>426</v>
      </c>
      <c r="B82" s="243"/>
      <c r="C82" s="243"/>
      <c r="D82" s="243"/>
      <c r="E82" s="250"/>
      <c r="F82" s="250"/>
      <c r="G82" s="250"/>
      <c r="H82" s="250"/>
      <c r="J82" s="480">
        <v>7060</v>
      </c>
      <c r="K82" s="348"/>
      <c r="L82" s="356"/>
      <c r="M82" s="356"/>
      <c r="N82" s="356"/>
      <c r="O82" s="356"/>
      <c r="P82" s="356"/>
      <c r="Q82" s="356"/>
      <c r="R82" s="356"/>
    </row>
    <row r="83" spans="1:18" s="246" customFormat="1" ht="13.5" customHeight="1">
      <c r="A83" s="242" t="s">
        <v>427</v>
      </c>
      <c r="B83" s="243"/>
      <c r="C83" s="243"/>
      <c r="D83" s="258"/>
      <c r="E83" s="258"/>
      <c r="F83" s="258"/>
      <c r="G83" s="258"/>
      <c r="H83" s="258"/>
      <c r="J83" s="211">
        <v>-2.2000000000000002</v>
      </c>
      <c r="K83" s="257"/>
    </row>
    <row r="84" spans="1:18" s="246" customFormat="1" ht="13.5" customHeight="1">
      <c r="A84" s="242" t="s">
        <v>428</v>
      </c>
      <c r="B84" s="243"/>
      <c r="C84" s="243"/>
      <c r="D84" s="243"/>
      <c r="E84" s="259"/>
      <c r="F84" s="284"/>
      <c r="G84" s="284"/>
      <c r="H84" s="284"/>
      <c r="J84" s="481">
        <v>20.5</v>
      </c>
      <c r="K84" s="471"/>
    </row>
    <row r="85" spans="1:18" s="246" customFormat="1" ht="13.5" customHeight="1">
      <c r="A85" s="275" t="s">
        <v>463</v>
      </c>
      <c r="B85" s="284"/>
      <c r="C85" s="243"/>
      <c r="D85" s="258"/>
      <c r="E85" s="258"/>
      <c r="F85" s="258"/>
      <c r="G85" s="258"/>
      <c r="H85" s="258"/>
      <c r="J85" s="189">
        <v>0.1</v>
      </c>
      <c r="K85" s="265"/>
    </row>
    <row r="86" spans="1:18" s="246" customFormat="1" ht="13.5" customHeight="1">
      <c r="A86" s="275" t="s">
        <v>430</v>
      </c>
      <c r="B86" s="284"/>
      <c r="C86" s="243"/>
      <c r="D86" s="258"/>
      <c r="E86" s="258"/>
      <c r="F86" s="258"/>
      <c r="G86" s="258"/>
      <c r="H86" s="258"/>
      <c r="J86" s="170">
        <v>2</v>
      </c>
      <c r="K86" s="265"/>
    </row>
    <row r="87" spans="1:18" s="246" customFormat="1" ht="13.5" customHeight="1">
      <c r="A87" s="242" t="s">
        <v>306</v>
      </c>
      <c r="B87" s="243"/>
      <c r="C87" s="243"/>
      <c r="D87" s="182"/>
      <c r="E87" s="182"/>
      <c r="F87" s="182"/>
      <c r="G87" s="182"/>
      <c r="H87" s="182"/>
      <c r="J87" s="179">
        <v>70389</v>
      </c>
      <c r="K87" s="50"/>
    </row>
    <row r="88" spans="1:18" s="246" customFormat="1" ht="13.5" customHeight="1">
      <c r="A88" s="242" t="s">
        <v>307</v>
      </c>
      <c r="B88" s="243"/>
      <c r="C88" s="243"/>
      <c r="D88" s="182"/>
      <c r="E88" s="182"/>
      <c r="F88" s="182"/>
      <c r="G88" s="182"/>
      <c r="H88" s="15"/>
      <c r="J88" s="189">
        <v>3.45</v>
      </c>
      <c r="K88" s="50"/>
    </row>
    <row r="89" spans="1:18" s="246" customFormat="1" ht="13.5" customHeight="1">
      <c r="A89" s="242"/>
      <c r="B89" s="243"/>
      <c r="C89" s="243"/>
      <c r="D89" s="243"/>
      <c r="E89" s="243"/>
      <c r="F89" s="243"/>
      <c r="G89" s="243"/>
      <c r="H89" s="243"/>
      <c r="J89" s="243"/>
      <c r="K89" s="265"/>
    </row>
    <row r="90" spans="1:18" s="246" customFormat="1" ht="13.5" customHeight="1">
      <c r="A90" s="287" t="s">
        <v>51</v>
      </c>
      <c r="B90" s="243"/>
      <c r="C90" s="44"/>
      <c r="D90" s="34"/>
      <c r="E90" s="34"/>
      <c r="F90" s="34"/>
      <c r="G90" s="34"/>
      <c r="H90" s="34"/>
      <c r="J90" s="36"/>
      <c r="K90" s="71"/>
    </row>
    <row r="91" spans="1:18" s="246" customFormat="1" ht="13.5" customHeight="1">
      <c r="A91" s="242" t="s">
        <v>431</v>
      </c>
      <c r="B91" s="243"/>
      <c r="C91" s="243"/>
      <c r="D91" s="172"/>
      <c r="E91" s="172"/>
      <c r="F91" s="172"/>
      <c r="G91" s="172"/>
      <c r="H91" s="172"/>
      <c r="J91" s="25">
        <v>26.1</v>
      </c>
      <c r="K91" s="76"/>
    </row>
    <row r="92" spans="1:18" s="246" customFormat="1" ht="13.5" customHeight="1">
      <c r="A92" s="242" t="s">
        <v>476</v>
      </c>
      <c r="B92" s="243"/>
      <c r="C92" s="243"/>
      <c r="D92" s="172"/>
      <c r="E92" s="172"/>
      <c r="F92" s="172"/>
      <c r="G92" s="172"/>
      <c r="H92" s="172"/>
      <c r="J92" s="25">
        <v>3.8</v>
      </c>
      <c r="K92" s="76"/>
    </row>
    <row r="93" spans="1:18" s="246" customFormat="1" ht="13.5" customHeight="1">
      <c r="A93" s="242" t="s">
        <v>477</v>
      </c>
      <c r="B93" s="243"/>
      <c r="C93" s="243"/>
      <c r="D93" s="172"/>
      <c r="E93" s="172"/>
      <c r="F93" s="172"/>
      <c r="G93" s="172"/>
      <c r="H93" s="172"/>
      <c r="J93" s="25">
        <v>3.89</v>
      </c>
      <c r="K93" s="76"/>
    </row>
    <row r="94" spans="1:18" s="246" customFormat="1" ht="13.5" customHeight="1">
      <c r="A94" s="242" t="s">
        <v>454</v>
      </c>
      <c r="B94" s="243"/>
      <c r="C94" s="243"/>
      <c r="D94" s="172"/>
      <c r="E94" s="172"/>
      <c r="F94" s="172"/>
      <c r="G94" s="172"/>
      <c r="H94" s="172"/>
      <c r="J94" s="25">
        <v>2.5</v>
      </c>
      <c r="K94" s="76"/>
    </row>
    <row r="95" spans="1:18" s="246" customFormat="1" ht="13.5" customHeight="1">
      <c r="A95" s="242"/>
      <c r="B95" s="243"/>
      <c r="C95" s="279"/>
      <c r="D95" s="279"/>
      <c r="E95" s="279"/>
      <c r="F95" s="279"/>
      <c r="G95" s="279"/>
      <c r="H95" s="279"/>
      <c r="I95" s="479"/>
      <c r="J95" s="279"/>
      <c r="K95" s="37"/>
    </row>
    <row r="96" spans="1:18" s="246" customFormat="1" ht="13.5" customHeight="1">
      <c r="A96" s="437" t="s">
        <v>683</v>
      </c>
      <c r="B96" s="243"/>
      <c r="C96" s="243"/>
      <c r="D96" s="243"/>
      <c r="E96" s="243"/>
      <c r="F96" s="243"/>
      <c r="G96" s="243"/>
      <c r="H96" s="243"/>
      <c r="I96" s="479"/>
      <c r="J96" s="479"/>
      <c r="K96" s="471"/>
    </row>
    <row r="97" spans="1:27" s="246" customFormat="1" ht="46.5" customHeight="1">
      <c r="A97" s="441" t="s">
        <v>102</v>
      </c>
      <c r="B97" s="289" t="s">
        <v>25</v>
      </c>
      <c r="C97" s="290" t="s">
        <v>109</v>
      </c>
      <c r="D97" s="290" t="s">
        <v>108</v>
      </c>
      <c r="E97" s="290" t="s">
        <v>480</v>
      </c>
      <c r="F97" s="290" t="s">
        <v>53</v>
      </c>
      <c r="G97" s="290" t="s">
        <v>113</v>
      </c>
      <c r="H97" s="290" t="s">
        <v>112</v>
      </c>
      <c r="I97" s="290" t="s">
        <v>110</v>
      </c>
      <c r="J97" s="290" t="s">
        <v>481</v>
      </c>
      <c r="K97" s="291" t="s">
        <v>482</v>
      </c>
    </row>
    <row r="98" spans="1:27" s="246" customFormat="1" ht="13.5" customHeight="1">
      <c r="A98" s="606" t="s">
        <v>26</v>
      </c>
      <c r="B98" s="289" t="s">
        <v>27</v>
      </c>
      <c r="C98" s="364" t="s">
        <v>2</v>
      </c>
      <c r="D98" s="364">
        <v>79.400000000000006</v>
      </c>
      <c r="E98" s="364">
        <v>38.9</v>
      </c>
      <c r="F98" s="364">
        <v>62.1</v>
      </c>
      <c r="G98" s="364">
        <v>32.799999999999997</v>
      </c>
      <c r="H98" s="364">
        <v>51.5</v>
      </c>
      <c r="I98" s="364" t="s">
        <v>2</v>
      </c>
      <c r="J98" s="364">
        <v>95.2</v>
      </c>
      <c r="K98" s="368">
        <v>91</v>
      </c>
    </row>
    <row r="99" spans="1:27" s="246" customFormat="1" ht="13.5" customHeight="1">
      <c r="A99" s="607"/>
      <c r="B99" s="289" t="s">
        <v>28</v>
      </c>
      <c r="C99" s="364" t="s">
        <v>2</v>
      </c>
      <c r="D99" s="364">
        <v>80.099999999999994</v>
      </c>
      <c r="E99" s="364">
        <v>37.9</v>
      </c>
      <c r="F99" s="364">
        <v>61.9</v>
      </c>
      <c r="G99" s="364">
        <v>25.8</v>
      </c>
      <c r="H99" s="364">
        <v>47.8</v>
      </c>
      <c r="I99" s="364" t="s">
        <v>2</v>
      </c>
      <c r="J99" s="364">
        <v>95</v>
      </c>
      <c r="K99" s="368">
        <v>89.9</v>
      </c>
    </row>
    <row r="100" spans="1:27" s="246" customFormat="1" ht="13.5" customHeight="1">
      <c r="A100" s="606" t="s">
        <v>29</v>
      </c>
      <c r="B100" s="289" t="s">
        <v>30</v>
      </c>
      <c r="C100" s="364">
        <v>90</v>
      </c>
      <c r="D100" s="364">
        <v>88.8</v>
      </c>
      <c r="E100" s="364">
        <v>31</v>
      </c>
      <c r="F100" s="364">
        <v>63.8</v>
      </c>
      <c r="G100" s="364">
        <v>20.100000000000001</v>
      </c>
      <c r="H100" s="364">
        <v>34.4</v>
      </c>
      <c r="I100" s="482">
        <v>70.3</v>
      </c>
      <c r="J100" s="364">
        <v>96.6</v>
      </c>
      <c r="K100" s="368">
        <v>92.6</v>
      </c>
    </row>
    <row r="101" spans="1:27" ht="13.5" customHeight="1">
      <c r="A101" s="607"/>
      <c r="B101" s="289" t="s">
        <v>31</v>
      </c>
      <c r="C101" s="364">
        <v>78</v>
      </c>
      <c r="D101" s="364">
        <v>76.099999999999994</v>
      </c>
      <c r="E101" s="364">
        <v>41.2</v>
      </c>
      <c r="F101" s="364">
        <v>61.3</v>
      </c>
      <c r="G101" s="364">
        <v>33.1</v>
      </c>
      <c r="H101" s="364">
        <v>55.8</v>
      </c>
      <c r="I101" s="482">
        <v>36.700000000000003</v>
      </c>
      <c r="J101" s="364">
        <v>94.5</v>
      </c>
      <c r="K101" s="368">
        <v>89.6</v>
      </c>
      <c r="L101" s="246"/>
    </row>
    <row r="102" spans="1:27" s="246" customFormat="1" ht="13.5" customHeight="1">
      <c r="A102" s="580" t="s">
        <v>32</v>
      </c>
      <c r="B102" s="289" t="s">
        <v>33</v>
      </c>
      <c r="C102" s="364">
        <v>64.099999999999994</v>
      </c>
      <c r="D102" s="364">
        <v>63.8</v>
      </c>
      <c r="E102" s="364">
        <v>51.4</v>
      </c>
      <c r="F102" s="364">
        <v>52.8</v>
      </c>
      <c r="G102" s="364">
        <v>40.700000000000003</v>
      </c>
      <c r="H102" s="364">
        <v>72.3</v>
      </c>
      <c r="I102" s="364" t="s">
        <v>2</v>
      </c>
      <c r="J102" s="364" t="s">
        <v>2</v>
      </c>
      <c r="K102" s="368" t="s">
        <v>2</v>
      </c>
    </row>
    <row r="103" spans="1:27" s="246" customFormat="1" ht="13.5" customHeight="1">
      <c r="A103" s="608"/>
      <c r="B103" s="289" t="s">
        <v>34</v>
      </c>
      <c r="C103" s="364">
        <v>78.3</v>
      </c>
      <c r="D103" s="364">
        <v>77.3</v>
      </c>
      <c r="E103" s="364">
        <v>43.5</v>
      </c>
      <c r="F103" s="364">
        <v>60.6</v>
      </c>
      <c r="G103" s="364">
        <v>34.200000000000003</v>
      </c>
      <c r="H103" s="364">
        <v>58.2</v>
      </c>
      <c r="I103" s="364" t="s">
        <v>2</v>
      </c>
      <c r="J103" s="364" t="s">
        <v>2</v>
      </c>
      <c r="K103" s="368" t="s">
        <v>2</v>
      </c>
    </row>
    <row r="104" spans="1:27" s="246" customFormat="1" ht="13.5" customHeight="1">
      <c r="A104" s="608"/>
      <c r="B104" s="289" t="s">
        <v>35</v>
      </c>
      <c r="C104" s="364">
        <v>86.8</v>
      </c>
      <c r="D104" s="364">
        <v>84.1</v>
      </c>
      <c r="E104" s="364">
        <v>36.5</v>
      </c>
      <c r="F104" s="364">
        <v>64.2</v>
      </c>
      <c r="G104" s="364">
        <v>28</v>
      </c>
      <c r="H104" s="364">
        <v>44.8</v>
      </c>
      <c r="I104" s="364" t="s">
        <v>2</v>
      </c>
      <c r="J104" s="364" t="s">
        <v>2</v>
      </c>
      <c r="K104" s="368" t="s">
        <v>2</v>
      </c>
    </row>
    <row r="105" spans="1:27" s="246" customFormat="1" ht="13.5" customHeight="1">
      <c r="A105" s="608"/>
      <c r="B105" s="289" t="s">
        <v>36</v>
      </c>
      <c r="C105" s="364">
        <v>91.8</v>
      </c>
      <c r="D105" s="364">
        <v>88.6</v>
      </c>
      <c r="E105" s="364">
        <v>29.2</v>
      </c>
      <c r="F105" s="364">
        <v>66.900000000000006</v>
      </c>
      <c r="G105" s="364">
        <v>21.6</v>
      </c>
      <c r="H105" s="364">
        <v>37.1</v>
      </c>
      <c r="I105" s="364" t="s">
        <v>2</v>
      </c>
      <c r="J105" s="364" t="s">
        <v>2</v>
      </c>
      <c r="K105" s="368" t="s">
        <v>2</v>
      </c>
    </row>
    <row r="106" spans="1:27" s="246" customFormat="1" ht="13.5" customHeight="1">
      <c r="A106" s="590"/>
      <c r="B106" s="289" t="s">
        <v>37</v>
      </c>
      <c r="C106" s="364">
        <v>95.5</v>
      </c>
      <c r="D106" s="364">
        <v>92.9</v>
      </c>
      <c r="E106" s="364">
        <v>22.2</v>
      </c>
      <c r="F106" s="364">
        <v>70</v>
      </c>
      <c r="G106" s="364">
        <v>14.6</v>
      </c>
      <c r="H106" s="364">
        <v>26.1</v>
      </c>
      <c r="I106" s="364" t="s">
        <v>2</v>
      </c>
      <c r="J106" s="364" t="s">
        <v>2</v>
      </c>
      <c r="K106" s="368" t="s">
        <v>2</v>
      </c>
    </row>
    <row r="107" spans="1:27" s="246" customFormat="1" ht="33.6" customHeight="1">
      <c r="A107" s="606" t="s">
        <v>45</v>
      </c>
      <c r="B107" s="289" t="s">
        <v>104</v>
      </c>
      <c r="C107" s="446" t="s">
        <v>2</v>
      </c>
      <c r="D107" s="446" t="s">
        <v>478</v>
      </c>
      <c r="E107" s="446" t="s">
        <v>483</v>
      </c>
      <c r="F107" s="483" t="s">
        <v>485</v>
      </c>
      <c r="G107" s="446" t="s">
        <v>487</v>
      </c>
      <c r="H107" s="446" t="s">
        <v>489</v>
      </c>
      <c r="I107" s="364" t="s">
        <v>2</v>
      </c>
      <c r="J107" s="364" t="s">
        <v>2</v>
      </c>
      <c r="K107" s="368" t="s">
        <v>2</v>
      </c>
    </row>
    <row r="108" spans="1:27" s="246" customFormat="1" ht="33.75">
      <c r="A108" s="607"/>
      <c r="B108" s="289" t="s">
        <v>105</v>
      </c>
      <c r="C108" s="446" t="s">
        <v>2</v>
      </c>
      <c r="D108" s="446" t="s">
        <v>479</v>
      </c>
      <c r="E108" s="446" t="s">
        <v>484</v>
      </c>
      <c r="F108" s="483" t="s">
        <v>486</v>
      </c>
      <c r="G108" s="446" t="s">
        <v>488</v>
      </c>
      <c r="H108" s="446" t="s">
        <v>490</v>
      </c>
      <c r="I108" s="364" t="s">
        <v>2</v>
      </c>
      <c r="J108" s="364" t="s">
        <v>2</v>
      </c>
      <c r="K108" s="368" t="s">
        <v>2</v>
      </c>
    </row>
    <row r="109" spans="1:27" s="246" customFormat="1" ht="13.5" customHeight="1">
      <c r="A109" s="606" t="s">
        <v>56</v>
      </c>
      <c r="B109" s="301" t="s">
        <v>106</v>
      </c>
      <c r="C109" s="364">
        <v>66</v>
      </c>
      <c r="D109" s="364">
        <v>63.8</v>
      </c>
      <c r="E109" s="364">
        <v>50.7</v>
      </c>
      <c r="F109" s="364">
        <v>51.5</v>
      </c>
      <c r="G109" s="364">
        <v>37.200000000000003</v>
      </c>
      <c r="H109" s="364">
        <v>67.5</v>
      </c>
      <c r="I109" s="364" t="s">
        <v>2</v>
      </c>
      <c r="J109" s="364" t="s">
        <v>2</v>
      </c>
      <c r="K109" s="368" t="s">
        <v>2</v>
      </c>
    </row>
    <row r="110" spans="1:27" s="246" customFormat="1" ht="12">
      <c r="A110" s="607"/>
      <c r="B110" s="293" t="s">
        <v>42</v>
      </c>
      <c r="C110" s="364">
        <v>94.9</v>
      </c>
      <c r="D110" s="364">
        <v>90.6</v>
      </c>
      <c r="E110" s="364">
        <v>23.8</v>
      </c>
      <c r="F110" s="364">
        <v>67.599999999999994</v>
      </c>
      <c r="G110" s="364">
        <v>17.899999999999999</v>
      </c>
      <c r="H110" s="364">
        <v>26.5</v>
      </c>
      <c r="I110" s="364" t="s">
        <v>2</v>
      </c>
      <c r="J110" s="364" t="s">
        <v>2</v>
      </c>
      <c r="K110" s="368" t="s">
        <v>2</v>
      </c>
    </row>
    <row r="111" spans="1:27" s="246" customFormat="1" ht="12">
      <c r="A111" s="609" t="s">
        <v>119</v>
      </c>
      <c r="B111" s="289" t="s">
        <v>104</v>
      </c>
      <c r="C111" s="364">
        <v>71.5</v>
      </c>
      <c r="D111" s="364">
        <v>75.7</v>
      </c>
      <c r="E111" s="364">
        <v>43.8</v>
      </c>
      <c r="F111" s="364">
        <v>46</v>
      </c>
      <c r="G111" s="364">
        <v>33</v>
      </c>
      <c r="H111" s="364">
        <v>57.2</v>
      </c>
      <c r="I111" s="364" t="s">
        <v>2</v>
      </c>
      <c r="J111" s="364" t="s">
        <v>2</v>
      </c>
      <c r="K111" s="368" t="s">
        <v>2</v>
      </c>
    </row>
    <row r="112" spans="1:27" s="246" customFormat="1" ht="12">
      <c r="A112" s="610"/>
      <c r="B112" s="289" t="s">
        <v>105</v>
      </c>
      <c r="C112" s="364">
        <v>85.3</v>
      </c>
      <c r="D112" s="364">
        <v>86.8</v>
      </c>
      <c r="E112" s="364">
        <v>31.2</v>
      </c>
      <c r="F112" s="364">
        <v>64.5</v>
      </c>
      <c r="G112" s="364">
        <v>23.2</v>
      </c>
      <c r="H112" s="364">
        <v>38.5</v>
      </c>
      <c r="I112" s="364" t="s">
        <v>2</v>
      </c>
      <c r="J112" s="364" t="s">
        <v>2</v>
      </c>
      <c r="K112" s="368" t="s">
        <v>2</v>
      </c>
      <c r="L112" s="305"/>
      <c r="M112" s="305"/>
      <c r="N112" s="305"/>
      <c r="O112" s="305"/>
      <c r="P112" s="305"/>
      <c r="Q112" s="305"/>
      <c r="R112" s="305"/>
      <c r="S112" s="305"/>
      <c r="T112" s="305"/>
      <c r="U112" s="305"/>
      <c r="V112" s="305"/>
      <c r="W112" s="305"/>
      <c r="X112" s="305"/>
      <c r="Y112" s="305"/>
      <c r="Z112" s="305"/>
      <c r="AA112" s="305"/>
    </row>
    <row r="113" spans="1:31" s="246" customFormat="1" ht="12">
      <c r="A113" s="609" t="s">
        <v>46</v>
      </c>
      <c r="B113" s="289" t="s">
        <v>104</v>
      </c>
      <c r="C113" s="364">
        <v>61</v>
      </c>
      <c r="D113" s="364">
        <v>75.5</v>
      </c>
      <c r="E113" s="364">
        <v>43</v>
      </c>
      <c r="F113" s="364">
        <v>55.9</v>
      </c>
      <c r="G113" s="364">
        <v>30.5</v>
      </c>
      <c r="H113" s="364">
        <v>50.5</v>
      </c>
      <c r="I113" s="364" t="s">
        <v>2</v>
      </c>
      <c r="J113" s="364" t="s">
        <v>2</v>
      </c>
      <c r="K113" s="368" t="s">
        <v>2</v>
      </c>
      <c r="L113" s="306"/>
      <c r="M113" s="306"/>
      <c r="N113" s="306"/>
      <c r="O113" s="306"/>
      <c r="P113" s="306"/>
      <c r="Q113" s="306"/>
      <c r="R113" s="306"/>
      <c r="S113" s="306"/>
      <c r="T113" s="306"/>
      <c r="U113" s="306"/>
      <c r="V113" s="306"/>
      <c r="W113" s="306"/>
      <c r="X113" s="306"/>
      <c r="Y113" s="306"/>
      <c r="Z113" s="306"/>
      <c r="AA113" s="306"/>
    </row>
    <row r="114" spans="1:31" s="246" customFormat="1" ht="12">
      <c r="A114" s="610"/>
      <c r="B114" s="289" t="s">
        <v>105</v>
      </c>
      <c r="C114" s="364">
        <v>95.4</v>
      </c>
      <c r="D114" s="364">
        <v>97</v>
      </c>
      <c r="E114" s="364">
        <v>23.4</v>
      </c>
      <c r="F114" s="364">
        <v>88.9</v>
      </c>
      <c r="G114" s="364">
        <v>15.1</v>
      </c>
      <c r="H114" s="364">
        <v>23.2</v>
      </c>
      <c r="I114" s="364" t="s">
        <v>2</v>
      </c>
      <c r="J114" s="364" t="s">
        <v>2</v>
      </c>
      <c r="K114" s="368" t="s">
        <v>2</v>
      </c>
    </row>
    <row r="115" spans="1:31" s="246" customFormat="1" ht="13.5" customHeight="1">
      <c r="A115" s="611" t="s">
        <v>103</v>
      </c>
      <c r="B115" s="484" t="s">
        <v>26</v>
      </c>
      <c r="C115" s="485" t="s">
        <v>2</v>
      </c>
      <c r="D115" s="485">
        <f>D99-D98</f>
        <v>0.69999999999998863</v>
      </c>
      <c r="E115" s="485">
        <f>E98-E99</f>
        <v>1</v>
      </c>
      <c r="F115" s="485">
        <f>F98-F99</f>
        <v>0.20000000000000284</v>
      </c>
      <c r="G115" s="485">
        <f>G98-G99</f>
        <v>6.9999999999999964</v>
      </c>
      <c r="H115" s="485">
        <f>H98-H99</f>
        <v>3.7000000000000028</v>
      </c>
      <c r="I115" s="485" t="s">
        <v>2</v>
      </c>
      <c r="J115" s="485">
        <f t="shared" ref="J115:K115" si="0">J98-J99</f>
        <v>0.20000000000000284</v>
      </c>
      <c r="K115" s="485">
        <f t="shared" si="0"/>
        <v>1.0999999999999943</v>
      </c>
    </row>
    <row r="116" spans="1:31" s="246" customFormat="1" ht="13.5" customHeight="1">
      <c r="A116" s="612"/>
      <c r="B116" s="484" t="s">
        <v>29</v>
      </c>
      <c r="C116" s="485">
        <f>C100-C101</f>
        <v>12</v>
      </c>
      <c r="D116" s="485">
        <f t="shared" ref="D116:K116" si="1">D100-D101</f>
        <v>12.700000000000003</v>
      </c>
      <c r="E116" s="485">
        <f>E101-E100</f>
        <v>10.200000000000003</v>
      </c>
      <c r="F116" s="485">
        <f t="shared" si="1"/>
        <v>2.5</v>
      </c>
      <c r="G116" s="485">
        <f>G101-G100</f>
        <v>13</v>
      </c>
      <c r="H116" s="485">
        <f>H101-H100</f>
        <v>21.4</v>
      </c>
      <c r="I116" s="485">
        <f t="shared" si="1"/>
        <v>33.599999999999994</v>
      </c>
      <c r="J116" s="485">
        <f t="shared" si="1"/>
        <v>2.0999999999999943</v>
      </c>
      <c r="K116" s="485">
        <f t="shared" si="1"/>
        <v>3</v>
      </c>
      <c r="L116" s="306"/>
      <c r="M116" s="306"/>
      <c r="N116" s="306"/>
      <c r="O116" s="306"/>
      <c r="P116" s="306"/>
      <c r="Q116" s="306"/>
      <c r="R116" s="306"/>
      <c r="S116" s="306"/>
      <c r="T116" s="306"/>
      <c r="U116" s="306"/>
      <c r="V116" s="306"/>
      <c r="W116" s="306"/>
      <c r="X116" s="306"/>
      <c r="Y116" s="306"/>
      <c r="Z116" s="306"/>
      <c r="AA116" s="306"/>
      <c r="AB116" s="306"/>
      <c r="AC116" s="306"/>
      <c r="AD116" s="306"/>
      <c r="AE116" s="306"/>
    </row>
    <row r="117" spans="1:31" s="246" customFormat="1" ht="13.5" customHeight="1">
      <c r="A117" s="612"/>
      <c r="B117" s="486" t="s">
        <v>43</v>
      </c>
      <c r="C117" s="485">
        <f>C106-C102</f>
        <v>31.400000000000006</v>
      </c>
      <c r="D117" s="485">
        <f>D106-D102</f>
        <v>29.100000000000009</v>
      </c>
      <c r="E117" s="485">
        <f>E102-E106</f>
        <v>29.2</v>
      </c>
      <c r="F117" s="485">
        <f t="shared" ref="F117" si="2">F106-F102</f>
        <v>17.200000000000003</v>
      </c>
      <c r="G117" s="485">
        <f>G102-G106</f>
        <v>26.1</v>
      </c>
      <c r="H117" s="485">
        <f>H102-H106</f>
        <v>46.199999999999996</v>
      </c>
      <c r="I117" s="485" t="s">
        <v>2</v>
      </c>
      <c r="J117" s="485" t="s">
        <v>2</v>
      </c>
      <c r="K117" s="485" t="s">
        <v>2</v>
      </c>
      <c r="L117" s="306"/>
      <c r="M117" s="306"/>
      <c r="N117" s="306"/>
      <c r="O117" s="306"/>
      <c r="P117" s="306"/>
      <c r="Q117" s="306"/>
      <c r="R117" s="306"/>
      <c r="S117" s="306"/>
      <c r="T117" s="306"/>
      <c r="U117" s="306"/>
      <c r="V117" s="306"/>
      <c r="W117" s="306"/>
      <c r="X117" s="306"/>
    </row>
    <row r="118" spans="1:31" s="246" customFormat="1" ht="13.5" customHeight="1">
      <c r="A118" s="612"/>
      <c r="B118" s="486" t="s">
        <v>44</v>
      </c>
      <c r="C118" s="485" t="s">
        <v>2</v>
      </c>
      <c r="D118" s="485">
        <f>99.1-60.2</f>
        <v>38.899999999999991</v>
      </c>
      <c r="E118" s="485">
        <f>48.3-19.7</f>
        <v>28.599999999999998</v>
      </c>
      <c r="F118" s="485">
        <f>91.2-35.4</f>
        <v>55.800000000000004</v>
      </c>
      <c r="G118" s="485">
        <f>48.3-19.7</f>
        <v>28.599999999999998</v>
      </c>
      <c r="H118" s="485">
        <f>78.1-7.7</f>
        <v>70.399999999999991</v>
      </c>
      <c r="I118" s="485" t="s">
        <v>2</v>
      </c>
      <c r="J118" s="485" t="s">
        <v>2</v>
      </c>
      <c r="K118" s="487" t="s">
        <v>2</v>
      </c>
    </row>
    <row r="119" spans="1:31" s="246" customFormat="1" ht="13.5" customHeight="1">
      <c r="A119" s="612"/>
      <c r="B119" s="486" t="s">
        <v>115</v>
      </c>
      <c r="C119" s="485">
        <f>C110-C109</f>
        <v>28.900000000000006</v>
      </c>
      <c r="D119" s="485">
        <f>D110-D109</f>
        <v>26.799999999999997</v>
      </c>
      <c r="E119" s="485">
        <f>E109-E110</f>
        <v>26.900000000000002</v>
      </c>
      <c r="F119" s="485">
        <f>F110-F109</f>
        <v>16.099999999999994</v>
      </c>
      <c r="G119" s="485">
        <f>G109-G110</f>
        <v>19.300000000000004</v>
      </c>
      <c r="H119" s="485">
        <f>H109-H110</f>
        <v>41</v>
      </c>
      <c r="I119" s="485" t="s">
        <v>2</v>
      </c>
      <c r="J119" s="485" t="s">
        <v>2</v>
      </c>
      <c r="K119" s="487" t="s">
        <v>2</v>
      </c>
    </row>
    <row r="120" spans="1:31" s="246" customFormat="1" ht="13.5" customHeight="1">
      <c r="A120" s="612"/>
      <c r="B120" s="486" t="s">
        <v>119</v>
      </c>
      <c r="C120" s="485">
        <f>C112-C111</f>
        <v>13.799999999999997</v>
      </c>
      <c r="D120" s="485">
        <f>D112-D111</f>
        <v>11.099999999999994</v>
      </c>
      <c r="E120" s="485">
        <f>E111-E112</f>
        <v>12.599999999999998</v>
      </c>
      <c r="F120" s="485">
        <f>F112-F111</f>
        <v>18.5</v>
      </c>
      <c r="G120" s="485">
        <f>G111-G112</f>
        <v>9.8000000000000007</v>
      </c>
      <c r="H120" s="485">
        <f>H111-H112</f>
        <v>18.700000000000003</v>
      </c>
      <c r="I120" s="485" t="s">
        <v>2</v>
      </c>
      <c r="J120" s="485" t="s">
        <v>2</v>
      </c>
      <c r="K120" s="487" t="s">
        <v>2</v>
      </c>
      <c r="L120" s="322"/>
    </row>
    <row r="121" spans="1:31" s="246" customFormat="1" ht="13.5" customHeight="1" thickBot="1">
      <c r="A121" s="613"/>
      <c r="B121" s="486" t="s">
        <v>46</v>
      </c>
      <c r="C121" s="485">
        <f>C114-C113</f>
        <v>34.400000000000006</v>
      </c>
      <c r="D121" s="485">
        <f>D114-D113</f>
        <v>21.5</v>
      </c>
      <c r="E121" s="485">
        <f>E113-E114</f>
        <v>19.600000000000001</v>
      </c>
      <c r="F121" s="485">
        <f>F114-F113</f>
        <v>33.000000000000007</v>
      </c>
      <c r="G121" s="485">
        <f>G113-G114</f>
        <v>15.4</v>
      </c>
      <c r="H121" s="485">
        <f>H113-H114</f>
        <v>27.3</v>
      </c>
      <c r="I121" s="485" t="s">
        <v>2</v>
      </c>
      <c r="J121" s="485" t="s">
        <v>2</v>
      </c>
      <c r="K121" s="487" t="s">
        <v>2</v>
      </c>
      <c r="L121" s="305"/>
      <c r="M121" s="305"/>
      <c r="N121" s="305"/>
      <c r="O121" s="305"/>
      <c r="P121" s="305"/>
      <c r="Q121" s="305"/>
      <c r="R121" s="305"/>
      <c r="S121" s="305"/>
      <c r="T121" s="305"/>
      <c r="U121" s="305"/>
      <c r="V121" s="305"/>
      <c r="W121" s="305"/>
      <c r="X121" s="305"/>
    </row>
    <row r="122" spans="1:31" s="357" customFormat="1" ht="13.5" customHeight="1" thickTop="1">
      <c r="A122" s="391"/>
      <c r="B122" s="392"/>
      <c r="C122" s="393"/>
      <c r="D122" s="392"/>
      <c r="E122" s="392"/>
      <c r="F122" s="392"/>
      <c r="G122" s="392"/>
      <c r="H122" s="392"/>
      <c r="I122" s="392"/>
      <c r="J122" s="392"/>
      <c r="K122" s="393"/>
      <c r="M122" s="305"/>
      <c r="N122" s="305"/>
      <c r="O122" s="305"/>
      <c r="P122" s="305"/>
      <c r="Q122" s="305"/>
      <c r="R122" s="305"/>
      <c r="S122" s="305"/>
      <c r="T122" s="305"/>
      <c r="U122" s="305"/>
      <c r="V122" s="305"/>
      <c r="W122" s="305"/>
      <c r="X122" s="246"/>
      <c r="Y122" s="246"/>
      <c r="Z122" s="246"/>
      <c r="AA122" s="246"/>
      <c r="AB122" s="246"/>
      <c r="AC122" s="246"/>
      <c r="AD122" s="246"/>
      <c r="AE122" s="246"/>
    </row>
    <row r="123" spans="1:31" s="357" customFormat="1" ht="13.5" customHeight="1">
      <c r="A123" s="359"/>
      <c r="B123" s="359"/>
      <c r="C123" s="489"/>
      <c r="D123" s="489"/>
      <c r="E123" s="489"/>
      <c r="F123" s="489"/>
      <c r="G123" s="489"/>
      <c r="H123" s="489"/>
      <c r="I123" s="489"/>
      <c r="J123" s="489"/>
      <c r="K123" s="489"/>
      <c r="M123" s="305"/>
      <c r="O123" s="305"/>
      <c r="P123" s="305"/>
      <c r="Q123" s="305"/>
      <c r="R123" s="305"/>
      <c r="S123" s="305"/>
      <c r="T123" s="305"/>
      <c r="U123" s="305"/>
      <c r="V123" s="305"/>
      <c r="W123" s="305"/>
      <c r="X123" s="246"/>
      <c r="Y123" s="246"/>
      <c r="Z123" s="246"/>
      <c r="AA123" s="246"/>
      <c r="AB123" s="246"/>
      <c r="AC123" s="246"/>
      <c r="AD123" s="246"/>
      <c r="AE123" s="246"/>
    </row>
    <row r="124" spans="1:31" s="357" customFormat="1" ht="13.5" customHeight="1">
      <c r="A124" s="359"/>
      <c r="B124" s="359"/>
      <c r="C124" s="489"/>
      <c r="D124" s="489"/>
      <c r="E124" s="489"/>
      <c r="F124" s="489"/>
      <c r="G124" s="489"/>
      <c r="H124" s="489"/>
      <c r="I124" s="489"/>
      <c r="J124" s="489"/>
      <c r="K124" s="489"/>
      <c r="M124" s="305"/>
      <c r="O124" s="305"/>
      <c r="P124" s="305"/>
      <c r="Q124" s="305"/>
      <c r="R124" s="305"/>
      <c r="S124" s="305"/>
      <c r="T124" s="305"/>
      <c r="U124" s="305"/>
      <c r="V124" s="305"/>
      <c r="W124" s="305"/>
      <c r="X124" s="246"/>
      <c r="Y124" s="246"/>
      <c r="Z124" s="246"/>
      <c r="AA124" s="246"/>
      <c r="AB124" s="246"/>
      <c r="AC124" s="246"/>
      <c r="AD124" s="246"/>
      <c r="AE124" s="246"/>
    </row>
    <row r="125" spans="1:31" s="357" customFormat="1" ht="23.25" customHeight="1">
      <c r="A125" s="605"/>
      <c r="B125" s="605"/>
      <c r="C125" s="605"/>
      <c r="D125" s="605"/>
      <c r="E125" s="605"/>
      <c r="F125" s="605"/>
      <c r="G125" s="605"/>
      <c r="H125" s="605"/>
      <c r="I125" s="605"/>
      <c r="J125" s="605"/>
      <c r="K125" s="605"/>
      <c r="M125" s="305"/>
      <c r="N125" s="305"/>
      <c r="O125" s="305"/>
      <c r="P125" s="305"/>
      <c r="Q125" s="305"/>
      <c r="R125" s="305"/>
      <c r="S125" s="305"/>
      <c r="T125" s="305"/>
      <c r="U125" s="305"/>
      <c r="V125" s="305"/>
      <c r="W125" s="305"/>
      <c r="X125" s="246"/>
      <c r="Y125" s="246"/>
      <c r="Z125" s="246"/>
      <c r="AA125" s="246"/>
      <c r="AB125" s="246"/>
      <c r="AC125" s="246"/>
      <c r="AD125" s="246"/>
      <c r="AE125" s="246"/>
    </row>
    <row r="126" spans="1:31" s="357" customFormat="1" ht="13.5" customHeight="1">
      <c r="A126" s="465"/>
      <c r="B126" s="359"/>
      <c r="C126" s="321"/>
      <c r="D126" s="321"/>
      <c r="E126" s="321"/>
      <c r="F126" s="321"/>
      <c r="G126" s="321"/>
      <c r="H126" s="321"/>
      <c r="I126" s="321"/>
      <c r="J126" s="321"/>
      <c r="K126" s="321"/>
      <c r="M126" s="305"/>
      <c r="N126" s="305"/>
      <c r="O126" s="305"/>
      <c r="P126" s="305"/>
      <c r="Q126" s="305"/>
      <c r="R126" s="305"/>
      <c r="S126" s="305"/>
      <c r="T126" s="305"/>
      <c r="U126" s="305"/>
      <c r="V126" s="305"/>
      <c r="W126" s="305"/>
      <c r="X126" s="246"/>
      <c r="Y126" s="246"/>
      <c r="Z126" s="246"/>
      <c r="AA126" s="246"/>
      <c r="AB126" s="246"/>
      <c r="AC126" s="246"/>
      <c r="AD126" s="246"/>
      <c r="AE126" s="246"/>
    </row>
    <row r="127" spans="1:31" s="357" customFormat="1" ht="13.5" customHeight="1">
      <c r="A127" s="465"/>
      <c r="B127" s="359"/>
      <c r="C127" s="359"/>
      <c r="D127" s="359"/>
      <c r="E127" s="359"/>
      <c r="F127" s="359"/>
      <c r="G127" s="359"/>
      <c r="H127" s="359"/>
      <c r="I127" s="359"/>
      <c r="J127" s="359"/>
      <c r="K127" s="359"/>
      <c r="M127" s="305"/>
      <c r="N127" s="305"/>
      <c r="O127" s="305"/>
      <c r="P127" s="305"/>
      <c r="Q127" s="305"/>
      <c r="R127" s="305"/>
      <c r="S127" s="305"/>
      <c r="T127" s="305"/>
      <c r="U127" s="305"/>
      <c r="V127" s="305"/>
      <c r="W127" s="305"/>
      <c r="X127" s="246"/>
      <c r="Y127" s="246"/>
      <c r="Z127" s="246"/>
      <c r="AA127" s="246"/>
      <c r="AB127" s="246"/>
      <c r="AC127" s="246"/>
      <c r="AD127" s="246"/>
      <c r="AE127" s="246"/>
    </row>
    <row r="128" spans="1:31" s="357" customFormat="1" ht="23.25" customHeight="1">
      <c r="A128" s="605"/>
      <c r="B128" s="605"/>
      <c r="C128" s="605"/>
      <c r="D128" s="605"/>
      <c r="E128" s="605"/>
      <c r="F128" s="605"/>
      <c r="G128" s="605"/>
      <c r="H128" s="605"/>
      <c r="I128" s="605"/>
      <c r="J128" s="605"/>
      <c r="K128" s="605"/>
      <c r="M128" s="305"/>
      <c r="N128" s="305"/>
      <c r="O128" s="305"/>
      <c r="P128" s="305"/>
      <c r="Q128" s="305"/>
      <c r="R128" s="305"/>
      <c r="S128" s="305"/>
      <c r="T128" s="305"/>
      <c r="U128" s="305"/>
      <c r="V128" s="305"/>
      <c r="W128" s="305"/>
      <c r="X128" s="246"/>
      <c r="Y128" s="246"/>
      <c r="Z128" s="246"/>
      <c r="AA128" s="246"/>
      <c r="AB128" s="246"/>
      <c r="AC128" s="246"/>
      <c r="AD128" s="246"/>
      <c r="AE128" s="246"/>
    </row>
    <row r="129" spans="1:31" s="357" customFormat="1" ht="13.5" customHeight="1">
      <c r="A129" s="605"/>
      <c r="B129" s="605"/>
      <c r="C129" s="605"/>
      <c r="D129" s="605"/>
      <c r="E129" s="605"/>
      <c r="F129" s="605"/>
      <c r="G129" s="605"/>
      <c r="H129" s="605"/>
      <c r="I129" s="605"/>
      <c r="J129" s="605"/>
      <c r="K129" s="605"/>
      <c r="M129" s="305"/>
      <c r="N129" s="305"/>
      <c r="O129" s="305"/>
      <c r="P129" s="305"/>
      <c r="Q129" s="305"/>
      <c r="R129" s="305"/>
      <c r="S129" s="305"/>
      <c r="T129" s="305"/>
      <c r="U129" s="305"/>
      <c r="V129" s="305"/>
      <c r="W129" s="305"/>
      <c r="X129" s="246"/>
      <c r="Y129" s="246"/>
      <c r="Z129" s="246"/>
      <c r="AA129" s="246"/>
      <c r="AB129" s="246"/>
      <c r="AC129" s="246"/>
      <c r="AD129" s="246"/>
      <c r="AE129" s="246"/>
    </row>
    <row r="130" spans="1:31" s="357" customFormat="1" ht="23.25" customHeight="1">
      <c r="A130" s="602"/>
      <c r="B130" s="602"/>
      <c r="C130" s="602"/>
      <c r="D130" s="602"/>
      <c r="E130" s="602"/>
      <c r="F130" s="602"/>
      <c r="G130" s="602"/>
      <c r="H130" s="602"/>
      <c r="I130" s="602"/>
      <c r="J130" s="602"/>
      <c r="K130" s="602"/>
      <c r="M130" s="305"/>
      <c r="N130" s="305"/>
      <c r="O130" s="305"/>
      <c r="P130" s="305"/>
      <c r="Q130" s="305"/>
      <c r="R130" s="305"/>
      <c r="S130" s="305"/>
      <c r="T130" s="305"/>
      <c r="U130" s="305"/>
      <c r="V130" s="305"/>
      <c r="W130" s="305"/>
      <c r="X130" s="246"/>
      <c r="Y130" s="246"/>
      <c r="Z130" s="246"/>
      <c r="AA130" s="246"/>
      <c r="AB130" s="246"/>
      <c r="AC130" s="246"/>
      <c r="AD130" s="246"/>
      <c r="AE130" s="246"/>
    </row>
    <row r="131" spans="1:31" s="357" customFormat="1" ht="13.5" customHeight="1">
      <c r="A131" s="602"/>
      <c r="B131" s="602"/>
      <c r="C131" s="602"/>
      <c r="D131" s="490"/>
      <c r="E131" s="490"/>
      <c r="F131" s="490"/>
      <c r="G131" s="490"/>
      <c r="H131" s="490"/>
      <c r="I131" s="490"/>
      <c r="J131" s="490"/>
      <c r="K131" s="490"/>
      <c r="M131" s="305"/>
      <c r="N131" s="305"/>
      <c r="O131" s="305"/>
      <c r="P131" s="305"/>
      <c r="Q131" s="305"/>
      <c r="R131" s="305"/>
      <c r="S131" s="305"/>
      <c r="T131" s="305"/>
      <c r="U131" s="305"/>
      <c r="V131" s="305"/>
      <c r="W131" s="305"/>
      <c r="X131" s="246"/>
      <c r="Y131" s="246"/>
      <c r="Z131" s="246"/>
      <c r="AA131" s="246"/>
      <c r="AB131" s="246"/>
      <c r="AC131" s="246"/>
      <c r="AD131" s="246"/>
      <c r="AE131" s="246"/>
    </row>
    <row r="132" spans="1:31" s="357" customFormat="1" ht="13.5" customHeight="1">
      <c r="A132" s="359"/>
      <c r="B132" s="359"/>
      <c r="C132" s="359"/>
      <c r="D132" s="359"/>
      <c r="E132" s="359"/>
      <c r="F132" s="359"/>
      <c r="G132" s="359"/>
      <c r="H132" s="359"/>
      <c r="I132" s="359"/>
      <c r="J132" s="359"/>
      <c r="K132" s="359"/>
      <c r="M132" s="305"/>
      <c r="N132" s="305"/>
      <c r="O132" s="305"/>
      <c r="P132" s="305"/>
      <c r="Q132" s="305"/>
      <c r="R132" s="305"/>
      <c r="S132" s="305"/>
      <c r="T132" s="305"/>
      <c r="U132" s="305"/>
      <c r="V132" s="305"/>
      <c r="W132" s="305"/>
      <c r="X132" s="246"/>
      <c r="Y132" s="246"/>
      <c r="Z132" s="246"/>
      <c r="AA132" s="246"/>
      <c r="AB132" s="246"/>
      <c r="AC132" s="246"/>
      <c r="AD132" s="246"/>
      <c r="AE132" s="246"/>
    </row>
    <row r="133" spans="1:31" s="357" customFormat="1" ht="13.5" customHeight="1">
      <c r="A133" s="359"/>
      <c r="B133" s="359"/>
      <c r="C133" s="359"/>
      <c r="D133" s="359"/>
      <c r="E133" s="359"/>
      <c r="F133" s="359"/>
      <c r="G133" s="359"/>
      <c r="H133" s="359"/>
      <c r="I133" s="359"/>
      <c r="J133" s="359"/>
      <c r="K133" s="359"/>
    </row>
    <row r="134" spans="1:31" s="357" customFormat="1" ht="13.5" customHeight="1">
      <c r="A134" s="359"/>
      <c r="B134" s="359"/>
      <c r="C134" s="359"/>
      <c r="D134" s="359"/>
      <c r="E134" s="359"/>
      <c r="F134" s="359"/>
      <c r="G134" s="359"/>
      <c r="H134" s="359"/>
      <c r="I134" s="359"/>
      <c r="J134" s="359"/>
      <c r="K134" s="359"/>
    </row>
    <row r="135" spans="1:31" s="357" customFormat="1" ht="13.5" customHeight="1">
      <c r="A135" s="359"/>
      <c r="B135" s="359"/>
      <c r="C135" s="346"/>
      <c r="D135" s="346"/>
      <c r="E135" s="346"/>
      <c r="F135" s="346"/>
      <c r="G135" s="346"/>
      <c r="H135" s="346"/>
      <c r="I135" s="346"/>
      <c r="J135" s="346"/>
      <c r="K135" s="346"/>
    </row>
    <row r="136" spans="1:31" s="357" customFormat="1" ht="23.25" customHeight="1">
      <c r="A136" s="603"/>
      <c r="B136" s="603"/>
      <c r="C136" s="603"/>
      <c r="D136" s="603"/>
      <c r="E136" s="603"/>
      <c r="F136" s="603"/>
      <c r="G136" s="603"/>
      <c r="H136" s="603"/>
      <c r="I136" s="603"/>
      <c r="J136" s="603"/>
      <c r="K136" s="603"/>
    </row>
    <row r="137" spans="1:31" s="357" customFormat="1" ht="23.25" customHeight="1">
      <c r="A137" s="603"/>
      <c r="B137" s="603"/>
      <c r="C137" s="603"/>
      <c r="D137" s="603"/>
      <c r="E137" s="603"/>
      <c r="F137" s="603"/>
      <c r="G137" s="603"/>
      <c r="H137" s="603"/>
      <c r="I137" s="603"/>
      <c r="J137" s="603"/>
      <c r="K137" s="603"/>
    </row>
    <row r="138" spans="1:31" s="357" customFormat="1" ht="13.5" customHeight="1">
      <c r="A138" s="359"/>
      <c r="B138" s="359"/>
      <c r="C138" s="359"/>
      <c r="D138" s="359"/>
      <c r="E138" s="359"/>
      <c r="F138" s="359"/>
      <c r="G138" s="359"/>
      <c r="H138" s="359"/>
      <c r="I138" s="359"/>
      <c r="J138" s="359"/>
      <c r="K138" s="359"/>
    </row>
    <row r="139" spans="1:31" s="357" customFormat="1" ht="13.5" customHeight="1">
      <c r="A139" s="460"/>
      <c r="B139" s="359"/>
      <c r="C139" s="11"/>
      <c r="D139" s="359"/>
      <c r="E139" s="359"/>
      <c r="F139" s="359"/>
      <c r="G139" s="359"/>
      <c r="H139" s="359"/>
      <c r="I139" s="359"/>
      <c r="J139" s="359"/>
      <c r="K139" s="461"/>
      <c r="L139" s="241"/>
    </row>
    <row r="140" spans="1:31" s="357" customFormat="1" ht="13.5" customHeight="1">
      <c r="A140" s="359"/>
      <c r="B140" s="359"/>
      <c r="C140" s="11"/>
      <c r="D140" s="359"/>
      <c r="E140" s="359"/>
      <c r="F140" s="359"/>
      <c r="G140" s="359"/>
      <c r="H140" s="359"/>
      <c r="I140" s="359"/>
      <c r="J140" s="359"/>
      <c r="K140" s="461"/>
    </row>
    <row r="141" spans="1:31" s="357" customFormat="1" ht="13.5" customHeight="1">
      <c r="A141" s="462"/>
      <c r="B141" s="359"/>
      <c r="C141" s="11"/>
      <c r="D141" s="359"/>
      <c r="E141" s="359"/>
      <c r="F141" s="359"/>
      <c r="G141" s="359"/>
      <c r="H141" s="359"/>
      <c r="I141" s="359"/>
      <c r="J141" s="359"/>
      <c r="K141" s="461"/>
      <c r="L141" s="241"/>
    </row>
    <row r="142" spans="1:31" s="357" customFormat="1" ht="13.5" customHeight="1">
      <c r="A142" s="359"/>
      <c r="B142" s="359"/>
      <c r="C142" s="359"/>
      <c r="D142" s="359"/>
      <c r="E142" s="463"/>
      <c r="F142" s="463"/>
      <c r="G142" s="463"/>
      <c r="H142" s="463"/>
      <c r="I142" s="463"/>
      <c r="J142" s="463"/>
      <c r="K142" s="464"/>
      <c r="L142" s="241"/>
    </row>
    <row r="143" spans="1:31" ht="13.5" customHeight="1">
      <c r="A143" s="359"/>
      <c r="B143" s="463"/>
      <c r="C143" s="463"/>
      <c r="D143" s="463"/>
      <c r="E143" s="359"/>
      <c r="F143" s="359"/>
      <c r="G143" s="359"/>
      <c r="H143" s="359"/>
      <c r="I143" s="359"/>
      <c r="J143" s="359"/>
      <c r="K143" s="461"/>
      <c r="L143" s="388"/>
    </row>
    <row r="144" spans="1:31" s="357" customFormat="1" ht="13.5" customHeight="1">
      <c r="A144" s="359"/>
      <c r="B144" s="359"/>
      <c r="C144" s="11"/>
      <c r="D144" s="359"/>
      <c r="E144" s="359"/>
      <c r="F144" s="359"/>
      <c r="G144" s="359"/>
      <c r="H144" s="359"/>
      <c r="I144" s="359"/>
      <c r="J144" s="359"/>
      <c r="K144" s="461"/>
      <c r="L144" s="241"/>
    </row>
    <row r="145" spans="1:12" s="357" customFormat="1" ht="13.5" customHeight="1">
      <c r="A145" s="465"/>
      <c r="B145" s="466"/>
      <c r="C145" s="466"/>
      <c r="D145" s="466"/>
      <c r="E145" s="466"/>
      <c r="F145" s="466"/>
      <c r="G145" s="466"/>
      <c r="H145" s="466"/>
      <c r="I145" s="466"/>
      <c r="J145" s="466"/>
      <c r="K145" s="467"/>
      <c r="L145" s="241"/>
    </row>
    <row r="146" spans="1:12" s="357" customFormat="1" ht="13.5" customHeight="1">
      <c r="A146" s="359"/>
      <c r="B146" s="359"/>
      <c r="C146" s="11"/>
      <c r="D146" s="359"/>
      <c r="E146" s="359"/>
      <c r="F146" s="359"/>
      <c r="G146" s="359"/>
      <c r="H146" s="359"/>
      <c r="I146" s="359"/>
      <c r="J146" s="359"/>
      <c r="K146" s="461"/>
      <c r="L146" s="305"/>
    </row>
    <row r="147" spans="1:12" s="357" customFormat="1" ht="13.5" customHeight="1">
      <c r="A147" s="359"/>
      <c r="B147" s="359"/>
      <c r="C147" s="359"/>
      <c r="D147" s="359"/>
      <c r="E147" s="359"/>
      <c r="F147" s="359"/>
      <c r="G147" s="359"/>
      <c r="H147" s="359"/>
      <c r="I147" s="359"/>
      <c r="J147" s="359"/>
      <c r="K147" s="359"/>
      <c r="L147" s="241"/>
    </row>
    <row r="148" spans="1:12" s="357" customFormat="1" ht="13.5" customHeight="1">
      <c r="A148" s="604"/>
      <c r="B148" s="604"/>
      <c r="C148" s="604"/>
      <c r="D148" s="604"/>
      <c r="E148" s="604"/>
      <c r="F148" s="604"/>
      <c r="G148" s="604"/>
      <c r="H148" s="604"/>
      <c r="I148" s="604"/>
      <c r="J148" s="604"/>
      <c r="K148" s="463"/>
      <c r="L148" s="241"/>
    </row>
    <row r="149" spans="1:12" s="357" customFormat="1" ht="13.5" customHeight="1">
      <c r="A149" s="463"/>
      <c r="B149" s="463"/>
      <c r="C149" s="463"/>
      <c r="D149" s="463"/>
      <c r="E149" s="463"/>
      <c r="F149" s="463"/>
      <c r="G149" s="463"/>
      <c r="H149" s="463"/>
      <c r="I149" s="463"/>
      <c r="J149" s="463"/>
      <c r="K149" s="463"/>
      <c r="L149" s="372"/>
    </row>
    <row r="150" spans="1:12" s="357" customFormat="1" ht="13.5" customHeight="1">
      <c r="A150" s="359"/>
      <c r="B150" s="359"/>
      <c r="C150" s="11"/>
      <c r="D150" s="359"/>
      <c r="E150" s="359"/>
      <c r="F150" s="359"/>
      <c r="G150" s="359"/>
      <c r="H150" s="359"/>
      <c r="I150" s="359"/>
      <c r="J150" s="359"/>
      <c r="K150" s="461"/>
      <c r="L150" s="241"/>
    </row>
    <row r="151" spans="1:12" s="357" customFormat="1" ht="13.5" customHeight="1">
      <c r="A151" s="359"/>
      <c r="B151" s="239"/>
      <c r="C151" s="117"/>
      <c r="D151" s="239"/>
      <c r="E151" s="239"/>
      <c r="F151" s="239"/>
      <c r="G151" s="239"/>
      <c r="H151" s="239"/>
      <c r="I151" s="239"/>
      <c r="J151" s="239"/>
      <c r="K151" s="237"/>
      <c r="L151" s="241"/>
    </row>
    <row r="152" spans="1:12" s="357" customFormat="1" ht="13.5" customHeight="1">
      <c r="A152" s="359"/>
      <c r="B152" s="359"/>
      <c r="C152" s="359"/>
      <c r="D152" s="359"/>
      <c r="E152" s="359"/>
      <c r="F152" s="359"/>
      <c r="G152" s="359"/>
      <c r="H152" s="359"/>
      <c r="I152" s="359"/>
      <c r="J152" s="359"/>
      <c r="K152" s="359"/>
      <c r="L152" s="241"/>
    </row>
    <row r="153" spans="1:12" s="246" customFormat="1" ht="13.5" customHeight="1">
      <c r="A153" s="359"/>
      <c r="B153" s="239"/>
      <c r="C153" s="117"/>
      <c r="D153" s="239"/>
      <c r="E153" s="239"/>
      <c r="F153" s="239"/>
      <c r="G153" s="239"/>
      <c r="H153" s="239"/>
      <c r="I153" s="239"/>
      <c r="J153" s="239"/>
      <c r="K153" s="237"/>
      <c r="L153" s="241"/>
    </row>
    <row r="154" spans="1:12" ht="13.5" customHeight="1">
      <c r="A154" s="359"/>
      <c r="B154" s="239"/>
      <c r="C154" s="239"/>
      <c r="D154" s="239"/>
      <c r="E154" s="239"/>
      <c r="F154" s="239"/>
      <c r="G154" s="239"/>
      <c r="H154" s="239"/>
      <c r="I154" s="239"/>
      <c r="J154" s="239"/>
      <c r="K154" s="239"/>
    </row>
    <row r="155" spans="1:12" ht="13.5" customHeight="1">
      <c r="A155" s="359"/>
      <c r="B155" s="239"/>
      <c r="C155" s="117"/>
      <c r="D155" s="239"/>
      <c r="E155" s="239"/>
      <c r="F155" s="239"/>
      <c r="G155" s="239"/>
      <c r="H155" s="239"/>
      <c r="I155" s="239"/>
      <c r="J155" s="239"/>
      <c r="K155" s="237"/>
    </row>
    <row r="156" spans="1:12" ht="13.5" customHeight="1">
      <c r="A156" s="359"/>
      <c r="B156" s="239"/>
      <c r="C156" s="117"/>
      <c r="D156" s="239"/>
      <c r="E156" s="239"/>
      <c r="F156" s="239"/>
      <c r="G156" s="239"/>
      <c r="H156" s="239"/>
      <c r="I156" s="239"/>
      <c r="J156" s="239"/>
      <c r="K156" s="237"/>
    </row>
    <row r="157" spans="1:12" ht="13.5" customHeight="1">
      <c r="A157" s="359"/>
      <c r="B157" s="239"/>
      <c r="C157" s="239"/>
      <c r="D157" s="239"/>
      <c r="E157" s="239"/>
      <c r="F157" s="239"/>
      <c r="G157" s="239"/>
      <c r="H157" s="239"/>
      <c r="I157" s="239"/>
      <c r="J157" s="239"/>
      <c r="K157" s="239"/>
    </row>
    <row r="158" spans="1:12" ht="13.5" customHeight="1">
      <c r="A158" s="359"/>
      <c r="B158" s="239"/>
      <c r="C158" s="239"/>
      <c r="D158" s="239"/>
      <c r="E158" s="239"/>
      <c r="F158" s="239"/>
      <c r="G158" s="239"/>
      <c r="H158" s="239"/>
      <c r="I158" s="239"/>
      <c r="J158" s="239"/>
      <c r="K158" s="239"/>
      <c r="L158" s="371"/>
    </row>
    <row r="159" spans="1:12">
      <c r="A159" s="465"/>
      <c r="B159" s="465"/>
      <c r="C159" s="461"/>
      <c r="D159" s="461"/>
      <c r="E159" s="461"/>
      <c r="F159" s="461"/>
      <c r="G159" s="461"/>
      <c r="H159" s="461"/>
      <c r="I159" s="491"/>
      <c r="J159" s="491"/>
      <c r="K159" s="491"/>
      <c r="L159" s="371"/>
    </row>
    <row r="160" spans="1:12">
      <c r="A160" s="359"/>
      <c r="B160" s="359"/>
      <c r="C160" s="11"/>
      <c r="D160" s="461"/>
      <c r="E160" s="461"/>
      <c r="F160" s="461"/>
      <c r="G160" s="461"/>
      <c r="H160" s="461"/>
      <c r="I160" s="491"/>
      <c r="J160" s="491"/>
      <c r="K160" s="491"/>
    </row>
    <row r="161" spans="1:12" ht="12.75" customHeight="1">
      <c r="A161" s="466"/>
      <c r="B161" s="466"/>
      <c r="C161" s="466"/>
      <c r="D161" s="466"/>
      <c r="E161" s="466"/>
      <c r="F161" s="466"/>
      <c r="G161" s="466"/>
      <c r="H161" s="466"/>
      <c r="I161" s="466"/>
      <c r="J161" s="466"/>
      <c r="K161" s="466"/>
      <c r="L161" s="372"/>
    </row>
    <row r="162" spans="1:12" ht="12.75" customHeight="1">
      <c r="A162" s="466"/>
      <c r="B162" s="466"/>
      <c r="C162" s="466"/>
      <c r="D162" s="466"/>
      <c r="E162" s="466"/>
      <c r="F162" s="466"/>
      <c r="G162" s="466"/>
      <c r="H162" s="466"/>
      <c r="I162" s="466"/>
      <c r="J162" s="466"/>
      <c r="K162" s="466"/>
      <c r="L162" s="372"/>
    </row>
    <row r="163" spans="1:12">
      <c r="A163" s="359"/>
      <c r="B163" s="359"/>
      <c r="C163" s="11"/>
      <c r="D163" s="461"/>
      <c r="E163" s="461"/>
      <c r="F163" s="461"/>
      <c r="G163" s="461"/>
      <c r="H163" s="461"/>
      <c r="I163" s="491"/>
      <c r="J163" s="491"/>
      <c r="K163" s="491"/>
      <c r="L163" s="372"/>
    </row>
    <row r="164" spans="1:12" ht="12.75" customHeight="1">
      <c r="A164" s="463"/>
      <c r="B164" s="463"/>
      <c r="C164" s="463"/>
      <c r="D164" s="463"/>
      <c r="E164" s="463"/>
      <c r="F164" s="463"/>
      <c r="G164" s="463"/>
      <c r="H164" s="463"/>
      <c r="I164" s="463"/>
      <c r="J164" s="463"/>
      <c r="K164" s="463"/>
      <c r="L164" s="372"/>
    </row>
    <row r="165" spans="1:12" ht="12.75" customHeight="1">
      <c r="A165" s="463"/>
      <c r="B165" s="463"/>
      <c r="C165" s="463"/>
      <c r="D165" s="463"/>
      <c r="E165" s="463"/>
      <c r="F165" s="463"/>
      <c r="G165" s="463"/>
      <c r="H165" s="463"/>
      <c r="I165" s="463"/>
      <c r="J165" s="463"/>
      <c r="K165" s="463"/>
      <c r="L165" s="372"/>
    </row>
    <row r="166" spans="1:12" ht="12.75" customHeight="1">
      <c r="A166" s="463"/>
      <c r="B166" s="463"/>
      <c r="C166" s="463"/>
      <c r="D166" s="463"/>
      <c r="E166" s="463"/>
      <c r="F166" s="463"/>
      <c r="G166" s="463"/>
      <c r="H166" s="463"/>
      <c r="I166" s="463"/>
      <c r="J166" s="463"/>
      <c r="K166" s="463"/>
    </row>
    <row r="167" spans="1:12">
      <c r="A167" s="359"/>
      <c r="B167" s="359"/>
      <c r="C167" s="11"/>
      <c r="D167" s="461"/>
      <c r="E167" s="461"/>
      <c r="F167" s="461"/>
      <c r="G167" s="461"/>
      <c r="H167" s="461"/>
      <c r="I167" s="491"/>
      <c r="J167" s="491"/>
      <c r="K167" s="491"/>
    </row>
    <row r="168" spans="1:12">
      <c r="A168" s="359"/>
      <c r="B168" s="359"/>
      <c r="C168" s="11"/>
      <c r="D168" s="461"/>
      <c r="E168" s="461"/>
      <c r="F168" s="461"/>
      <c r="G168" s="461"/>
      <c r="H168" s="461"/>
      <c r="I168" s="491"/>
      <c r="J168" s="491"/>
      <c r="K168" s="491"/>
    </row>
    <row r="169" spans="1:12">
      <c r="A169" s="463"/>
      <c r="B169" s="463"/>
      <c r="C169" s="463"/>
      <c r="D169" s="463"/>
      <c r="E169" s="463"/>
      <c r="F169" s="463"/>
      <c r="G169" s="463"/>
      <c r="H169" s="463"/>
      <c r="I169" s="463"/>
      <c r="J169" s="463"/>
      <c r="K169" s="463"/>
    </row>
    <row r="170" spans="1:12">
      <c r="A170" s="468"/>
      <c r="B170" s="468"/>
      <c r="C170" s="468"/>
      <c r="D170" s="468"/>
      <c r="E170" s="468"/>
      <c r="F170" s="468"/>
      <c r="G170" s="468"/>
      <c r="H170" s="468"/>
      <c r="I170" s="468"/>
      <c r="J170" s="468"/>
      <c r="K170" s="468"/>
    </row>
  </sheetData>
  <mergeCells count="17">
    <mergeCell ref="A129:K129"/>
    <mergeCell ref="A2:K2"/>
    <mergeCell ref="A98:A99"/>
    <mergeCell ref="A100:A101"/>
    <mergeCell ref="A102:A106"/>
    <mergeCell ref="A107:A108"/>
    <mergeCell ref="A109:A110"/>
    <mergeCell ref="A111:A112"/>
    <mergeCell ref="A113:A114"/>
    <mergeCell ref="A115:A121"/>
    <mergeCell ref="A125:K125"/>
    <mergeCell ref="A128:K128"/>
    <mergeCell ref="A130:K130"/>
    <mergeCell ref="A131:C131"/>
    <mergeCell ref="A136:K136"/>
    <mergeCell ref="A137:K137"/>
    <mergeCell ref="A148:J148"/>
  </mergeCells>
  <pageMargins left="0.25" right="0.25" top="0.75" bottom="0.75" header="0.3" footer="0.3"/>
  <pageSetup paperSize="9" scale="105"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396BB-5FDA-45C3-B64C-005787522672}">
  <dimension ref="A1:AI159"/>
  <sheetViews>
    <sheetView zoomScale="85" zoomScaleNormal="85" workbookViewId="0"/>
  </sheetViews>
  <sheetFormatPr defaultColWidth="9.140625" defaultRowHeight="12.75"/>
  <cols>
    <col min="1" max="1" width="10.140625" style="241" customWidth="1"/>
    <col min="2" max="2" width="13.7109375" style="241" customWidth="1"/>
    <col min="3" max="3" width="8.42578125" style="241" customWidth="1"/>
    <col min="4" max="4" width="8.28515625" style="241" customWidth="1"/>
    <col min="5" max="5" width="10.5703125" style="241" customWidth="1"/>
    <col min="6" max="7" width="9.28515625" style="241" customWidth="1"/>
    <col min="8" max="8" width="8.28515625" style="241" customWidth="1"/>
    <col min="9" max="9" width="6.85546875" style="241" customWidth="1"/>
    <col min="10" max="10" width="9" style="241" customWidth="1"/>
    <col min="11" max="11" width="8.5703125" style="241" customWidth="1"/>
    <col min="12" max="12" width="5" style="241" customWidth="1"/>
    <col min="13" max="16384" width="9.140625" style="241"/>
  </cols>
  <sheetData>
    <row r="1" spans="1:35" ht="13.5" thickBot="1">
      <c r="A1" s="415"/>
      <c r="B1" s="415"/>
      <c r="C1" s="415"/>
      <c r="D1" s="415"/>
      <c r="E1" s="415"/>
      <c r="F1" s="415"/>
      <c r="G1" s="415"/>
      <c r="H1" s="415"/>
      <c r="I1" s="415"/>
      <c r="J1" s="415"/>
      <c r="K1" s="415"/>
    </row>
    <row r="2" spans="1:35" ht="13.5" customHeight="1" thickTop="1">
      <c r="A2" s="587" t="s">
        <v>20</v>
      </c>
      <c r="B2" s="588"/>
      <c r="C2" s="588"/>
      <c r="D2" s="588"/>
      <c r="E2" s="588"/>
      <c r="F2" s="588"/>
      <c r="G2" s="588"/>
      <c r="H2" s="588"/>
      <c r="I2" s="588"/>
      <c r="J2" s="588"/>
      <c r="K2" s="589"/>
    </row>
    <row r="3" spans="1:35" ht="13.5" customHeight="1">
      <c r="A3" s="493"/>
      <c r="B3" s="494"/>
      <c r="C3" s="495"/>
      <c r="D3" s="495"/>
      <c r="E3" s="495"/>
      <c r="F3" s="495"/>
      <c r="G3" s="495"/>
      <c r="H3" s="495"/>
      <c r="I3" s="495"/>
      <c r="J3" s="495"/>
      <c r="K3" s="496"/>
      <c r="L3" s="232"/>
      <c r="M3" s="232"/>
      <c r="N3" s="232"/>
      <c r="O3" s="232"/>
      <c r="P3" s="232"/>
      <c r="Q3" s="232"/>
      <c r="R3" s="232"/>
      <c r="S3" s="232"/>
      <c r="T3" s="232"/>
      <c r="U3" s="232"/>
      <c r="V3" s="232"/>
      <c r="W3" s="232"/>
      <c r="X3" s="232"/>
      <c r="Y3" s="232"/>
      <c r="Z3" s="232"/>
      <c r="AA3" s="232"/>
      <c r="AB3" s="232"/>
      <c r="AC3" s="232"/>
      <c r="AD3" s="232"/>
      <c r="AE3" s="232"/>
      <c r="AF3" s="232"/>
      <c r="AG3" s="232"/>
      <c r="AH3" s="232"/>
      <c r="AI3" s="232"/>
    </row>
    <row r="4" spans="1:35" ht="13.5" customHeight="1">
      <c r="A4" s="238" t="s">
        <v>23</v>
      </c>
      <c r="B4" s="243"/>
      <c r="C4" s="243"/>
      <c r="D4" s="243"/>
      <c r="E4" s="243"/>
      <c r="F4" s="243"/>
      <c r="G4" s="243"/>
      <c r="H4" s="243"/>
      <c r="I4" s="243"/>
      <c r="J4" s="258"/>
      <c r="K4" s="257"/>
    </row>
    <row r="5" spans="1:35" s="246" customFormat="1" ht="13.5" customHeight="1">
      <c r="A5" s="242" t="s">
        <v>691</v>
      </c>
      <c r="B5" s="243"/>
      <c r="C5" s="243"/>
      <c r="D5" s="243"/>
      <c r="E5" s="243"/>
      <c r="F5" s="243"/>
      <c r="G5" s="243"/>
      <c r="H5" s="243"/>
      <c r="I5" s="243"/>
      <c r="J5" s="181">
        <v>428</v>
      </c>
      <c r="K5" s="265"/>
    </row>
    <row r="6" spans="1:35" s="246" customFormat="1" ht="13.5" customHeight="1">
      <c r="A6" s="242" t="s">
        <v>384</v>
      </c>
      <c r="B6" s="243"/>
      <c r="C6" s="243"/>
      <c r="D6" s="243"/>
      <c r="E6" s="243"/>
      <c r="F6" s="205"/>
      <c r="G6" s="205"/>
      <c r="H6" s="243"/>
      <c r="I6" s="243"/>
      <c r="J6" s="179">
        <v>117</v>
      </c>
      <c r="K6" s="343">
        <f>J6/J5</f>
        <v>0.27336448598130841</v>
      </c>
    </row>
    <row r="7" spans="1:35" s="246" customFormat="1" ht="13.5" customHeight="1">
      <c r="A7" s="242" t="s">
        <v>385</v>
      </c>
      <c r="B7" s="243"/>
      <c r="C7" s="243"/>
      <c r="D7" s="205"/>
      <c r="E7" s="205"/>
      <c r="F7" s="205"/>
      <c r="G7" s="205"/>
      <c r="H7" s="243"/>
      <c r="I7" s="243"/>
      <c r="J7" s="179">
        <v>39</v>
      </c>
      <c r="K7" s="343">
        <f>+J7/J5</f>
        <v>9.11214953271028E-2</v>
      </c>
    </row>
    <row r="8" spans="1:35" s="246" customFormat="1" ht="13.5" customHeight="1">
      <c r="A8" s="242" t="s">
        <v>386</v>
      </c>
      <c r="B8" s="243"/>
      <c r="C8" s="243"/>
      <c r="D8" s="25"/>
      <c r="E8" s="25"/>
      <c r="F8" s="25"/>
      <c r="G8" s="25"/>
      <c r="H8" s="243"/>
      <c r="I8" s="243"/>
      <c r="J8" s="25">
        <v>2.5</v>
      </c>
      <c r="K8" s="26"/>
    </row>
    <row r="9" spans="1:35" ht="13.5" customHeight="1">
      <c r="A9" s="242" t="s">
        <v>387</v>
      </c>
      <c r="B9" s="243"/>
      <c r="C9" s="243"/>
      <c r="D9" s="25"/>
      <c r="E9" s="25"/>
      <c r="F9" s="25"/>
      <c r="G9" s="25"/>
      <c r="H9" s="25"/>
      <c r="I9" s="243"/>
      <c r="J9" s="25">
        <v>77</v>
      </c>
      <c r="K9" s="257"/>
      <c r="L9" s="253"/>
      <c r="M9" s="253"/>
      <c r="N9" s="253"/>
      <c r="O9" s="253"/>
      <c r="P9" s="253"/>
      <c r="Q9" s="246"/>
      <c r="R9" s="246"/>
      <c r="S9" s="246"/>
      <c r="T9" s="246"/>
      <c r="U9" s="246"/>
      <c r="V9" s="246"/>
      <c r="W9" s="249"/>
      <c r="X9" s="249"/>
      <c r="Y9" s="249"/>
      <c r="Z9" s="249"/>
      <c r="AA9" s="249"/>
      <c r="AB9" s="249"/>
      <c r="AC9" s="249"/>
      <c r="AD9" s="249"/>
      <c r="AE9" s="249"/>
      <c r="AF9" s="249"/>
      <c r="AG9" s="249"/>
      <c r="AH9" s="249"/>
      <c r="AI9" s="249"/>
    </row>
    <row r="10" spans="1:35" s="246" customFormat="1" ht="13.5" customHeight="1">
      <c r="A10" s="242" t="s">
        <v>435</v>
      </c>
      <c r="B10" s="243"/>
      <c r="C10" s="254"/>
      <c r="D10" s="254"/>
      <c r="E10" s="254"/>
      <c r="F10" s="254"/>
      <c r="G10" s="254"/>
      <c r="H10" s="243"/>
      <c r="I10" s="243"/>
      <c r="J10" s="17">
        <v>2.1</v>
      </c>
      <c r="K10" s="255"/>
    </row>
    <row r="11" spans="1:35" s="246" customFormat="1" ht="13.5" customHeight="1">
      <c r="A11" s="242"/>
      <c r="B11" s="243"/>
      <c r="C11" s="243"/>
      <c r="D11" s="243"/>
      <c r="E11" s="243"/>
      <c r="F11" s="243"/>
      <c r="G11" s="243"/>
      <c r="H11" s="243"/>
      <c r="I11" s="243"/>
      <c r="J11" s="243"/>
      <c r="K11" s="265"/>
    </row>
    <row r="12" spans="1:35" s="246" customFormat="1" ht="13.5" customHeight="1">
      <c r="A12" s="238" t="s">
        <v>107</v>
      </c>
      <c r="B12" s="256"/>
      <c r="C12" s="44"/>
      <c r="D12" s="44"/>
      <c r="E12" s="44"/>
      <c r="F12" s="44"/>
      <c r="G12" s="44"/>
      <c r="H12" s="243"/>
      <c r="I12" s="243"/>
      <c r="J12" s="44"/>
      <c r="K12" s="70"/>
      <c r="L12" s="497"/>
      <c r="M12" s="497"/>
      <c r="N12" s="497"/>
      <c r="O12" s="420"/>
      <c r="P12" s="420"/>
      <c r="Q12" s="420"/>
      <c r="R12" s="420"/>
      <c r="S12" s="420"/>
      <c r="T12" s="420"/>
      <c r="U12" s="420"/>
      <c r="V12" s="420"/>
      <c r="W12" s="420"/>
      <c r="X12" s="420"/>
      <c r="Y12" s="420"/>
      <c r="Z12" s="420"/>
    </row>
    <row r="13" spans="1:35" s="246" customFormat="1" ht="13.5" customHeight="1">
      <c r="A13" s="242" t="s">
        <v>497</v>
      </c>
      <c r="B13" s="243"/>
      <c r="C13" s="243"/>
      <c r="D13" s="254"/>
      <c r="E13" s="254"/>
      <c r="F13" s="254"/>
      <c r="G13" s="254"/>
      <c r="H13" s="243"/>
      <c r="I13" s="243"/>
      <c r="J13" s="254">
        <v>101</v>
      </c>
      <c r="K13" s="345"/>
      <c r="L13" s="498"/>
      <c r="M13" s="419"/>
      <c r="N13" s="419"/>
      <c r="O13" s="420"/>
      <c r="P13" s="420"/>
      <c r="Q13" s="420"/>
      <c r="R13" s="420"/>
      <c r="S13" s="420"/>
      <c r="T13" s="420"/>
      <c r="U13" s="420"/>
      <c r="V13" s="420"/>
      <c r="W13" s="420"/>
      <c r="X13" s="420"/>
      <c r="Y13" s="420"/>
      <c r="Z13" s="420"/>
    </row>
    <row r="14" spans="1:35" s="246" customFormat="1" ht="13.5" customHeight="1">
      <c r="A14" s="242" t="s">
        <v>436</v>
      </c>
      <c r="B14" s="243"/>
      <c r="C14" s="243"/>
      <c r="D14" s="250"/>
      <c r="E14" s="250"/>
      <c r="F14" s="250"/>
      <c r="G14" s="250"/>
      <c r="H14" s="243"/>
      <c r="I14" s="243"/>
      <c r="J14" s="254">
        <v>0.54900000000000004</v>
      </c>
      <c r="K14" s="347"/>
      <c r="L14" s="498"/>
      <c r="M14" s="419"/>
      <c r="N14" s="419"/>
      <c r="O14" s="420"/>
      <c r="P14" s="420"/>
      <c r="Q14" s="420"/>
      <c r="R14" s="420"/>
      <c r="S14" s="420"/>
      <c r="T14" s="420"/>
      <c r="U14" s="420"/>
      <c r="V14" s="420"/>
      <c r="W14" s="420"/>
      <c r="X14" s="420"/>
      <c r="Y14" s="420"/>
      <c r="Z14" s="420"/>
    </row>
    <row r="15" spans="1:35" s="246" customFormat="1" ht="13.5" customHeight="1">
      <c r="A15" s="242" t="s">
        <v>437</v>
      </c>
      <c r="B15" s="243"/>
      <c r="C15" s="243"/>
      <c r="D15" s="254"/>
      <c r="E15" s="254"/>
      <c r="F15" s="254"/>
      <c r="G15" s="254"/>
      <c r="H15" s="243"/>
      <c r="I15" s="243"/>
      <c r="J15" s="254">
        <v>0.34300000000000003</v>
      </c>
      <c r="K15" s="345"/>
      <c r="Z15" s="249"/>
      <c r="AA15" s="249"/>
      <c r="AB15" s="249"/>
      <c r="AC15" s="249"/>
      <c r="AD15" s="249"/>
      <c r="AE15" s="249"/>
      <c r="AF15" s="249"/>
      <c r="AG15" s="249"/>
      <c r="AH15" s="249"/>
      <c r="AI15" s="249"/>
    </row>
    <row r="16" spans="1:35" s="246" customFormat="1" ht="13.5" customHeight="1">
      <c r="A16" s="242" t="s">
        <v>438</v>
      </c>
      <c r="B16" s="243"/>
      <c r="C16" s="243"/>
      <c r="D16" s="254"/>
      <c r="E16" s="254"/>
      <c r="F16" s="254"/>
      <c r="G16" s="254"/>
      <c r="H16" s="243"/>
      <c r="I16" s="243"/>
      <c r="J16" s="254">
        <v>7.0000000000000001E-3</v>
      </c>
      <c r="K16" s="345"/>
    </row>
    <row r="17" spans="1:35" s="246" customFormat="1" ht="13.5" customHeight="1">
      <c r="A17" s="242" t="s">
        <v>498</v>
      </c>
      <c r="B17" s="243"/>
      <c r="C17" s="250"/>
      <c r="D17" s="250"/>
      <c r="E17" s="250"/>
      <c r="F17" s="250"/>
      <c r="G17" s="250"/>
      <c r="H17" s="243"/>
      <c r="I17" s="243"/>
      <c r="J17" s="254">
        <v>22</v>
      </c>
      <c r="K17" s="348"/>
    </row>
    <row r="18" spans="1:35" s="246" customFormat="1" ht="13.5" customHeight="1">
      <c r="A18" s="242" t="s">
        <v>393</v>
      </c>
      <c r="B18" s="243"/>
      <c r="C18" s="250"/>
      <c r="D18" s="250"/>
      <c r="E18" s="250"/>
      <c r="F18" s="250"/>
      <c r="G18" s="250"/>
      <c r="H18" s="243"/>
      <c r="I18" s="243"/>
      <c r="J18" s="205">
        <v>50.7</v>
      </c>
      <c r="K18" s="257"/>
    </row>
    <row r="19" spans="1:35" s="246" customFormat="1" ht="13.5" customHeight="1">
      <c r="A19" s="242" t="s">
        <v>499</v>
      </c>
      <c r="B19" s="243"/>
      <c r="C19" s="30"/>
      <c r="D19" s="30"/>
      <c r="E19" s="30"/>
      <c r="F19" s="30"/>
      <c r="G19" s="30"/>
      <c r="H19" s="243"/>
      <c r="I19" s="243"/>
      <c r="J19" s="205">
        <v>7</v>
      </c>
      <c r="K19" s="257"/>
    </row>
    <row r="20" spans="1:35" s="246" customFormat="1" ht="13.5" customHeight="1">
      <c r="A20" s="242"/>
      <c r="B20" s="243"/>
      <c r="C20" s="243"/>
      <c r="D20" s="243"/>
      <c r="E20" s="243"/>
      <c r="F20" s="243"/>
      <c r="G20" s="243"/>
      <c r="H20" s="243"/>
      <c r="I20" s="243"/>
      <c r="J20" s="243"/>
      <c r="K20" s="265"/>
    </row>
    <row r="21" spans="1:35" s="246" customFormat="1" ht="13.5" customHeight="1">
      <c r="A21" s="238" t="s">
        <v>291</v>
      </c>
      <c r="B21" s="243"/>
      <c r="C21" s="34"/>
      <c r="D21" s="34"/>
      <c r="E21" s="34"/>
      <c r="F21" s="34"/>
      <c r="G21" s="34"/>
      <c r="H21" s="34"/>
      <c r="I21" s="243"/>
      <c r="J21" s="34"/>
      <c r="K21" s="257"/>
      <c r="L21" s="241"/>
      <c r="M21" s="241"/>
      <c r="N21" s="241"/>
      <c r="O21" s="241"/>
      <c r="P21" s="241"/>
      <c r="Q21" s="241"/>
      <c r="R21" s="241"/>
      <c r="S21" s="241"/>
      <c r="T21" s="241"/>
      <c r="U21" s="241"/>
      <c r="V21" s="241"/>
      <c r="W21" s="241"/>
      <c r="X21" s="241"/>
      <c r="Y21" s="241"/>
      <c r="Z21" s="241"/>
      <c r="AA21" s="241"/>
      <c r="AB21" s="241"/>
      <c r="AC21" s="241"/>
      <c r="AD21" s="241"/>
      <c r="AE21" s="241"/>
      <c r="AF21" s="241"/>
      <c r="AG21" s="241"/>
      <c r="AH21" s="241"/>
      <c r="AI21" s="241"/>
    </row>
    <row r="22" spans="1:35" s="246" customFormat="1" ht="13.5" customHeight="1">
      <c r="A22" s="242" t="s">
        <v>692</v>
      </c>
      <c r="B22" s="243"/>
      <c r="C22" s="34"/>
      <c r="D22" s="34"/>
      <c r="E22" s="34"/>
      <c r="F22" s="34"/>
      <c r="G22" s="34"/>
      <c r="H22" s="243"/>
      <c r="I22" s="243"/>
      <c r="J22" s="205">
        <v>11</v>
      </c>
      <c r="K22" s="257"/>
      <c r="L22" s="241"/>
      <c r="M22" s="241"/>
      <c r="N22" s="241"/>
      <c r="O22" s="241"/>
      <c r="P22" s="241"/>
      <c r="Q22" s="241"/>
      <c r="R22" s="241"/>
      <c r="S22" s="241"/>
      <c r="T22" s="241"/>
      <c r="U22" s="241"/>
      <c r="V22" s="241"/>
      <c r="W22" s="241"/>
      <c r="X22" s="241"/>
      <c r="Y22" s="241"/>
      <c r="Z22" s="241"/>
      <c r="AA22" s="241"/>
      <c r="AB22" s="241"/>
      <c r="AC22" s="241"/>
      <c r="AD22" s="241"/>
      <c r="AE22" s="241"/>
      <c r="AF22" s="241"/>
      <c r="AG22" s="241"/>
      <c r="AH22" s="241"/>
      <c r="AI22" s="241"/>
    </row>
    <row r="23" spans="1:35" s="246" customFormat="1" ht="13.5" customHeight="1">
      <c r="A23" s="242" t="s">
        <v>693</v>
      </c>
      <c r="B23" s="243"/>
      <c r="C23" s="25"/>
      <c r="D23" s="25"/>
      <c r="E23" s="25"/>
      <c r="F23" s="25"/>
      <c r="G23" s="25"/>
      <c r="H23" s="243"/>
      <c r="I23" s="243"/>
      <c r="J23" s="205">
        <v>18</v>
      </c>
      <c r="K23" s="255"/>
      <c r="L23" s="241"/>
      <c r="M23" s="241"/>
      <c r="N23" s="241"/>
      <c r="O23" s="241"/>
      <c r="P23" s="241"/>
      <c r="Q23" s="241"/>
      <c r="R23" s="241"/>
      <c r="S23" s="241"/>
      <c r="T23" s="241"/>
      <c r="U23" s="241"/>
      <c r="V23" s="241"/>
      <c r="W23" s="241"/>
      <c r="X23" s="241"/>
      <c r="Y23" s="241"/>
      <c r="Z23" s="241"/>
      <c r="AA23" s="241"/>
      <c r="AB23" s="241"/>
      <c r="AC23" s="241"/>
      <c r="AD23" s="241"/>
      <c r="AE23" s="241"/>
      <c r="AF23" s="241"/>
      <c r="AG23" s="241"/>
      <c r="AH23" s="241"/>
      <c r="AI23" s="241"/>
    </row>
    <row r="24" spans="1:35" s="246" customFormat="1" ht="13.5" customHeight="1">
      <c r="A24" s="242" t="s">
        <v>694</v>
      </c>
      <c r="B24" s="243"/>
      <c r="C24" s="25"/>
      <c r="D24" s="25"/>
      <c r="E24" s="25"/>
      <c r="F24" s="25"/>
      <c r="G24" s="25"/>
      <c r="H24" s="243"/>
      <c r="I24" s="243"/>
      <c r="J24" s="205">
        <v>20</v>
      </c>
      <c r="K24" s="255"/>
    </row>
    <row r="25" spans="1:35" s="246" customFormat="1" ht="13.5" customHeight="1">
      <c r="A25" s="242" t="s">
        <v>398</v>
      </c>
      <c r="B25" s="243"/>
      <c r="C25" s="254"/>
      <c r="D25" s="254"/>
      <c r="E25" s="254"/>
      <c r="F25" s="254"/>
      <c r="G25" s="254"/>
      <c r="H25" s="243"/>
      <c r="I25" s="243"/>
      <c r="J25" s="215">
        <v>110</v>
      </c>
      <c r="K25" s="255"/>
    </row>
    <row r="26" spans="1:35" s="246" customFormat="1" ht="13.5" customHeight="1">
      <c r="A26" s="242" t="s">
        <v>695</v>
      </c>
      <c r="B26" s="243"/>
      <c r="C26" s="254"/>
      <c r="D26" s="254"/>
      <c r="E26" s="254"/>
      <c r="F26" s="254"/>
      <c r="G26" s="254"/>
      <c r="H26" s="243"/>
      <c r="I26" s="243"/>
      <c r="J26" s="207">
        <v>99.5</v>
      </c>
      <c r="K26" s="267"/>
    </row>
    <row r="27" spans="1:35" s="246" customFormat="1" ht="13.5" customHeight="1">
      <c r="A27" s="242" t="s">
        <v>697</v>
      </c>
      <c r="B27" s="243"/>
      <c r="C27" s="243"/>
      <c r="D27" s="254"/>
      <c r="E27" s="254"/>
      <c r="F27" s="254"/>
      <c r="G27" s="243"/>
      <c r="H27" s="254"/>
      <c r="I27" s="243"/>
      <c r="J27" s="254">
        <v>91.6</v>
      </c>
      <c r="K27" s="255"/>
    </row>
    <row r="28" spans="1:35" s="246" customFormat="1" ht="13.5" customHeight="1">
      <c r="A28" s="242" t="s">
        <v>696</v>
      </c>
      <c r="B28" s="243"/>
      <c r="C28" s="243"/>
      <c r="D28" s="254"/>
      <c r="E28" s="254"/>
      <c r="F28" s="254"/>
      <c r="G28" s="243"/>
      <c r="H28" s="254"/>
      <c r="I28" s="243"/>
      <c r="J28" s="499">
        <v>85</v>
      </c>
      <c r="K28" s="255"/>
    </row>
    <row r="29" spans="1:35" s="246" customFormat="1" ht="13.5" customHeight="1">
      <c r="A29" s="242" t="s">
        <v>698</v>
      </c>
      <c r="B29" s="243"/>
      <c r="C29" s="243"/>
      <c r="D29" s="254"/>
      <c r="E29" s="254"/>
      <c r="F29" s="254"/>
      <c r="G29" s="243"/>
      <c r="H29" s="254"/>
      <c r="I29" s="243"/>
      <c r="J29" s="254">
        <v>81.599999999999994</v>
      </c>
      <c r="K29" s="255"/>
    </row>
    <row r="30" spans="1:35" s="246" customFormat="1" ht="13.5" customHeight="1">
      <c r="A30" s="242" t="s">
        <v>699</v>
      </c>
      <c r="B30" s="243"/>
      <c r="C30" s="243"/>
      <c r="D30" s="254"/>
      <c r="E30" s="254"/>
      <c r="F30" s="254"/>
      <c r="G30" s="243"/>
      <c r="H30" s="254"/>
      <c r="I30" s="243"/>
      <c r="J30" s="254">
        <v>88.8</v>
      </c>
      <c r="K30" s="255"/>
    </row>
    <row r="31" spans="1:35" s="246" customFormat="1" ht="13.5" customHeight="1">
      <c r="A31" s="242" t="s">
        <v>606</v>
      </c>
      <c r="B31" s="243"/>
      <c r="C31" s="243"/>
      <c r="D31" s="434"/>
      <c r="E31" s="434"/>
      <c r="F31" s="434"/>
      <c r="G31" s="434"/>
      <c r="H31" s="243"/>
      <c r="I31" s="243"/>
      <c r="J31" s="214">
        <v>0</v>
      </c>
      <c r="K31" s="267"/>
      <c r="N31" s="241"/>
    </row>
    <row r="32" spans="1:35" s="246" customFormat="1" ht="13.5" customHeight="1">
      <c r="A32" s="242"/>
      <c r="B32" s="243"/>
      <c r="C32" s="243"/>
      <c r="D32" s="254"/>
      <c r="E32" s="254"/>
      <c r="F32" s="254"/>
      <c r="G32" s="243"/>
      <c r="H32" s="254"/>
      <c r="I32" s="243"/>
      <c r="J32" s="254"/>
      <c r="K32" s="255"/>
    </row>
    <row r="33" spans="1:14" s="246" customFormat="1" ht="13.5" customHeight="1">
      <c r="A33" s="238" t="s">
        <v>290</v>
      </c>
      <c r="B33" s="243"/>
      <c r="C33" s="243"/>
      <c r="D33" s="254"/>
      <c r="E33" s="254"/>
      <c r="F33" s="254"/>
      <c r="G33" s="243"/>
      <c r="H33" s="254"/>
      <c r="I33" s="243"/>
      <c r="J33" s="254"/>
      <c r="K33" s="255"/>
    </row>
    <row r="34" spans="1:14" s="246" customFormat="1" ht="13.5" customHeight="1">
      <c r="A34" s="242" t="s">
        <v>700</v>
      </c>
      <c r="B34" s="243"/>
      <c r="C34" s="243"/>
      <c r="D34" s="434"/>
      <c r="E34" s="434"/>
      <c r="F34" s="434"/>
      <c r="G34" s="434"/>
      <c r="H34" s="243"/>
      <c r="I34" s="243"/>
      <c r="J34" s="25">
        <v>15</v>
      </c>
      <c r="K34" s="267"/>
      <c r="N34" s="241"/>
    </row>
    <row r="35" spans="1:14" s="246" customFormat="1" ht="13.5" customHeight="1">
      <c r="A35" s="242" t="s">
        <v>701</v>
      </c>
      <c r="B35" s="243"/>
      <c r="C35" s="243"/>
      <c r="D35" s="434"/>
      <c r="E35" s="434"/>
      <c r="F35" s="434"/>
      <c r="G35" s="434"/>
      <c r="H35" s="243"/>
      <c r="I35" s="243"/>
      <c r="J35" s="25">
        <v>15</v>
      </c>
      <c r="K35" s="267"/>
      <c r="N35" s="241"/>
    </row>
    <row r="36" spans="1:14" s="246" customFormat="1" ht="13.5" customHeight="1">
      <c r="A36" s="242" t="s">
        <v>702</v>
      </c>
      <c r="B36" s="243"/>
      <c r="C36" s="254"/>
      <c r="D36" s="254"/>
      <c r="E36" s="254"/>
      <c r="F36" s="254"/>
      <c r="G36" s="254"/>
      <c r="H36" s="243"/>
      <c r="I36" s="243"/>
      <c r="J36" s="33">
        <v>75</v>
      </c>
      <c r="K36" s="255"/>
    </row>
    <row r="37" spans="1:14" s="246" customFormat="1" ht="13.5" customHeight="1">
      <c r="A37" s="242" t="s">
        <v>703</v>
      </c>
      <c r="B37" s="243"/>
      <c r="C37" s="243"/>
      <c r="D37" s="263"/>
      <c r="E37" s="263"/>
      <c r="F37" s="263"/>
      <c r="G37" s="263"/>
      <c r="H37" s="243"/>
      <c r="I37" s="243"/>
      <c r="J37" s="25" t="s">
        <v>6</v>
      </c>
      <c r="K37" s="430"/>
    </row>
    <row r="38" spans="1:14" s="246" customFormat="1" ht="13.5" customHeight="1">
      <c r="A38" s="242" t="s">
        <v>403</v>
      </c>
      <c r="B38" s="243"/>
      <c r="C38" s="243"/>
      <c r="D38" s="263"/>
      <c r="E38" s="263"/>
      <c r="F38" s="263"/>
      <c r="G38" s="263"/>
      <c r="H38" s="243"/>
      <c r="I38" s="243"/>
      <c r="J38" s="25">
        <v>13</v>
      </c>
      <c r="K38" s="430"/>
    </row>
    <row r="39" spans="1:14" s="246" customFormat="1" ht="13.5" customHeight="1">
      <c r="A39" s="242" t="s">
        <v>704</v>
      </c>
      <c r="B39" s="243"/>
      <c r="C39" s="243"/>
      <c r="D39" s="263"/>
      <c r="E39" s="263"/>
      <c r="F39" s="263"/>
      <c r="G39" s="263"/>
      <c r="H39" s="243"/>
      <c r="I39" s="243"/>
      <c r="J39" s="25">
        <v>56.7</v>
      </c>
      <c r="K39" s="430"/>
    </row>
    <row r="40" spans="1:14" s="246" customFormat="1" ht="13.5" customHeight="1">
      <c r="A40" s="242" t="s">
        <v>705</v>
      </c>
      <c r="B40" s="243"/>
      <c r="C40" s="243"/>
      <c r="D40" s="263"/>
      <c r="E40" s="263"/>
      <c r="F40" s="263"/>
      <c r="G40" s="263"/>
      <c r="H40" s="243"/>
      <c r="I40" s="243"/>
      <c r="J40" s="25">
        <v>85.2</v>
      </c>
      <c r="K40" s="430"/>
    </row>
    <row r="41" spans="1:14" s="246" customFormat="1" ht="13.5" customHeight="1">
      <c r="A41" s="264"/>
      <c r="B41" s="243"/>
      <c r="C41" s="254"/>
      <c r="D41" s="254"/>
      <c r="E41" s="254"/>
      <c r="F41" s="254"/>
      <c r="G41" s="254"/>
      <c r="H41" s="243"/>
      <c r="I41" s="243"/>
      <c r="J41" s="179"/>
      <c r="K41" s="255"/>
    </row>
    <row r="42" spans="1:14" s="246" customFormat="1" ht="13.5" customHeight="1">
      <c r="A42" s="238" t="s">
        <v>292</v>
      </c>
      <c r="B42" s="243"/>
      <c r="C42" s="254"/>
      <c r="D42" s="254"/>
      <c r="E42" s="254"/>
      <c r="F42" s="254"/>
      <c r="G42" s="254"/>
      <c r="H42" s="243"/>
      <c r="I42" s="243"/>
      <c r="J42" s="179"/>
      <c r="K42" s="255"/>
    </row>
    <row r="43" spans="1:14" s="246" customFormat="1" ht="13.5" customHeight="1">
      <c r="A43" s="242" t="s">
        <v>687</v>
      </c>
      <c r="B43" s="243"/>
      <c r="C43" s="243"/>
      <c r="D43" s="254"/>
      <c r="E43" s="254"/>
      <c r="F43" s="254"/>
      <c r="G43" s="254"/>
      <c r="H43" s="243"/>
      <c r="I43" s="243"/>
      <c r="J43" s="207">
        <v>97.9</v>
      </c>
      <c r="K43" s="255"/>
    </row>
    <row r="44" spans="1:14" s="246" customFormat="1" ht="13.5" customHeight="1">
      <c r="A44" s="242" t="s">
        <v>688</v>
      </c>
      <c r="B44" s="243"/>
      <c r="C44" s="243"/>
      <c r="D44" s="254"/>
      <c r="E44" s="254"/>
      <c r="F44" s="254"/>
      <c r="G44" s="254"/>
      <c r="H44" s="243"/>
      <c r="I44" s="243"/>
      <c r="J44" s="207">
        <v>95.9</v>
      </c>
      <c r="K44" s="255"/>
    </row>
    <row r="45" spans="1:14" s="246" customFormat="1" ht="13.5" customHeight="1">
      <c r="A45" s="242" t="s">
        <v>446</v>
      </c>
      <c r="B45" s="243"/>
      <c r="C45" s="243"/>
      <c r="D45" s="254"/>
      <c r="E45" s="254"/>
      <c r="F45" s="254"/>
      <c r="G45" s="254"/>
      <c r="H45" s="243"/>
      <c r="I45" s="243"/>
      <c r="J45" s="500">
        <v>0</v>
      </c>
      <c r="K45" s="255"/>
    </row>
    <row r="46" spans="1:14" s="246" customFormat="1" ht="13.5" customHeight="1">
      <c r="A46" s="242"/>
      <c r="B46" s="243"/>
      <c r="C46" s="254"/>
      <c r="D46" s="254"/>
      <c r="E46" s="254"/>
      <c r="F46" s="254"/>
      <c r="G46" s="254"/>
      <c r="H46" s="243"/>
      <c r="I46" s="243"/>
      <c r="J46" s="33"/>
      <c r="K46" s="255"/>
    </row>
    <row r="47" spans="1:14" s="246" customFormat="1" ht="13.5" customHeight="1">
      <c r="A47" s="238" t="s">
        <v>293</v>
      </c>
      <c r="B47" s="243"/>
      <c r="C47" s="243"/>
      <c r="D47" s="263"/>
      <c r="E47" s="263"/>
      <c r="F47" s="263"/>
      <c r="G47" s="263"/>
      <c r="H47" s="243"/>
      <c r="I47" s="243"/>
      <c r="J47" s="25"/>
      <c r="K47" s="430"/>
    </row>
    <row r="48" spans="1:14" s="246" customFormat="1" ht="13.5" customHeight="1">
      <c r="A48" s="242" t="s">
        <v>406</v>
      </c>
      <c r="B48" s="243"/>
      <c r="C48" s="254"/>
      <c r="D48" s="254"/>
      <c r="E48" s="254"/>
      <c r="F48" s="254"/>
      <c r="G48" s="254"/>
      <c r="H48" s="243"/>
      <c r="I48" s="243"/>
      <c r="J48" s="179" t="s">
        <v>2</v>
      </c>
      <c r="K48" s="255"/>
    </row>
    <row r="49" spans="1:21" s="246" customFormat="1" ht="13.5" customHeight="1">
      <c r="A49" s="242"/>
      <c r="B49" s="243"/>
      <c r="C49" s="243"/>
      <c r="D49" s="243"/>
      <c r="E49" s="243"/>
      <c r="F49" s="243"/>
      <c r="G49" s="243"/>
      <c r="H49" s="243"/>
      <c r="I49" s="243"/>
      <c r="J49" s="243"/>
      <c r="K49" s="265"/>
    </row>
    <row r="50" spans="1:21" s="246" customFormat="1" ht="13.5" customHeight="1">
      <c r="A50" s="238" t="s">
        <v>3</v>
      </c>
      <c r="B50" s="243"/>
      <c r="C50" s="254"/>
      <c r="D50" s="254"/>
      <c r="E50" s="254"/>
      <c r="F50" s="254"/>
      <c r="G50" s="254"/>
      <c r="H50" s="254"/>
      <c r="I50" s="243"/>
      <c r="J50" s="254"/>
      <c r="K50" s="255"/>
      <c r="L50" s="243"/>
      <c r="M50" s="243"/>
    </row>
    <row r="51" spans="1:21" s="246" customFormat="1" ht="13.5" customHeight="1">
      <c r="A51" s="242" t="s">
        <v>500</v>
      </c>
      <c r="B51" s="243"/>
      <c r="C51" s="179"/>
      <c r="D51" s="179"/>
      <c r="E51" s="179"/>
      <c r="F51" s="179"/>
      <c r="G51" s="179"/>
      <c r="H51" s="243"/>
      <c r="I51" s="243"/>
      <c r="J51" s="179" t="s">
        <v>229</v>
      </c>
      <c r="K51" s="180" t="s">
        <v>274</v>
      </c>
    </row>
    <row r="52" spans="1:21" s="246" customFormat="1" ht="13.5" customHeight="1">
      <c r="A52" s="266" t="s">
        <v>501</v>
      </c>
      <c r="B52" s="243"/>
      <c r="C52" s="243"/>
      <c r="D52" s="254"/>
      <c r="E52" s="254"/>
      <c r="F52" s="254"/>
      <c r="G52" s="254"/>
      <c r="H52" s="243"/>
      <c r="I52" s="243"/>
      <c r="J52" s="179" t="s">
        <v>2</v>
      </c>
      <c r="K52" s="345"/>
    </row>
    <row r="53" spans="1:21" s="246" customFormat="1" ht="13.5" customHeight="1">
      <c r="A53" s="502" t="s">
        <v>409</v>
      </c>
      <c r="B53" s="243"/>
      <c r="C53" s="254"/>
      <c r="D53" s="254"/>
      <c r="E53" s="254"/>
      <c r="F53" s="254"/>
      <c r="G53" s="254"/>
      <c r="H53" s="243"/>
      <c r="I53" s="243"/>
      <c r="J53" s="215" t="s">
        <v>2</v>
      </c>
      <c r="K53" s="255"/>
    </row>
    <row r="54" spans="1:21" s="246" customFormat="1" ht="13.5" customHeight="1">
      <c r="A54" s="266" t="s">
        <v>502</v>
      </c>
      <c r="B54" s="243"/>
      <c r="C54" s="254"/>
      <c r="D54" s="254"/>
      <c r="E54" s="254"/>
      <c r="F54" s="254"/>
      <c r="G54" s="254"/>
      <c r="H54" s="243"/>
      <c r="I54" s="243"/>
      <c r="J54" s="179">
        <v>106</v>
      </c>
      <c r="K54" s="255"/>
      <c r="L54" s="429"/>
    </row>
    <row r="55" spans="1:21" s="246" customFormat="1" ht="13.5" customHeight="1">
      <c r="A55" s="242" t="s">
        <v>411</v>
      </c>
      <c r="B55" s="243"/>
      <c r="C55" s="243"/>
      <c r="D55" s="243"/>
      <c r="E55" s="243"/>
      <c r="F55" s="243"/>
      <c r="G55" s="254"/>
      <c r="H55" s="254"/>
      <c r="I55" s="243"/>
      <c r="J55" s="179" t="s">
        <v>327</v>
      </c>
      <c r="K55" s="180" t="s">
        <v>271</v>
      </c>
    </row>
    <row r="56" spans="1:21" s="246" customFormat="1" ht="13.5" customHeight="1">
      <c r="A56" s="266" t="s">
        <v>449</v>
      </c>
      <c r="B56" s="243"/>
      <c r="C56" s="243"/>
      <c r="D56" s="254"/>
      <c r="E56" s="254"/>
      <c r="F56" s="254"/>
      <c r="G56" s="254"/>
      <c r="H56" s="243"/>
      <c r="I56" s="243"/>
      <c r="J56" s="179" t="s">
        <v>2</v>
      </c>
      <c r="K56" s="345"/>
    </row>
    <row r="57" spans="1:21" s="246" customFormat="1" ht="13.5" customHeight="1">
      <c r="A57" s="266" t="s">
        <v>413</v>
      </c>
      <c r="B57" s="243"/>
      <c r="C57" s="243"/>
      <c r="D57" s="254"/>
      <c r="E57" s="254"/>
      <c r="F57" s="254"/>
      <c r="G57" s="254"/>
      <c r="H57" s="243"/>
      <c r="I57" s="243"/>
      <c r="J57" s="207">
        <v>219</v>
      </c>
      <c r="K57" s="345"/>
    </row>
    <row r="58" spans="1:21" s="246" customFormat="1" ht="13.5" customHeight="1">
      <c r="A58" s="266" t="s">
        <v>414</v>
      </c>
      <c r="B58" s="243"/>
      <c r="C58" s="243"/>
      <c r="D58" s="254"/>
      <c r="E58" s="254"/>
      <c r="F58" s="254"/>
      <c r="G58" s="254"/>
      <c r="H58" s="243"/>
      <c r="I58" s="243"/>
      <c r="J58" s="207" t="s">
        <v>2</v>
      </c>
      <c r="K58" s="345"/>
    </row>
    <row r="59" spans="1:21" s="246" customFormat="1" ht="13.5" customHeight="1">
      <c r="A59" s="242" t="s">
        <v>472</v>
      </c>
      <c r="B59" s="243"/>
      <c r="C59" s="243"/>
      <c r="D59" s="179"/>
      <c r="E59" s="179"/>
      <c r="F59" s="179"/>
      <c r="G59" s="179"/>
      <c r="H59" s="243"/>
      <c r="I59" s="243"/>
      <c r="J59" s="179">
        <v>99</v>
      </c>
      <c r="K59" s="265"/>
    </row>
    <row r="60" spans="1:21" s="246" customFormat="1" ht="13.5" customHeight="1">
      <c r="A60" s="242" t="s">
        <v>503</v>
      </c>
      <c r="B60" s="243"/>
      <c r="C60" s="179"/>
      <c r="D60" s="179"/>
      <c r="E60" s="179"/>
      <c r="F60" s="179"/>
      <c r="G60" s="179"/>
      <c r="H60" s="243"/>
      <c r="I60" s="243"/>
      <c r="J60" s="179">
        <v>99</v>
      </c>
      <c r="K60" s="180"/>
    </row>
    <row r="61" spans="1:21" s="246" customFormat="1" ht="13.5" customHeight="1">
      <c r="A61" s="242"/>
      <c r="B61" s="243"/>
      <c r="C61" s="243"/>
      <c r="D61" s="243"/>
      <c r="E61" s="243"/>
      <c r="F61" s="243"/>
      <c r="G61" s="243"/>
      <c r="H61" s="243"/>
      <c r="I61" s="243"/>
      <c r="J61" s="243"/>
      <c r="K61" s="265"/>
    </row>
    <row r="62" spans="1:21" s="246" customFormat="1" ht="13.5" customHeight="1">
      <c r="A62" s="238" t="s">
        <v>455</v>
      </c>
      <c r="B62" s="258"/>
      <c r="C62" s="254"/>
      <c r="D62" s="254"/>
      <c r="E62" s="254"/>
      <c r="F62" s="254"/>
      <c r="G62" s="254"/>
      <c r="H62" s="254"/>
      <c r="I62" s="243"/>
      <c r="J62" s="254"/>
      <c r="K62" s="255"/>
    </row>
    <row r="63" spans="1:21" s="246" customFormat="1" ht="13.5" customHeight="1">
      <c r="A63" s="242" t="s">
        <v>504</v>
      </c>
      <c r="B63" s="243"/>
      <c r="C63" s="243"/>
      <c r="D63" s="254"/>
      <c r="E63" s="254"/>
      <c r="F63" s="254"/>
      <c r="G63" s="254"/>
      <c r="H63" s="243"/>
      <c r="I63" s="243"/>
      <c r="J63" s="179">
        <v>93</v>
      </c>
      <c r="K63" s="255"/>
    </row>
    <row r="64" spans="1:21" ht="13.5" customHeight="1">
      <c r="A64" s="275" t="s">
        <v>706</v>
      </c>
      <c r="B64" s="243"/>
      <c r="C64" s="258"/>
      <c r="D64" s="258"/>
      <c r="E64" s="258"/>
      <c r="F64" s="243"/>
      <c r="G64" s="243"/>
      <c r="H64" s="243"/>
      <c r="I64" s="243"/>
      <c r="J64" s="258">
        <v>2.2000000000000002</v>
      </c>
      <c r="K64" s="257"/>
      <c r="L64" s="246"/>
      <c r="M64" s="246"/>
      <c r="N64" s="246"/>
      <c r="O64" s="246"/>
      <c r="P64" s="246"/>
      <c r="Q64" s="246"/>
      <c r="R64" s="246"/>
      <c r="S64" s="246"/>
      <c r="T64" s="246"/>
      <c r="U64" s="246"/>
    </row>
    <row r="65" spans="1:21" s="246" customFormat="1" ht="13.5" customHeight="1">
      <c r="A65" s="275" t="s">
        <v>199</v>
      </c>
      <c r="B65" s="243"/>
      <c r="C65" s="258"/>
      <c r="D65" s="258"/>
      <c r="E65" s="258"/>
      <c r="F65" s="258"/>
      <c r="G65" s="258"/>
      <c r="H65" s="243"/>
      <c r="I65" s="243"/>
      <c r="J65" s="427" t="s">
        <v>100</v>
      </c>
      <c r="K65" s="180" t="s">
        <v>99</v>
      </c>
    </row>
    <row r="66" spans="1:21" ht="13.5">
      <c r="A66" s="275" t="s">
        <v>275</v>
      </c>
      <c r="B66" s="243"/>
      <c r="C66" s="243"/>
      <c r="D66" s="258"/>
      <c r="E66" s="258"/>
      <c r="F66" s="258"/>
      <c r="G66" s="258"/>
      <c r="H66" s="243"/>
      <c r="I66" s="243"/>
      <c r="J66" s="25" t="s">
        <v>6</v>
      </c>
      <c r="K66" s="257"/>
      <c r="L66" s="246"/>
      <c r="M66" s="246"/>
      <c r="N66" s="246"/>
    </row>
    <row r="67" spans="1:21" s="246" customFormat="1" ht="13.5" customHeight="1">
      <c r="A67" s="275" t="s">
        <v>200</v>
      </c>
      <c r="B67" s="243"/>
      <c r="C67" s="258"/>
      <c r="D67" s="258"/>
      <c r="E67" s="258"/>
      <c r="F67" s="258"/>
      <c r="G67" s="258"/>
      <c r="H67" s="243"/>
      <c r="I67" s="243"/>
      <c r="J67" s="258">
        <v>16</v>
      </c>
      <c r="K67" s="265"/>
    </row>
    <row r="68" spans="1:21" s="246" customFormat="1" ht="13.5" customHeight="1">
      <c r="A68" s="266" t="s">
        <v>201</v>
      </c>
      <c r="B68" s="243"/>
      <c r="C68" s="254"/>
      <c r="D68" s="254"/>
      <c r="E68" s="254"/>
      <c r="F68" s="254"/>
      <c r="G68" s="254"/>
      <c r="H68" s="243"/>
      <c r="I68" s="243"/>
      <c r="J68" s="254">
        <v>10</v>
      </c>
      <c r="K68" s="265"/>
    </row>
    <row r="69" spans="1:21" s="246" customFormat="1" ht="13.5" customHeight="1">
      <c r="A69" s="242" t="s">
        <v>505</v>
      </c>
      <c r="B69" s="243"/>
      <c r="C69" s="243"/>
      <c r="D69" s="258"/>
      <c r="E69" s="258"/>
      <c r="F69" s="479"/>
      <c r="G69" s="479"/>
      <c r="H69" s="243"/>
      <c r="I69" s="243"/>
      <c r="J69" s="258" t="s">
        <v>280</v>
      </c>
      <c r="K69" s="257" t="s">
        <v>281</v>
      </c>
    </row>
    <row r="70" spans="1:21" s="246" customFormat="1" ht="13.5" customHeight="1">
      <c r="A70" s="242" t="s">
        <v>380</v>
      </c>
      <c r="B70" s="243"/>
      <c r="C70" s="479"/>
      <c r="D70" s="479"/>
      <c r="E70" s="479"/>
      <c r="F70" s="479"/>
      <c r="G70" s="479"/>
      <c r="H70" s="243"/>
      <c r="I70" s="243"/>
      <c r="J70" s="25">
        <v>100</v>
      </c>
      <c r="K70" s="26"/>
    </row>
    <row r="71" spans="1:21" s="246" customFormat="1" ht="13.5" customHeight="1">
      <c r="A71" s="242" t="s">
        <v>381</v>
      </c>
      <c r="B71" s="243"/>
      <c r="C71" s="479"/>
      <c r="D71" s="479"/>
      <c r="E71" s="479"/>
      <c r="F71" s="479"/>
      <c r="G71" s="479"/>
      <c r="H71" s="243"/>
      <c r="I71" s="243"/>
      <c r="J71" s="25" t="s">
        <v>2</v>
      </c>
      <c r="K71" s="265"/>
    </row>
    <row r="72" spans="1:21" s="243" customFormat="1" ht="13.5" customHeight="1">
      <c r="A72" s="242"/>
      <c r="K72" s="265"/>
      <c r="L72" s="246"/>
      <c r="M72" s="246"/>
      <c r="N72" s="246"/>
      <c r="O72" s="246"/>
      <c r="P72" s="246"/>
      <c r="Q72" s="246"/>
      <c r="R72" s="246"/>
      <c r="S72" s="246"/>
      <c r="T72" s="246"/>
      <c r="U72" s="246"/>
    </row>
    <row r="73" spans="1:21" s="246" customFormat="1" ht="13.5" customHeight="1">
      <c r="A73" s="238" t="s">
        <v>24</v>
      </c>
      <c r="B73" s="243"/>
      <c r="C73" s="259"/>
      <c r="D73" s="259"/>
      <c r="E73" s="259"/>
      <c r="F73" s="259"/>
      <c r="G73" s="259"/>
      <c r="H73" s="259"/>
      <c r="I73" s="259"/>
      <c r="J73" s="258"/>
      <c r="K73" s="257"/>
      <c r="S73" s="243"/>
      <c r="T73" s="243"/>
      <c r="U73" s="243"/>
    </row>
    <row r="74" spans="1:21" s="246" customFormat="1" ht="13.5" customHeight="1">
      <c r="A74" s="242" t="s">
        <v>421</v>
      </c>
      <c r="B74" s="243"/>
      <c r="C74" s="434"/>
      <c r="D74" s="434"/>
      <c r="E74" s="434"/>
      <c r="F74" s="434"/>
      <c r="G74" s="15"/>
      <c r="H74" s="243"/>
      <c r="I74" s="243"/>
      <c r="J74" s="182" t="s">
        <v>52</v>
      </c>
      <c r="K74" s="283"/>
    </row>
    <row r="75" spans="1:21" s="246" customFormat="1" ht="13.5" customHeight="1">
      <c r="A75" s="275" t="s">
        <v>422</v>
      </c>
      <c r="B75" s="243"/>
      <c r="C75" s="209"/>
      <c r="D75" s="209"/>
      <c r="E75" s="209"/>
      <c r="F75" s="209"/>
      <c r="G75" s="15"/>
      <c r="H75" s="243"/>
      <c r="I75" s="243"/>
      <c r="J75" s="503" t="s">
        <v>22</v>
      </c>
      <c r="K75" s="257"/>
    </row>
    <row r="76" spans="1:21" s="246" customFormat="1" ht="13.5" customHeight="1">
      <c r="A76" s="275" t="s">
        <v>495</v>
      </c>
      <c r="B76" s="243"/>
      <c r="C76" s="209"/>
      <c r="D76" s="209"/>
      <c r="E76" s="209"/>
      <c r="F76" s="209"/>
      <c r="G76" s="15"/>
      <c r="H76" s="243"/>
      <c r="I76" s="243"/>
      <c r="J76" s="189">
        <v>4.8600000000000003</v>
      </c>
      <c r="K76" s="257"/>
    </row>
    <row r="77" spans="1:21" s="246" customFormat="1" ht="13.5" customHeight="1">
      <c r="A77" s="242" t="s">
        <v>423</v>
      </c>
      <c r="B77" s="243"/>
      <c r="C77" s="243"/>
      <c r="D77" s="259"/>
      <c r="E77" s="259"/>
      <c r="F77" s="259"/>
      <c r="G77" s="259"/>
      <c r="H77" s="17"/>
      <c r="I77" s="243"/>
      <c r="J77" s="258">
        <v>6.7</v>
      </c>
      <c r="K77" s="257"/>
    </row>
    <row r="78" spans="1:21" s="246" customFormat="1" ht="13.5" customHeight="1">
      <c r="A78" s="242" t="s">
        <v>424</v>
      </c>
      <c r="B78" s="243"/>
      <c r="C78" s="243"/>
      <c r="D78" s="259"/>
      <c r="E78" s="259"/>
      <c r="F78" s="259"/>
      <c r="G78" s="259"/>
      <c r="H78" s="17"/>
      <c r="I78" s="243"/>
      <c r="J78" s="354">
        <v>10535.8</v>
      </c>
      <c r="K78" s="257"/>
    </row>
    <row r="79" spans="1:21" s="246" customFormat="1" ht="13.5" customHeight="1">
      <c r="A79" s="242" t="s">
        <v>425</v>
      </c>
      <c r="B79" s="243"/>
      <c r="C79" s="243"/>
      <c r="D79" s="259"/>
      <c r="E79" s="259"/>
      <c r="F79" s="259"/>
      <c r="G79" s="259"/>
      <c r="H79" s="212"/>
      <c r="I79" s="243"/>
      <c r="J79" s="504">
        <v>2.5</v>
      </c>
      <c r="K79" s="257"/>
    </row>
    <row r="80" spans="1:21" s="246" customFormat="1" ht="13.5" customHeight="1">
      <c r="A80" s="242" t="s">
        <v>426</v>
      </c>
      <c r="B80" s="243"/>
      <c r="C80" s="243"/>
      <c r="D80" s="250"/>
      <c r="E80" s="250"/>
      <c r="F80" s="250"/>
      <c r="G80" s="250"/>
      <c r="H80" s="243"/>
      <c r="I80" s="243"/>
      <c r="J80" s="179">
        <v>15350</v>
      </c>
      <c r="K80" s="348"/>
      <c r="L80" s="505"/>
      <c r="M80" s="505"/>
      <c r="N80" s="505"/>
      <c r="O80" s="505"/>
      <c r="P80" s="505"/>
      <c r="Q80" s="505"/>
    </row>
    <row r="81" spans="1:14" s="246" customFormat="1" ht="13.5" customHeight="1">
      <c r="A81" s="242" t="s">
        <v>427</v>
      </c>
      <c r="B81" s="243"/>
      <c r="C81" s="258"/>
      <c r="D81" s="258"/>
      <c r="E81" s="258"/>
      <c r="F81" s="258"/>
      <c r="G81" s="258"/>
      <c r="H81" s="243"/>
      <c r="I81" s="243"/>
      <c r="J81" s="211">
        <v>-17.3</v>
      </c>
      <c r="K81" s="257"/>
    </row>
    <row r="82" spans="1:14" s="246" customFormat="1" ht="13.5" customHeight="1">
      <c r="A82" s="242" t="s">
        <v>428</v>
      </c>
      <c r="B82" s="243"/>
      <c r="C82" s="243"/>
      <c r="D82" s="259"/>
      <c r="E82" s="243"/>
      <c r="F82" s="243"/>
      <c r="G82" s="243"/>
      <c r="H82" s="243"/>
      <c r="I82" s="243"/>
      <c r="J82" s="243">
        <v>36.299999999999997</v>
      </c>
      <c r="K82" s="265"/>
    </row>
    <row r="83" spans="1:14" s="246" customFormat="1" ht="13.5" customHeight="1">
      <c r="A83" s="275" t="s">
        <v>429</v>
      </c>
      <c r="B83" s="284"/>
      <c r="C83" s="258"/>
      <c r="D83" s="258"/>
      <c r="E83" s="258"/>
      <c r="F83" s="258"/>
      <c r="G83" s="258"/>
      <c r="H83" s="243"/>
      <c r="I83" s="243"/>
      <c r="J83" s="189">
        <v>0.7</v>
      </c>
      <c r="K83" s="257"/>
    </row>
    <row r="84" spans="1:14" s="246" customFormat="1" ht="13.5" customHeight="1">
      <c r="A84" s="275" t="s">
        <v>430</v>
      </c>
      <c r="B84" s="284"/>
      <c r="C84" s="258"/>
      <c r="D84" s="258"/>
      <c r="E84" s="258"/>
      <c r="F84" s="258"/>
      <c r="G84" s="258"/>
      <c r="H84" s="243"/>
      <c r="I84" s="243"/>
      <c r="J84" s="170">
        <v>63</v>
      </c>
      <c r="K84" s="257"/>
    </row>
    <row r="85" spans="1:14" s="246" customFormat="1" ht="13.5" customHeight="1">
      <c r="A85" s="242" t="s">
        <v>306</v>
      </c>
      <c r="B85" s="243"/>
      <c r="C85" s="182"/>
      <c r="D85" s="182"/>
      <c r="E85" s="182"/>
      <c r="F85" s="182"/>
      <c r="G85" s="182"/>
      <c r="H85" s="243"/>
      <c r="I85" s="243"/>
      <c r="J85" s="179">
        <v>3</v>
      </c>
      <c r="K85" s="257"/>
    </row>
    <row r="86" spans="1:14" s="246" customFormat="1" ht="13.5" customHeight="1">
      <c r="A86" s="242" t="s">
        <v>307</v>
      </c>
      <c r="B86" s="243"/>
      <c r="C86" s="182"/>
      <c r="D86" s="182"/>
      <c r="E86" s="182"/>
      <c r="F86" s="182"/>
      <c r="G86" s="182"/>
      <c r="H86" s="243"/>
      <c r="I86" s="243"/>
      <c r="J86" s="189">
        <v>0.12</v>
      </c>
      <c r="K86" s="257"/>
    </row>
    <row r="87" spans="1:14" s="246" customFormat="1" ht="13.5" customHeight="1">
      <c r="A87" s="242"/>
      <c r="B87" s="243"/>
      <c r="C87" s="243"/>
      <c r="D87" s="243"/>
      <c r="E87" s="243"/>
      <c r="F87" s="243"/>
      <c r="G87" s="243"/>
      <c r="H87" s="243"/>
      <c r="I87" s="243"/>
      <c r="J87" s="243"/>
      <c r="K87" s="265"/>
    </row>
    <row r="88" spans="1:14" s="246" customFormat="1" ht="13.5" customHeight="1">
      <c r="A88" s="238" t="s">
        <v>51</v>
      </c>
      <c r="B88" s="243"/>
      <c r="C88" s="34"/>
      <c r="D88" s="34"/>
      <c r="E88" s="34"/>
      <c r="F88" s="34"/>
      <c r="G88" s="34"/>
      <c r="H88" s="34"/>
      <c r="I88" s="243"/>
      <c r="J88" s="34"/>
      <c r="K88" s="283"/>
    </row>
    <row r="89" spans="1:14" s="246" customFormat="1" ht="13.5" customHeight="1">
      <c r="A89" s="242" t="s">
        <v>431</v>
      </c>
      <c r="B89" s="243"/>
      <c r="C89" s="172"/>
      <c r="D89" s="172"/>
      <c r="E89" s="172"/>
      <c r="F89" s="172"/>
      <c r="G89" s="172"/>
      <c r="H89" s="243"/>
      <c r="I89" s="243"/>
      <c r="J89" s="25">
        <v>31</v>
      </c>
      <c r="K89" s="257"/>
    </row>
    <row r="90" spans="1:14" s="246" customFormat="1" ht="13.5" customHeight="1">
      <c r="A90" s="242" t="s">
        <v>432</v>
      </c>
      <c r="B90" s="243"/>
      <c r="C90" s="172"/>
      <c r="D90" s="172"/>
      <c r="E90" s="172"/>
      <c r="F90" s="172"/>
      <c r="G90" s="172"/>
      <c r="H90" s="243"/>
      <c r="I90" s="243"/>
      <c r="J90" s="25">
        <v>4.3</v>
      </c>
      <c r="K90" s="257"/>
    </row>
    <row r="91" spans="1:14" s="246" customFormat="1" ht="13.5" customHeight="1">
      <c r="A91" s="242" t="s">
        <v>433</v>
      </c>
      <c r="B91" s="243"/>
      <c r="C91" s="172"/>
      <c r="D91" s="172"/>
      <c r="E91" s="172"/>
      <c r="F91" s="172"/>
      <c r="G91" s="172"/>
      <c r="H91" s="243"/>
      <c r="I91" s="243"/>
      <c r="J91" s="25">
        <v>11.5</v>
      </c>
      <c r="K91" s="257"/>
    </row>
    <row r="92" spans="1:14" s="246" customFormat="1" ht="13.5" customHeight="1">
      <c r="A92" s="242" t="s">
        <v>434</v>
      </c>
      <c r="B92" s="243"/>
      <c r="C92" s="172"/>
      <c r="D92" s="172"/>
      <c r="E92" s="172"/>
      <c r="F92" s="172"/>
      <c r="G92" s="172"/>
      <c r="H92" s="243"/>
      <c r="I92" s="243"/>
      <c r="J92" s="25" t="s">
        <v>2</v>
      </c>
      <c r="K92" s="257"/>
      <c r="N92" s="241"/>
    </row>
    <row r="93" spans="1:14" s="246" customFormat="1" ht="13.5" customHeight="1">
      <c r="A93" s="273"/>
      <c r="B93" s="239"/>
      <c r="C93" s="239"/>
      <c r="D93" s="239"/>
      <c r="E93" s="239"/>
      <c r="F93" s="239"/>
      <c r="G93" s="239"/>
      <c r="H93" s="239"/>
      <c r="I93" s="239"/>
      <c r="J93" s="239"/>
      <c r="K93" s="344"/>
      <c r="L93" s="241"/>
      <c r="M93" s="241"/>
    </row>
    <row r="94" spans="1:14" ht="13.5" customHeight="1">
      <c r="A94" s="437" t="s">
        <v>707</v>
      </c>
      <c r="B94" s="239"/>
      <c r="C94" s="239"/>
      <c r="D94" s="239"/>
      <c r="E94" s="239"/>
      <c r="F94" s="239"/>
      <c r="G94" s="239"/>
      <c r="H94" s="239"/>
      <c r="I94" s="239"/>
      <c r="J94" s="239"/>
      <c r="K94" s="344"/>
      <c r="L94" s="246"/>
    </row>
    <row r="95" spans="1:14" s="246" customFormat="1" ht="56.25">
      <c r="A95" s="361" t="s">
        <v>102</v>
      </c>
      <c r="B95" s="506" t="s">
        <v>25</v>
      </c>
      <c r="C95" s="290" t="s">
        <v>109</v>
      </c>
      <c r="D95" s="507" t="s">
        <v>120</v>
      </c>
      <c r="E95" s="507" t="s">
        <v>134</v>
      </c>
      <c r="F95" s="507" t="s">
        <v>53</v>
      </c>
      <c r="G95" s="507" t="s">
        <v>113</v>
      </c>
      <c r="H95" s="507" t="s">
        <v>112</v>
      </c>
      <c r="I95" s="290" t="s">
        <v>110</v>
      </c>
      <c r="J95" s="507" t="s">
        <v>111</v>
      </c>
      <c r="K95" s="291" t="s">
        <v>117</v>
      </c>
    </row>
    <row r="96" spans="1:14" s="246" customFormat="1" ht="13.5" customHeight="1">
      <c r="A96" s="606" t="s">
        <v>26</v>
      </c>
      <c r="B96" s="289" t="s">
        <v>27</v>
      </c>
      <c r="C96" s="364" t="s">
        <v>2</v>
      </c>
      <c r="D96" s="364">
        <v>98.5</v>
      </c>
      <c r="E96" s="364">
        <v>14.2</v>
      </c>
      <c r="F96" s="364">
        <v>76</v>
      </c>
      <c r="G96" s="366">
        <v>13</v>
      </c>
      <c r="H96" s="366">
        <v>24</v>
      </c>
      <c r="I96" s="364" t="s">
        <v>2</v>
      </c>
      <c r="J96" s="364">
        <v>94.3</v>
      </c>
      <c r="K96" s="508">
        <v>77.099999999999994</v>
      </c>
    </row>
    <row r="97" spans="1:31" s="246" customFormat="1" ht="13.5" customHeight="1">
      <c r="A97" s="607"/>
      <c r="B97" s="289" t="s">
        <v>28</v>
      </c>
      <c r="C97" s="364" t="s">
        <v>2</v>
      </c>
      <c r="D97" s="364">
        <v>99.1</v>
      </c>
      <c r="E97" s="364">
        <v>15.4</v>
      </c>
      <c r="F97" s="364">
        <v>77.400000000000006</v>
      </c>
      <c r="G97" s="366">
        <v>10</v>
      </c>
      <c r="H97" s="366">
        <v>16</v>
      </c>
      <c r="I97" s="364" t="s">
        <v>2</v>
      </c>
      <c r="J97" s="364">
        <v>93</v>
      </c>
      <c r="K97" s="508">
        <v>77.3</v>
      </c>
    </row>
    <row r="98" spans="1:31" s="246" customFormat="1" ht="13.5" customHeight="1">
      <c r="A98" s="606" t="s">
        <v>29</v>
      </c>
      <c r="B98" s="289" t="s">
        <v>518</v>
      </c>
      <c r="C98" s="364">
        <v>99.2</v>
      </c>
      <c r="D98" s="364">
        <v>98.3</v>
      </c>
      <c r="E98" s="364">
        <v>15.3</v>
      </c>
      <c r="F98" s="364">
        <v>91</v>
      </c>
      <c r="G98" s="366">
        <v>13</v>
      </c>
      <c r="H98" s="366">
        <v>24</v>
      </c>
      <c r="I98" s="369" t="s">
        <v>529</v>
      </c>
      <c r="J98" s="364">
        <v>91.9</v>
      </c>
      <c r="K98" s="508">
        <v>77.8</v>
      </c>
    </row>
    <row r="99" spans="1:31" s="246" customFormat="1" ht="13.5" customHeight="1">
      <c r="A99" s="617"/>
      <c r="B99" s="289" t="s">
        <v>516</v>
      </c>
      <c r="C99" s="364">
        <v>99.7</v>
      </c>
      <c r="D99" s="364">
        <v>99.2</v>
      </c>
      <c r="E99" s="364">
        <v>14.6</v>
      </c>
      <c r="F99" s="364">
        <v>88.1</v>
      </c>
      <c r="G99" s="366">
        <v>10</v>
      </c>
      <c r="H99" s="366">
        <v>19</v>
      </c>
      <c r="I99" s="369" t="s">
        <v>530</v>
      </c>
      <c r="J99" s="364">
        <v>94.6</v>
      </c>
      <c r="K99" s="508">
        <v>76.5</v>
      </c>
      <c r="L99" s="305"/>
      <c r="M99" s="305"/>
      <c r="N99" s="305"/>
      <c r="O99" s="305"/>
      <c r="P99" s="305"/>
      <c r="Q99" s="305"/>
      <c r="R99" s="305"/>
      <c r="S99" s="305"/>
      <c r="T99" s="305"/>
      <c r="U99" s="305"/>
      <c r="V99" s="305"/>
      <c r="W99" s="305"/>
      <c r="X99" s="305"/>
      <c r="Y99" s="305"/>
      <c r="Z99" s="305"/>
      <c r="AA99" s="305"/>
    </row>
    <row r="100" spans="1:31" s="246" customFormat="1" ht="13.5" customHeight="1">
      <c r="A100" s="606" t="s">
        <v>32</v>
      </c>
      <c r="B100" s="289" t="s">
        <v>33</v>
      </c>
      <c r="C100" s="366">
        <v>100</v>
      </c>
      <c r="D100" s="364">
        <v>98.9</v>
      </c>
      <c r="E100" s="509">
        <v>16.899999999999999</v>
      </c>
      <c r="F100" s="364">
        <v>89.7</v>
      </c>
      <c r="G100" s="366">
        <v>8</v>
      </c>
      <c r="H100" s="366">
        <v>15</v>
      </c>
      <c r="I100" s="364" t="s">
        <v>2</v>
      </c>
      <c r="J100" s="366">
        <v>95.6</v>
      </c>
      <c r="K100" s="508">
        <v>75.2</v>
      </c>
      <c r="L100" s="306"/>
      <c r="M100" s="306"/>
      <c r="N100" s="306"/>
      <c r="O100" s="306"/>
      <c r="P100" s="306"/>
      <c r="Q100" s="306"/>
      <c r="R100" s="306"/>
      <c r="S100" s="306"/>
      <c r="T100" s="306"/>
      <c r="U100" s="306"/>
      <c r="V100" s="306"/>
      <c r="W100" s="306"/>
      <c r="X100" s="306"/>
      <c r="Y100" s="306"/>
      <c r="Z100" s="306"/>
      <c r="AA100" s="306"/>
    </row>
    <row r="101" spans="1:31" s="246" customFormat="1" ht="13.5" customHeight="1">
      <c r="A101" s="618"/>
      <c r="B101" s="289" t="s">
        <v>34</v>
      </c>
      <c r="C101" s="364">
        <v>99.9</v>
      </c>
      <c r="D101" s="364">
        <v>99.2</v>
      </c>
      <c r="E101" s="509">
        <v>15.4</v>
      </c>
      <c r="F101" s="364">
        <v>90.1</v>
      </c>
      <c r="G101" s="366">
        <v>12</v>
      </c>
      <c r="H101" s="366">
        <v>22</v>
      </c>
      <c r="I101" s="364" t="s">
        <v>2</v>
      </c>
      <c r="J101" s="364">
        <v>95</v>
      </c>
      <c r="K101" s="508">
        <v>76.900000000000006</v>
      </c>
    </row>
    <row r="102" spans="1:31" s="246" customFormat="1" ht="13.5" customHeight="1">
      <c r="A102" s="618"/>
      <c r="B102" s="289" t="s">
        <v>35</v>
      </c>
      <c r="C102" s="364">
        <v>99.3</v>
      </c>
      <c r="D102" s="364">
        <v>99.1</v>
      </c>
      <c r="E102" s="509">
        <v>12.5</v>
      </c>
      <c r="F102" s="364">
        <v>86.6</v>
      </c>
      <c r="G102" s="366">
        <v>9</v>
      </c>
      <c r="H102" s="366">
        <v>23</v>
      </c>
      <c r="I102" s="364" t="s">
        <v>2</v>
      </c>
      <c r="J102" s="364">
        <v>93.1</v>
      </c>
      <c r="K102" s="508">
        <v>78.2</v>
      </c>
    </row>
    <row r="103" spans="1:31" s="246" customFormat="1" ht="13.5" customHeight="1">
      <c r="A103" s="618"/>
      <c r="B103" s="289" t="s">
        <v>36</v>
      </c>
      <c r="C103" s="364">
        <v>99.4</v>
      </c>
      <c r="D103" s="364">
        <v>99</v>
      </c>
      <c r="E103" s="509">
        <v>16.399999999999999</v>
      </c>
      <c r="F103" s="364">
        <v>92</v>
      </c>
      <c r="G103" s="366">
        <v>15</v>
      </c>
      <c r="H103" s="366">
        <v>26</v>
      </c>
      <c r="I103" s="364" t="s">
        <v>2</v>
      </c>
      <c r="J103" s="364">
        <v>92.5</v>
      </c>
      <c r="K103" s="508">
        <v>81.599999999999994</v>
      </c>
      <c r="L103" s="372"/>
      <c r="M103" s="372"/>
      <c r="N103" s="372"/>
      <c r="O103" s="372"/>
      <c r="P103" s="372"/>
      <c r="Q103" s="372"/>
      <c r="R103" s="372"/>
      <c r="S103" s="372"/>
      <c r="T103" s="372"/>
      <c r="U103" s="376"/>
      <c r="V103" s="376"/>
      <c r="W103" s="376"/>
      <c r="X103" s="376"/>
      <c r="Y103" s="376"/>
      <c r="Z103" s="376"/>
      <c r="AA103" s="376"/>
      <c r="AB103" s="376"/>
      <c r="AC103" s="376"/>
      <c r="AD103" s="376"/>
      <c r="AE103" s="376"/>
    </row>
    <row r="104" spans="1:31" s="246" customFormat="1" ht="13.5" customHeight="1">
      <c r="A104" s="617"/>
      <c r="B104" s="289" t="s">
        <v>37</v>
      </c>
      <c r="C104" s="364">
        <v>99.1</v>
      </c>
      <c r="D104" s="364">
        <v>97.8</v>
      </c>
      <c r="E104" s="509">
        <v>12.2</v>
      </c>
      <c r="F104" s="364">
        <v>87.4</v>
      </c>
      <c r="G104" s="366">
        <v>21</v>
      </c>
      <c r="H104" s="366" t="s">
        <v>2</v>
      </c>
      <c r="I104" s="364" t="s">
        <v>2</v>
      </c>
      <c r="J104" s="364">
        <v>100</v>
      </c>
      <c r="K104" s="508">
        <v>73.7</v>
      </c>
      <c r="L104" s="306"/>
      <c r="M104" s="306"/>
      <c r="N104" s="306"/>
      <c r="O104" s="306"/>
      <c r="P104" s="306"/>
      <c r="Q104" s="306"/>
      <c r="R104" s="306"/>
      <c r="S104" s="306"/>
      <c r="T104" s="306"/>
      <c r="U104" s="306"/>
      <c r="V104" s="306"/>
      <c r="W104" s="306"/>
      <c r="X104" s="306"/>
    </row>
    <row r="105" spans="1:31" s="246" customFormat="1" ht="21.95" customHeight="1">
      <c r="A105" s="606" t="s">
        <v>38</v>
      </c>
      <c r="B105" s="289" t="s">
        <v>104</v>
      </c>
      <c r="C105" s="446" t="s">
        <v>203</v>
      </c>
      <c r="D105" s="446" t="s">
        <v>519</v>
      </c>
      <c r="E105" s="483" t="s">
        <v>522</v>
      </c>
      <c r="F105" s="446" t="s">
        <v>523</v>
      </c>
      <c r="G105" s="447" t="s">
        <v>525</v>
      </c>
      <c r="H105" s="446" t="s">
        <v>527</v>
      </c>
      <c r="I105" s="364" t="s">
        <v>2</v>
      </c>
      <c r="J105" s="446" t="s">
        <v>531</v>
      </c>
      <c r="K105" s="510" t="s">
        <v>533</v>
      </c>
    </row>
    <row r="106" spans="1:31" s="246" customFormat="1" ht="32.65" customHeight="1">
      <c r="A106" s="617"/>
      <c r="B106" s="289" t="s">
        <v>105</v>
      </c>
      <c r="C106" s="446" t="s">
        <v>517</v>
      </c>
      <c r="D106" s="446" t="s">
        <v>520</v>
      </c>
      <c r="E106" s="483" t="s">
        <v>521</v>
      </c>
      <c r="F106" s="446" t="s">
        <v>524</v>
      </c>
      <c r="G106" s="447" t="s">
        <v>526</v>
      </c>
      <c r="H106" s="446" t="s">
        <v>528</v>
      </c>
      <c r="I106" s="364" t="s">
        <v>2</v>
      </c>
      <c r="J106" s="446" t="s">
        <v>532</v>
      </c>
      <c r="K106" s="510" t="s">
        <v>534</v>
      </c>
    </row>
    <row r="107" spans="1:31" s="246" customFormat="1" ht="13.5" customHeight="1">
      <c r="A107" s="606" t="s">
        <v>56</v>
      </c>
      <c r="B107" s="301" t="s">
        <v>106</v>
      </c>
      <c r="C107" s="364">
        <v>100</v>
      </c>
      <c r="D107" s="364" t="s">
        <v>2</v>
      </c>
      <c r="E107" s="364">
        <v>2.7</v>
      </c>
      <c r="F107" s="366" t="s">
        <v>2</v>
      </c>
      <c r="G107" s="366" t="s">
        <v>2</v>
      </c>
      <c r="H107" s="366" t="s">
        <v>2</v>
      </c>
      <c r="I107" s="364" t="s">
        <v>2</v>
      </c>
      <c r="J107" s="364" t="s">
        <v>2</v>
      </c>
      <c r="K107" s="368" t="s">
        <v>2</v>
      </c>
      <c r="L107" s="322"/>
    </row>
    <row r="108" spans="1:31" s="246" customFormat="1" ht="13.5" customHeight="1">
      <c r="A108" s="617"/>
      <c r="B108" s="293" t="s">
        <v>42</v>
      </c>
      <c r="C108" s="364">
        <v>100</v>
      </c>
      <c r="D108" s="364" t="s">
        <v>2</v>
      </c>
      <c r="E108" s="364">
        <v>11.9</v>
      </c>
      <c r="F108" s="364">
        <v>83</v>
      </c>
      <c r="G108" s="366">
        <v>21</v>
      </c>
      <c r="H108" s="366">
        <v>27</v>
      </c>
      <c r="I108" s="364" t="s">
        <v>2</v>
      </c>
      <c r="J108" s="364" t="s">
        <v>2</v>
      </c>
      <c r="K108" s="368" t="s">
        <v>2</v>
      </c>
      <c r="L108" s="371"/>
      <c r="M108" s="371"/>
      <c r="N108" s="371"/>
      <c r="O108" s="371"/>
      <c r="P108" s="371"/>
      <c r="Q108" s="371"/>
      <c r="R108" s="371"/>
      <c r="S108" s="371"/>
      <c r="T108" s="371"/>
    </row>
    <row r="109" spans="1:31" s="246" customFormat="1" ht="13.5" customHeight="1">
      <c r="A109" s="614" t="s">
        <v>103</v>
      </c>
      <c r="B109" s="511" t="s">
        <v>26</v>
      </c>
      <c r="C109" s="485" t="s">
        <v>2</v>
      </c>
      <c r="D109" s="485">
        <f>D97-D96</f>
        <v>0.59999999999999432</v>
      </c>
      <c r="E109" s="485">
        <f>E97-E96</f>
        <v>1.2000000000000011</v>
      </c>
      <c r="F109" s="485">
        <f>F97-F96</f>
        <v>1.4000000000000057</v>
      </c>
      <c r="G109" s="512">
        <f>G96-G97</f>
        <v>3</v>
      </c>
      <c r="H109" s="512">
        <f>H96-H97</f>
        <v>8</v>
      </c>
      <c r="I109" s="485" t="s">
        <v>2</v>
      </c>
      <c r="J109" s="485">
        <f t="shared" ref="J109" si="0">J96-J97</f>
        <v>1.2999999999999972</v>
      </c>
      <c r="K109" s="487">
        <f>K97-K96</f>
        <v>0.20000000000000284</v>
      </c>
      <c r="L109" s="388"/>
      <c r="M109" s="388"/>
      <c r="N109" s="388"/>
      <c r="O109" s="388"/>
      <c r="P109" s="388"/>
      <c r="Q109" s="388"/>
      <c r="R109" s="388"/>
      <c r="S109" s="388"/>
      <c r="T109" s="388"/>
      <c r="U109" s="388"/>
    </row>
    <row r="110" spans="1:31" s="246" customFormat="1" ht="12">
      <c r="A110" s="615"/>
      <c r="B110" s="511" t="s">
        <v>29</v>
      </c>
      <c r="C110" s="485">
        <f>C99-C98</f>
        <v>0.5</v>
      </c>
      <c r="D110" s="485">
        <f>D99-D98</f>
        <v>0.90000000000000568</v>
      </c>
      <c r="E110" s="485">
        <f>E98-E99</f>
        <v>0.70000000000000107</v>
      </c>
      <c r="F110" s="485">
        <f t="shared" ref="F110:K110" si="1">F98-F99</f>
        <v>2.9000000000000057</v>
      </c>
      <c r="G110" s="512">
        <f>G98-G99</f>
        <v>3</v>
      </c>
      <c r="H110" s="512">
        <f>H98-H99</f>
        <v>5</v>
      </c>
      <c r="I110" s="485">
        <f>98.9-97.8</f>
        <v>1.1000000000000085</v>
      </c>
      <c r="J110" s="485">
        <f>J99-J98</f>
        <v>2.6999999999999886</v>
      </c>
      <c r="K110" s="487">
        <f t="shared" si="1"/>
        <v>1.2999999999999972</v>
      </c>
    </row>
    <row r="111" spans="1:31" s="246" customFormat="1" ht="15" customHeight="1">
      <c r="A111" s="615"/>
      <c r="B111" s="511" t="s">
        <v>32</v>
      </c>
      <c r="C111" s="513">
        <f>C100-C104</f>
        <v>0.90000000000000568</v>
      </c>
      <c r="D111" s="513">
        <f>D101-D104</f>
        <v>1.4000000000000057</v>
      </c>
      <c r="E111" s="513">
        <f>E100-E104</f>
        <v>4.6999999999999993</v>
      </c>
      <c r="F111" s="513">
        <f>F103-F104</f>
        <v>4.5999999999999943</v>
      </c>
      <c r="G111" s="514">
        <f>G104-G100</f>
        <v>13</v>
      </c>
      <c r="H111" s="514" t="s">
        <v>2</v>
      </c>
      <c r="I111" s="513" t="s">
        <v>2</v>
      </c>
      <c r="J111" s="513">
        <f>J104-J103</f>
        <v>7.5</v>
      </c>
      <c r="K111" s="515">
        <f>K103-K104</f>
        <v>7.8999999999999915</v>
      </c>
      <c r="L111" s="388"/>
      <c r="M111" s="388"/>
      <c r="N111" s="388"/>
      <c r="O111" s="388"/>
      <c r="P111" s="388"/>
      <c r="Q111" s="388"/>
      <c r="R111" s="388"/>
      <c r="S111" s="388"/>
      <c r="T111" s="388"/>
      <c r="U111" s="388"/>
      <c r="V111" s="388"/>
      <c r="W111" s="388"/>
      <c r="X111" s="388"/>
    </row>
    <row r="112" spans="1:31" s="246" customFormat="1" ht="12">
      <c r="A112" s="615"/>
      <c r="B112" s="511" t="s">
        <v>44</v>
      </c>
      <c r="C112" s="513">
        <f>99.9-99.2</f>
        <v>0.70000000000000284</v>
      </c>
      <c r="D112" s="513">
        <f>99.7-98.3</f>
        <v>1.4000000000000057</v>
      </c>
      <c r="E112" s="513">
        <f>18.5-11.3</f>
        <v>7.1999999999999993</v>
      </c>
      <c r="F112" s="513">
        <f>82.8-81</f>
        <v>1.7999999999999972</v>
      </c>
      <c r="G112" s="514">
        <f>17-7</f>
        <v>10</v>
      </c>
      <c r="H112" s="514">
        <f>24-15</f>
        <v>9</v>
      </c>
      <c r="I112" s="513" t="s">
        <v>2</v>
      </c>
      <c r="J112" s="513">
        <f>97-91.9</f>
        <v>5.0999999999999943</v>
      </c>
      <c r="K112" s="515">
        <f>80-73</f>
        <v>7</v>
      </c>
      <c r="L112" s="306"/>
      <c r="M112" s="306"/>
      <c r="N112" s="306"/>
      <c r="O112" s="306"/>
      <c r="P112" s="306"/>
      <c r="Q112" s="306"/>
      <c r="R112" s="306"/>
      <c r="S112" s="306"/>
      <c r="T112" s="306"/>
      <c r="U112" s="306"/>
      <c r="V112" s="306"/>
      <c r="W112" s="306"/>
      <c r="X112" s="306"/>
      <c r="Y112" s="372"/>
    </row>
    <row r="113" spans="1:12" s="246" customFormat="1" ht="13.5" customHeight="1" thickBot="1">
      <c r="A113" s="616"/>
      <c r="B113" s="516" t="s">
        <v>115</v>
      </c>
      <c r="C113" s="517">
        <f>C107-C108</f>
        <v>0</v>
      </c>
      <c r="D113" s="517" t="s">
        <v>2</v>
      </c>
      <c r="E113" s="517">
        <f>E108-E107</f>
        <v>9.1999999999999993</v>
      </c>
      <c r="F113" s="517" t="s">
        <v>2</v>
      </c>
      <c r="G113" s="518" t="s">
        <v>2</v>
      </c>
      <c r="H113" s="518" t="s">
        <v>2</v>
      </c>
      <c r="I113" s="517" t="s">
        <v>2</v>
      </c>
      <c r="J113" s="517" t="s">
        <v>2</v>
      </c>
      <c r="K113" s="519" t="s">
        <v>2</v>
      </c>
      <c r="L113" s="322"/>
    </row>
    <row r="114" spans="1:12" s="357" customFormat="1" ht="13.5" customHeight="1" thickTop="1">
      <c r="A114" s="391"/>
      <c r="B114" s="392"/>
      <c r="C114" s="392"/>
      <c r="D114" s="392"/>
      <c r="E114" s="392"/>
      <c r="F114" s="392"/>
      <c r="G114" s="392"/>
      <c r="H114" s="392"/>
      <c r="I114" s="392"/>
      <c r="J114" s="393"/>
      <c r="K114" s="392"/>
    </row>
    <row r="115" spans="1:12" s="357" customFormat="1" ht="13.5" customHeight="1">
      <c r="A115" s="359"/>
      <c r="B115" s="359"/>
      <c r="C115" s="489"/>
      <c r="D115" s="489"/>
      <c r="E115" s="489"/>
      <c r="F115" s="489"/>
      <c r="G115" s="489"/>
      <c r="H115" s="489"/>
      <c r="I115" s="489"/>
      <c r="J115" s="489"/>
      <c r="K115" s="489"/>
    </row>
    <row r="116" spans="1:12" s="357" customFormat="1" ht="13.5" customHeight="1">
      <c r="A116" s="359"/>
      <c r="B116" s="359"/>
      <c r="C116" s="489"/>
      <c r="D116" s="489"/>
      <c r="E116" s="489"/>
      <c r="F116" s="489"/>
      <c r="G116" s="489"/>
      <c r="H116" s="489"/>
      <c r="I116" s="489"/>
      <c r="J116" s="489"/>
      <c r="K116" s="489"/>
    </row>
    <row r="117" spans="1:12" s="357" customFormat="1" ht="23.25" customHeight="1">
      <c r="A117" s="321"/>
      <c r="B117" s="321"/>
      <c r="C117" s="321"/>
      <c r="D117" s="321"/>
      <c r="E117" s="321"/>
      <c r="F117" s="321"/>
      <c r="G117" s="321"/>
      <c r="H117" s="321"/>
      <c r="I117" s="321"/>
      <c r="J117" s="321"/>
      <c r="K117" s="321"/>
    </row>
    <row r="118" spans="1:12" s="520" customFormat="1" ht="13.5" customHeight="1">
      <c r="A118" s="465"/>
      <c r="B118" s="359"/>
      <c r="C118" s="321"/>
      <c r="D118" s="321"/>
      <c r="E118" s="321"/>
      <c r="F118" s="321"/>
      <c r="G118" s="321"/>
      <c r="H118" s="321"/>
      <c r="I118" s="321"/>
      <c r="J118" s="321"/>
      <c r="K118" s="274"/>
    </row>
    <row r="119" spans="1:12" s="357" customFormat="1" ht="13.5" customHeight="1">
      <c r="A119" s="465"/>
      <c r="B119" s="359"/>
      <c r="C119" s="359"/>
      <c r="D119" s="359"/>
      <c r="E119" s="359"/>
      <c r="F119" s="359"/>
      <c r="G119" s="359"/>
      <c r="H119" s="359"/>
      <c r="I119" s="359"/>
      <c r="J119" s="359"/>
      <c r="K119" s="521"/>
    </row>
    <row r="120" spans="1:12" s="357" customFormat="1" ht="23.25" customHeight="1">
      <c r="A120" s="321"/>
      <c r="B120" s="321"/>
      <c r="C120" s="321"/>
      <c r="D120" s="321"/>
      <c r="E120" s="321"/>
      <c r="F120" s="321"/>
      <c r="G120" s="321"/>
      <c r="H120" s="321"/>
      <c r="I120" s="321"/>
      <c r="J120" s="321"/>
      <c r="K120" s="321"/>
    </row>
    <row r="121" spans="1:12" s="357" customFormat="1" ht="13.5" customHeight="1">
      <c r="A121" s="321"/>
      <c r="B121" s="321"/>
      <c r="C121" s="321"/>
      <c r="D121" s="321"/>
      <c r="E121" s="321"/>
      <c r="F121" s="321"/>
      <c r="G121" s="321"/>
      <c r="H121" s="321"/>
      <c r="I121" s="321"/>
      <c r="J121" s="321"/>
      <c r="K121" s="274"/>
    </row>
    <row r="122" spans="1:12" s="357" customFormat="1" ht="23.25" customHeight="1">
      <c r="A122" s="522"/>
      <c r="B122" s="522"/>
      <c r="C122" s="522"/>
      <c r="D122" s="522"/>
      <c r="E122" s="522"/>
      <c r="F122" s="522"/>
      <c r="G122" s="522"/>
      <c r="H122" s="522"/>
      <c r="I122" s="522"/>
      <c r="J122" s="522"/>
      <c r="K122" s="522"/>
    </row>
    <row r="123" spans="1:12" s="357" customFormat="1" ht="13.5" customHeight="1">
      <c r="A123" s="522"/>
      <c r="B123" s="522"/>
      <c r="C123" s="490"/>
      <c r="D123" s="490"/>
      <c r="E123" s="490"/>
      <c r="F123" s="490"/>
      <c r="G123" s="490"/>
      <c r="H123" s="490"/>
      <c r="I123" s="490"/>
      <c r="J123" s="490"/>
      <c r="K123" s="489"/>
    </row>
    <row r="124" spans="1:12" s="357" customFormat="1" ht="13.5" customHeight="1">
      <c r="A124" s="359"/>
      <c r="B124" s="359"/>
      <c r="C124" s="359"/>
      <c r="D124" s="359"/>
      <c r="E124" s="359"/>
      <c r="F124" s="359"/>
      <c r="G124" s="359"/>
      <c r="H124" s="359"/>
      <c r="I124" s="359"/>
      <c r="J124" s="359"/>
      <c r="K124" s="489"/>
    </row>
    <row r="125" spans="1:12" s="357" customFormat="1" ht="13.5" customHeight="1">
      <c r="A125" s="359"/>
      <c r="B125" s="359"/>
      <c r="C125" s="359"/>
      <c r="D125" s="359"/>
      <c r="E125" s="359"/>
      <c r="F125" s="359"/>
      <c r="G125" s="359"/>
      <c r="H125" s="359"/>
      <c r="I125" s="359"/>
      <c r="J125" s="359"/>
      <c r="K125" s="355"/>
    </row>
    <row r="126" spans="1:12" s="357" customFormat="1" ht="13.5" customHeight="1">
      <c r="A126" s="359"/>
      <c r="B126" s="359"/>
      <c r="C126" s="359"/>
      <c r="D126" s="359"/>
      <c r="E126" s="359"/>
      <c r="F126" s="359"/>
      <c r="G126" s="359"/>
      <c r="H126" s="359"/>
      <c r="I126" s="359"/>
      <c r="J126" s="359"/>
      <c r="K126" s="355"/>
    </row>
    <row r="127" spans="1:12" s="357" customFormat="1" ht="13.5" customHeight="1">
      <c r="A127" s="359"/>
      <c r="B127" s="359"/>
      <c r="C127" s="346"/>
      <c r="D127" s="346"/>
      <c r="E127" s="346"/>
      <c r="F127" s="346"/>
      <c r="G127" s="346"/>
      <c r="H127" s="346"/>
      <c r="I127" s="346"/>
      <c r="J127" s="346"/>
      <c r="K127" s="355"/>
    </row>
    <row r="128" spans="1:12" s="357" customFormat="1" ht="23.25" customHeight="1">
      <c r="A128" s="346"/>
      <c r="B128" s="346"/>
      <c r="C128" s="346"/>
      <c r="D128" s="346"/>
      <c r="E128" s="346"/>
      <c r="F128" s="346"/>
      <c r="G128" s="346"/>
      <c r="H128" s="346"/>
      <c r="I128" s="346"/>
      <c r="J128" s="346"/>
      <c r="K128" s="346"/>
    </row>
    <row r="129" spans="1:11" s="357" customFormat="1" ht="23.25" customHeight="1">
      <c r="A129" s="346"/>
      <c r="B129" s="346"/>
      <c r="C129" s="346"/>
      <c r="D129" s="346"/>
      <c r="E129" s="346"/>
      <c r="F129" s="346"/>
      <c r="G129" s="346"/>
      <c r="H129" s="346"/>
      <c r="I129" s="346"/>
      <c r="J129" s="346"/>
      <c r="K129" s="346"/>
    </row>
    <row r="130" spans="1:11" s="357" customFormat="1" ht="13.5" customHeight="1">
      <c r="A130" s="359"/>
      <c r="B130" s="359"/>
      <c r="C130" s="359"/>
      <c r="D130" s="359"/>
      <c r="E130" s="359"/>
      <c r="F130" s="359"/>
      <c r="G130" s="359"/>
      <c r="H130" s="359"/>
      <c r="I130" s="359"/>
      <c r="J130" s="359"/>
      <c r="K130" s="465"/>
    </row>
    <row r="131" spans="1:11" s="357" customFormat="1" ht="13.5" customHeight="1">
      <c r="A131" s="460"/>
      <c r="B131" s="359"/>
      <c r="C131" s="359"/>
      <c r="D131" s="359"/>
      <c r="E131" s="359"/>
      <c r="F131" s="359"/>
      <c r="G131" s="359"/>
      <c r="H131" s="359"/>
      <c r="I131" s="359"/>
      <c r="J131" s="461"/>
      <c r="K131" s="359"/>
    </row>
    <row r="132" spans="1:11" s="357" customFormat="1" ht="13.5" customHeight="1">
      <c r="A132" s="359"/>
      <c r="B132" s="359"/>
      <c r="C132" s="359"/>
      <c r="D132" s="359"/>
      <c r="E132" s="359"/>
      <c r="F132" s="359"/>
      <c r="G132" s="359"/>
      <c r="H132" s="359"/>
      <c r="I132" s="359"/>
      <c r="J132" s="461"/>
      <c r="K132" s="359"/>
    </row>
    <row r="133" spans="1:11" s="357" customFormat="1" ht="13.5" customHeight="1">
      <c r="A133" s="462"/>
      <c r="B133" s="359"/>
      <c r="C133" s="359"/>
      <c r="D133" s="359"/>
      <c r="E133" s="359"/>
      <c r="F133" s="359"/>
      <c r="G133" s="359"/>
      <c r="H133" s="359"/>
      <c r="I133" s="359"/>
      <c r="J133" s="461"/>
      <c r="K133" s="359"/>
    </row>
    <row r="134" spans="1:11" s="357" customFormat="1" ht="13.5" customHeight="1">
      <c r="A134" s="359"/>
      <c r="B134" s="359"/>
      <c r="C134" s="359"/>
      <c r="D134" s="463"/>
      <c r="E134" s="463"/>
      <c r="F134" s="463"/>
      <c r="G134" s="463"/>
      <c r="H134" s="463"/>
      <c r="I134" s="463"/>
      <c r="J134" s="464"/>
      <c r="K134" s="473"/>
    </row>
    <row r="135" spans="1:11" s="357" customFormat="1" ht="13.5" customHeight="1">
      <c r="A135" s="359"/>
      <c r="B135" s="463"/>
      <c r="C135" s="463"/>
      <c r="D135" s="359"/>
      <c r="E135" s="359"/>
      <c r="F135" s="359"/>
      <c r="G135" s="359"/>
      <c r="H135" s="359"/>
      <c r="I135" s="359"/>
      <c r="J135" s="461"/>
      <c r="K135" s="359"/>
    </row>
    <row r="136" spans="1:11" s="357" customFormat="1" ht="13.5" customHeight="1">
      <c r="A136" s="359"/>
      <c r="B136" s="359"/>
      <c r="C136" s="359"/>
      <c r="D136" s="359"/>
      <c r="E136" s="359"/>
      <c r="F136" s="359"/>
      <c r="G136" s="359"/>
      <c r="H136" s="359"/>
      <c r="I136" s="359"/>
      <c r="J136" s="461"/>
      <c r="K136" s="359"/>
    </row>
    <row r="137" spans="1:11" s="357" customFormat="1" ht="13.5" customHeight="1">
      <c r="A137" s="465"/>
      <c r="B137" s="466"/>
      <c r="C137" s="466"/>
      <c r="D137" s="466"/>
      <c r="E137" s="466"/>
      <c r="F137" s="466"/>
      <c r="G137" s="466"/>
      <c r="H137" s="466"/>
      <c r="I137" s="466"/>
      <c r="J137" s="467"/>
      <c r="K137" s="466"/>
    </row>
    <row r="138" spans="1:11" s="357" customFormat="1" ht="13.5" customHeight="1">
      <c r="A138" s="359"/>
      <c r="B138" s="359"/>
      <c r="C138" s="359"/>
      <c r="D138" s="359"/>
      <c r="E138" s="359"/>
      <c r="F138" s="359"/>
      <c r="G138" s="359"/>
      <c r="H138" s="359"/>
      <c r="I138" s="359"/>
      <c r="J138" s="461"/>
      <c r="K138" s="359"/>
    </row>
    <row r="139" spans="1:11" s="357" customFormat="1" ht="13.5" customHeight="1">
      <c r="A139" s="359"/>
      <c r="B139" s="359"/>
      <c r="C139" s="359"/>
      <c r="D139" s="359"/>
      <c r="E139" s="359"/>
      <c r="F139" s="359"/>
      <c r="G139" s="359"/>
      <c r="H139" s="359"/>
      <c r="I139" s="359"/>
      <c r="J139" s="359"/>
      <c r="K139" s="359"/>
    </row>
    <row r="140" spans="1:11" s="357" customFormat="1" ht="13.5" customHeight="1">
      <c r="A140" s="463"/>
      <c r="B140" s="463"/>
      <c r="C140" s="463"/>
      <c r="D140" s="463"/>
      <c r="E140" s="463"/>
      <c r="F140" s="463"/>
      <c r="G140" s="463"/>
      <c r="H140" s="463"/>
      <c r="I140" s="463"/>
      <c r="J140" s="463"/>
      <c r="K140" s="473"/>
    </row>
    <row r="141" spans="1:11" ht="13.5" customHeight="1">
      <c r="A141" s="463"/>
      <c r="B141" s="463"/>
      <c r="C141" s="463"/>
      <c r="D141" s="463"/>
      <c r="E141" s="463"/>
      <c r="F141" s="463"/>
      <c r="G141" s="463"/>
      <c r="H141" s="463"/>
      <c r="I141" s="463"/>
      <c r="J141" s="463"/>
      <c r="K141" s="359"/>
    </row>
    <row r="142" spans="1:11" ht="13.5" customHeight="1">
      <c r="A142" s="359"/>
      <c r="B142" s="359"/>
      <c r="C142" s="359"/>
      <c r="D142" s="359"/>
      <c r="E142" s="359"/>
      <c r="F142" s="359"/>
      <c r="G142" s="359"/>
      <c r="H142" s="359"/>
      <c r="I142" s="359"/>
      <c r="J142" s="461"/>
      <c r="K142" s="359"/>
    </row>
    <row r="143" spans="1:11" ht="13.5" customHeight="1">
      <c r="A143" s="359"/>
      <c r="B143" s="239"/>
      <c r="C143" s="239"/>
      <c r="D143" s="239"/>
      <c r="E143" s="239"/>
      <c r="F143" s="239"/>
      <c r="G143" s="239"/>
      <c r="H143" s="239"/>
      <c r="I143" s="239"/>
      <c r="J143" s="237"/>
      <c r="K143" s="359"/>
    </row>
    <row r="144" spans="1:11" ht="13.5" customHeight="1">
      <c r="A144" s="359"/>
      <c r="B144" s="359"/>
      <c r="C144" s="359"/>
      <c r="D144" s="359"/>
      <c r="E144" s="359"/>
      <c r="F144" s="359"/>
      <c r="G144" s="359"/>
      <c r="H144" s="359"/>
      <c r="I144" s="359"/>
      <c r="J144" s="359"/>
      <c r="K144" s="359"/>
    </row>
    <row r="145" spans="1:11" ht="13.5" customHeight="1">
      <c r="A145" s="359"/>
      <c r="B145" s="239"/>
      <c r="C145" s="239"/>
      <c r="D145" s="239"/>
      <c r="E145" s="239"/>
      <c r="F145" s="239"/>
      <c r="G145" s="239"/>
      <c r="H145" s="239"/>
      <c r="I145" s="239"/>
      <c r="J145" s="237"/>
      <c r="K145" s="359"/>
    </row>
    <row r="146" spans="1:11" ht="13.5" customHeight="1">
      <c r="A146" s="359"/>
      <c r="B146" s="239"/>
      <c r="C146" s="239"/>
      <c r="D146" s="239"/>
      <c r="E146" s="239"/>
      <c r="F146" s="239"/>
      <c r="G146" s="239"/>
      <c r="H146" s="239"/>
      <c r="I146" s="239"/>
      <c r="J146" s="239"/>
      <c r="K146" s="359"/>
    </row>
    <row r="147" spans="1:11" ht="13.5" customHeight="1">
      <c r="A147" s="359"/>
      <c r="B147" s="239"/>
      <c r="C147" s="239"/>
      <c r="D147" s="239"/>
      <c r="E147" s="239"/>
      <c r="F147" s="239"/>
      <c r="G147" s="239"/>
      <c r="H147" s="239"/>
      <c r="I147" s="239"/>
      <c r="J147" s="237"/>
      <c r="K147" s="465"/>
    </row>
    <row r="148" spans="1:11" ht="13.5" customHeight="1">
      <c r="A148" s="359"/>
      <c r="B148" s="239"/>
      <c r="C148" s="239"/>
      <c r="D148" s="239"/>
      <c r="E148" s="239"/>
      <c r="F148" s="239"/>
      <c r="G148" s="239"/>
      <c r="H148" s="239"/>
      <c r="I148" s="239"/>
      <c r="J148" s="237"/>
      <c r="K148" s="359"/>
    </row>
    <row r="149" spans="1:11" ht="13.5" customHeight="1">
      <c r="A149" s="359"/>
      <c r="B149" s="239"/>
      <c r="C149" s="239"/>
      <c r="D149" s="239"/>
      <c r="E149" s="239"/>
      <c r="F149" s="239"/>
      <c r="G149" s="239"/>
      <c r="H149" s="239"/>
      <c r="I149" s="239"/>
      <c r="J149" s="239"/>
      <c r="K149" s="488"/>
    </row>
    <row r="150" spans="1:11" ht="13.5" customHeight="1">
      <c r="A150" s="359"/>
      <c r="B150" s="239"/>
      <c r="C150" s="239"/>
      <c r="D150" s="239"/>
      <c r="E150" s="239"/>
      <c r="F150" s="239"/>
      <c r="G150" s="239"/>
      <c r="H150" s="239"/>
      <c r="I150" s="239"/>
      <c r="J150" s="239"/>
      <c r="K150" s="488"/>
    </row>
    <row r="151" spans="1:11" ht="13.5" customHeight="1">
      <c r="A151" s="359"/>
      <c r="B151" s="359"/>
      <c r="C151" s="359"/>
      <c r="D151" s="359"/>
      <c r="E151" s="359"/>
      <c r="F151" s="359"/>
      <c r="G151" s="359"/>
      <c r="H151" s="359"/>
      <c r="I151" s="359"/>
      <c r="J151" s="359"/>
      <c r="K151" s="359"/>
    </row>
    <row r="152" spans="1:11" ht="12.75" customHeight="1">
      <c r="A152" s="473"/>
      <c r="B152" s="473"/>
      <c r="C152" s="473"/>
      <c r="D152" s="473"/>
      <c r="E152" s="473"/>
      <c r="F152" s="473"/>
      <c r="G152" s="473"/>
      <c r="H152" s="473"/>
      <c r="I152" s="473"/>
      <c r="J152" s="473"/>
      <c r="K152" s="473"/>
    </row>
    <row r="153" spans="1:11" ht="12.75" customHeight="1">
      <c r="A153" s="473"/>
      <c r="B153" s="473"/>
      <c r="C153" s="473"/>
      <c r="D153" s="473"/>
      <c r="E153" s="473"/>
      <c r="F153" s="473"/>
      <c r="G153" s="473"/>
      <c r="H153" s="473"/>
      <c r="I153" s="473"/>
      <c r="J153" s="473"/>
      <c r="K153" s="473"/>
    </row>
    <row r="154" spans="1:11" ht="12.75" customHeight="1">
      <c r="A154" s="473"/>
      <c r="B154" s="473"/>
      <c r="C154" s="473"/>
      <c r="D154" s="473"/>
      <c r="E154" s="473"/>
      <c r="F154" s="473"/>
      <c r="G154" s="473"/>
      <c r="H154" s="473"/>
      <c r="I154" s="473"/>
      <c r="J154" s="473"/>
      <c r="K154" s="473"/>
    </row>
    <row r="155" spans="1:11" ht="12.75" customHeight="1">
      <c r="A155" s="359"/>
      <c r="B155" s="463"/>
      <c r="C155" s="463"/>
      <c r="D155" s="463"/>
      <c r="E155" s="463"/>
      <c r="F155" s="463"/>
      <c r="G155" s="463"/>
      <c r="H155" s="463"/>
      <c r="I155" s="463"/>
      <c r="J155" s="463"/>
      <c r="K155" s="463"/>
    </row>
    <row r="156" spans="1:11" ht="12.75" customHeight="1">
      <c r="A156" s="473"/>
      <c r="B156" s="473"/>
      <c r="C156" s="473"/>
      <c r="D156" s="473"/>
      <c r="E156" s="473"/>
      <c r="F156" s="473"/>
      <c r="G156" s="473"/>
      <c r="H156" s="473"/>
      <c r="I156" s="473"/>
      <c r="J156" s="473"/>
      <c r="K156" s="473"/>
    </row>
    <row r="157" spans="1:11">
      <c r="A157" s="465"/>
      <c r="B157" s="465"/>
      <c r="C157" s="465"/>
      <c r="D157" s="465"/>
      <c r="E157" s="465"/>
      <c r="F157" s="465"/>
      <c r="G157" s="465"/>
      <c r="H157" s="465"/>
      <c r="I157" s="465"/>
      <c r="J157" s="465"/>
      <c r="K157" s="465"/>
    </row>
    <row r="158" spans="1:11">
      <c r="A158" s="468"/>
      <c r="B158" s="239"/>
      <c r="C158" s="239"/>
      <c r="D158" s="239"/>
      <c r="E158" s="239"/>
      <c r="F158" s="239"/>
      <c r="G158" s="239"/>
      <c r="H158" s="239"/>
      <c r="I158" s="239"/>
      <c r="J158" s="239"/>
      <c r="K158" s="239"/>
    </row>
    <row r="159" spans="1:11">
      <c r="A159" s="468"/>
      <c r="B159" s="239"/>
      <c r="C159" s="239"/>
      <c r="D159" s="239"/>
      <c r="E159" s="239"/>
      <c r="F159" s="239"/>
      <c r="G159" s="239"/>
      <c r="H159" s="239"/>
      <c r="I159" s="239"/>
      <c r="J159" s="239"/>
      <c r="K159" s="239"/>
    </row>
  </sheetData>
  <mergeCells count="7">
    <mergeCell ref="A109:A113"/>
    <mergeCell ref="A2:K2"/>
    <mergeCell ref="A96:A97"/>
    <mergeCell ref="A98:A99"/>
    <mergeCell ref="A100:A104"/>
    <mergeCell ref="A105:A106"/>
    <mergeCell ref="A107:A108"/>
  </mergeCells>
  <pageMargins left="0.02" right="0.17" top="0.63" bottom="0.31" header="0.45" footer="0.560000000000000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0CA28-8AA3-4CFD-9226-E0D55AB36074}">
  <dimension ref="A1:AI161"/>
  <sheetViews>
    <sheetView zoomScale="85" zoomScaleNormal="85" workbookViewId="0"/>
  </sheetViews>
  <sheetFormatPr defaultColWidth="9.140625" defaultRowHeight="12"/>
  <cols>
    <col min="1" max="1" width="11.42578125" style="246" customWidth="1"/>
    <col min="2" max="2" width="14" style="246" customWidth="1"/>
    <col min="3" max="3" width="9.140625" style="19" customWidth="1"/>
    <col min="4" max="4" width="8.5703125" style="246" customWidth="1"/>
    <col min="5" max="5" width="8.85546875" style="246" customWidth="1"/>
    <col min="6" max="6" width="8.5703125" style="246" customWidth="1"/>
    <col min="7" max="7" width="8.85546875" style="246" customWidth="1"/>
    <col min="8" max="8" width="9.5703125" style="246" customWidth="1"/>
    <col min="9" max="9" width="8.5703125" style="246" customWidth="1"/>
    <col min="10" max="10" width="13" style="246" customWidth="1"/>
    <col min="11" max="11" width="14.85546875" style="246" customWidth="1"/>
    <col min="12" max="16384" width="9.140625" style="246"/>
  </cols>
  <sheetData>
    <row r="1" spans="1:35" ht="12.75" thickBot="1">
      <c r="A1" s="415"/>
      <c r="B1" s="415"/>
      <c r="C1" s="415"/>
      <c r="D1" s="415"/>
      <c r="E1" s="415"/>
      <c r="F1" s="415"/>
      <c r="G1" s="415"/>
      <c r="H1" s="415"/>
      <c r="I1" s="415"/>
      <c r="J1" s="415"/>
      <c r="K1" s="415"/>
    </row>
    <row r="2" spans="1:35" ht="13.5" customHeight="1" thickTop="1">
      <c r="A2" s="593" t="s">
        <v>19</v>
      </c>
      <c r="B2" s="594"/>
      <c r="C2" s="594"/>
      <c r="D2" s="594"/>
      <c r="E2" s="594"/>
      <c r="F2" s="594"/>
      <c r="G2" s="594"/>
      <c r="H2" s="594"/>
      <c r="I2" s="594"/>
      <c r="J2" s="594"/>
      <c r="K2" s="595"/>
      <c r="L2" s="241"/>
    </row>
    <row r="3" spans="1:35" ht="13.5" customHeight="1">
      <c r="A3" s="523"/>
      <c r="B3" s="235"/>
      <c r="C3" s="115"/>
      <c r="D3" s="524"/>
      <c r="E3" s="524"/>
      <c r="F3" s="524"/>
      <c r="G3" s="524"/>
      <c r="H3" s="524"/>
      <c r="I3" s="524"/>
      <c r="J3" s="524"/>
      <c r="K3" s="236"/>
      <c r="L3" s="232"/>
      <c r="M3" s="232"/>
      <c r="N3" s="232"/>
      <c r="O3" s="232"/>
      <c r="P3" s="232"/>
      <c r="Q3" s="232"/>
      <c r="R3" s="232"/>
      <c r="S3" s="232"/>
      <c r="T3" s="232"/>
      <c r="U3" s="232"/>
      <c r="V3" s="232"/>
      <c r="W3" s="232"/>
      <c r="X3" s="232"/>
      <c r="Y3" s="232"/>
      <c r="Z3" s="232"/>
      <c r="AA3" s="232"/>
      <c r="AB3" s="232"/>
      <c r="AC3" s="232"/>
      <c r="AD3" s="232"/>
      <c r="AE3" s="232"/>
      <c r="AF3" s="232"/>
      <c r="AG3" s="232"/>
      <c r="AH3" s="232"/>
      <c r="AI3" s="232"/>
    </row>
    <row r="4" spans="1:35" ht="13.5" customHeight="1">
      <c r="A4" s="287" t="s">
        <v>23</v>
      </c>
      <c r="B4" s="239"/>
      <c r="C4" s="117"/>
      <c r="D4" s="239"/>
      <c r="E4" s="239"/>
      <c r="F4" s="239"/>
      <c r="G4" s="239"/>
      <c r="H4" s="239"/>
      <c r="I4" s="239"/>
      <c r="J4" s="239"/>
      <c r="K4" s="240"/>
      <c r="L4" s="241"/>
      <c r="M4" s="241"/>
      <c r="N4" s="241"/>
      <c r="O4" s="241"/>
      <c r="P4" s="241"/>
      <c r="Q4" s="241"/>
      <c r="R4" s="241"/>
      <c r="S4" s="241"/>
      <c r="T4" s="241"/>
      <c r="U4" s="241"/>
      <c r="V4" s="241"/>
      <c r="W4" s="241"/>
      <c r="X4" s="241"/>
      <c r="Y4" s="241"/>
      <c r="Z4" s="241"/>
      <c r="AA4" s="241"/>
      <c r="AB4" s="241"/>
      <c r="AC4" s="241"/>
      <c r="AD4" s="241"/>
      <c r="AE4" s="241"/>
      <c r="AF4" s="241"/>
      <c r="AG4" s="241"/>
      <c r="AH4" s="241"/>
      <c r="AI4" s="241"/>
    </row>
    <row r="5" spans="1:35" ht="13.5" customHeight="1">
      <c r="A5" s="242" t="s">
        <v>383</v>
      </c>
      <c r="B5" s="243"/>
      <c r="C5" s="243"/>
      <c r="D5" s="243"/>
      <c r="E5" s="243"/>
      <c r="F5" s="243"/>
      <c r="G5" s="243"/>
      <c r="H5" s="243"/>
      <c r="J5" s="181">
        <v>28983</v>
      </c>
      <c r="K5" s="265"/>
    </row>
    <row r="6" spans="1:35" ht="13.5" customHeight="1">
      <c r="A6" s="242" t="s">
        <v>384</v>
      </c>
      <c r="B6" s="243"/>
      <c r="C6" s="243"/>
      <c r="D6" s="243"/>
      <c r="E6" s="243"/>
      <c r="F6" s="243"/>
      <c r="G6" s="205"/>
      <c r="H6" s="205"/>
      <c r="J6" s="179">
        <v>11190</v>
      </c>
      <c r="K6" s="213">
        <f>J6/J5</f>
        <v>0.38608839664630989</v>
      </c>
    </row>
    <row r="7" spans="1:35" ht="13.5" customHeight="1">
      <c r="A7" s="242" t="s">
        <v>385</v>
      </c>
      <c r="B7" s="243"/>
      <c r="C7" s="243"/>
      <c r="D7" s="243"/>
      <c r="E7" s="205"/>
      <c r="F7" s="205"/>
      <c r="G7" s="205"/>
      <c r="H7" s="205"/>
      <c r="J7" s="179">
        <v>2756</v>
      </c>
      <c r="K7" s="343">
        <f>J7/J5</f>
        <v>9.5090225304488837E-2</v>
      </c>
    </row>
    <row r="8" spans="1:35" ht="13.5" customHeight="1">
      <c r="A8" s="242" t="s">
        <v>386</v>
      </c>
      <c r="B8" s="243"/>
      <c r="C8" s="250"/>
      <c r="D8" s="243"/>
      <c r="E8" s="25"/>
      <c r="F8" s="25"/>
      <c r="G8" s="25"/>
      <c r="H8" s="25"/>
      <c r="J8" s="25">
        <v>1.7</v>
      </c>
      <c r="K8" s="26"/>
    </row>
    <row r="9" spans="1:35" ht="13.5" customHeight="1">
      <c r="A9" s="242" t="s">
        <v>387</v>
      </c>
      <c r="B9" s="243"/>
      <c r="C9" s="250"/>
      <c r="D9" s="243"/>
      <c r="E9" s="25"/>
      <c r="F9" s="25"/>
      <c r="G9" s="25"/>
      <c r="H9" s="25"/>
      <c r="J9" s="25">
        <v>70</v>
      </c>
      <c r="K9" s="26"/>
      <c r="L9" s="253"/>
      <c r="M9" s="253"/>
      <c r="N9" s="253"/>
      <c r="O9" s="253"/>
      <c r="P9" s="253"/>
      <c r="W9" s="249"/>
      <c r="X9" s="249"/>
      <c r="Y9" s="249"/>
      <c r="Z9" s="249"/>
      <c r="AA9" s="249"/>
      <c r="AB9" s="249"/>
      <c r="AC9" s="249"/>
      <c r="AD9" s="249"/>
      <c r="AE9" s="249"/>
      <c r="AF9" s="249"/>
      <c r="AG9" s="249"/>
      <c r="AH9" s="249"/>
      <c r="AI9" s="249"/>
    </row>
    <row r="10" spans="1:35" ht="13.5" customHeight="1">
      <c r="A10" s="242" t="s">
        <v>435</v>
      </c>
      <c r="B10" s="243"/>
      <c r="C10" s="243"/>
      <c r="D10" s="254"/>
      <c r="E10" s="254"/>
      <c r="F10" s="254"/>
      <c r="G10" s="254"/>
      <c r="H10" s="254"/>
      <c r="J10" s="17">
        <v>2.1</v>
      </c>
      <c r="K10" s="255"/>
    </row>
    <row r="11" spans="1:35">
      <c r="A11" s="242"/>
      <c r="B11" s="243"/>
      <c r="C11" s="182"/>
      <c r="D11" s="243"/>
      <c r="E11" s="243"/>
      <c r="F11" s="243"/>
      <c r="G11" s="243"/>
      <c r="H11" s="243"/>
      <c r="J11" s="243"/>
      <c r="K11" s="265"/>
    </row>
    <row r="12" spans="1:35" ht="13.5" customHeight="1">
      <c r="A12" s="287" t="s">
        <v>107</v>
      </c>
      <c r="B12" s="474"/>
      <c r="C12" s="46"/>
      <c r="D12" s="44"/>
      <c r="E12" s="44"/>
      <c r="F12" s="44"/>
      <c r="G12" s="44"/>
      <c r="H12" s="44"/>
      <c r="J12" s="44"/>
      <c r="K12" s="70"/>
    </row>
    <row r="13" spans="1:35" ht="13.5" customHeight="1">
      <c r="A13" s="242" t="s">
        <v>613</v>
      </c>
      <c r="B13" s="243"/>
      <c r="C13" s="243"/>
      <c r="D13" s="243"/>
      <c r="E13" s="254"/>
      <c r="F13" s="254"/>
      <c r="G13" s="254"/>
      <c r="H13" s="254"/>
      <c r="J13" s="254">
        <v>149</v>
      </c>
      <c r="K13" s="345"/>
    </row>
    <row r="14" spans="1:35" ht="13.5" customHeight="1">
      <c r="A14" s="242" t="s">
        <v>708</v>
      </c>
      <c r="B14" s="243"/>
      <c r="C14" s="243"/>
      <c r="D14" s="243"/>
      <c r="E14" s="250"/>
      <c r="F14" s="250"/>
      <c r="G14" s="250"/>
      <c r="H14" s="250"/>
      <c r="J14" s="254">
        <v>0.42699999999999999</v>
      </c>
      <c r="K14" s="347"/>
    </row>
    <row r="15" spans="1:35" ht="13.5" customHeight="1">
      <c r="A15" s="242" t="s">
        <v>437</v>
      </c>
      <c r="B15" s="243"/>
      <c r="C15" s="243"/>
      <c r="D15" s="243"/>
      <c r="E15" s="254"/>
      <c r="F15" s="254"/>
      <c r="G15" s="254"/>
      <c r="H15" s="254"/>
      <c r="J15" s="254">
        <v>0.48</v>
      </c>
      <c r="K15" s="345"/>
      <c r="Z15" s="249"/>
      <c r="AA15" s="249"/>
      <c r="AB15" s="249"/>
      <c r="AC15" s="249"/>
      <c r="AD15" s="249"/>
      <c r="AE15" s="249"/>
      <c r="AF15" s="249"/>
      <c r="AG15" s="249"/>
      <c r="AH15" s="249"/>
      <c r="AI15" s="249"/>
    </row>
    <row r="16" spans="1:35" ht="13.5" customHeight="1">
      <c r="A16" s="242" t="s">
        <v>727</v>
      </c>
      <c r="B16" s="243"/>
      <c r="C16" s="243"/>
      <c r="D16" s="243"/>
      <c r="E16" s="254"/>
      <c r="F16" s="254"/>
      <c r="G16" s="254"/>
      <c r="H16" s="254"/>
      <c r="J16" s="254">
        <v>0.127</v>
      </c>
      <c r="K16" s="345"/>
    </row>
    <row r="17" spans="1:35" ht="13.5" customHeight="1">
      <c r="A17" s="242" t="s">
        <v>392</v>
      </c>
      <c r="B17" s="243"/>
      <c r="C17" s="243"/>
      <c r="D17" s="250"/>
      <c r="E17" s="250"/>
      <c r="F17" s="250"/>
      <c r="G17" s="250"/>
      <c r="H17" s="250"/>
      <c r="J17" s="254">
        <v>24.6</v>
      </c>
      <c r="K17" s="348"/>
    </row>
    <row r="18" spans="1:35" ht="13.5" customHeight="1">
      <c r="A18" s="242" t="s">
        <v>439</v>
      </c>
      <c r="B18" s="243"/>
      <c r="C18" s="254"/>
      <c r="D18" s="250"/>
      <c r="E18" s="250"/>
      <c r="F18" s="250"/>
      <c r="G18" s="250"/>
      <c r="H18" s="250"/>
      <c r="J18" s="169">
        <v>25.2</v>
      </c>
      <c r="K18" s="348"/>
    </row>
    <row r="19" spans="1:35" ht="13.5" customHeight="1">
      <c r="A19" s="242" t="s">
        <v>394</v>
      </c>
      <c r="B19" s="243"/>
      <c r="C19" s="243"/>
      <c r="D19" s="30"/>
      <c r="E19" s="30"/>
      <c r="F19" s="30"/>
      <c r="G19" s="30"/>
      <c r="H19" s="30"/>
      <c r="J19" s="25">
        <v>15</v>
      </c>
      <c r="K19" s="83"/>
    </row>
    <row r="20" spans="1:35" ht="13.5" customHeight="1">
      <c r="A20" s="242"/>
      <c r="B20" s="243"/>
      <c r="C20" s="182"/>
      <c r="D20" s="243"/>
      <c r="E20" s="243"/>
      <c r="F20" s="243"/>
      <c r="G20" s="243"/>
      <c r="H20" s="243"/>
      <c r="J20" s="243"/>
      <c r="K20" s="265"/>
    </row>
    <row r="21" spans="1:35" ht="13.5" customHeight="1">
      <c r="A21" s="287" t="s">
        <v>291</v>
      </c>
      <c r="B21" s="349"/>
      <c r="C21" s="34"/>
      <c r="D21" s="34"/>
      <c r="E21" s="34"/>
      <c r="F21" s="34"/>
      <c r="G21" s="34"/>
      <c r="H21" s="34"/>
      <c r="J21" s="34"/>
      <c r="K21" s="73"/>
      <c r="L21" s="241"/>
      <c r="M21" s="241"/>
      <c r="N21" s="241"/>
      <c r="O21" s="241"/>
      <c r="P21" s="241"/>
      <c r="Q21" s="241"/>
      <c r="R21" s="241"/>
      <c r="S21" s="241"/>
      <c r="T21" s="241"/>
      <c r="U21" s="241"/>
      <c r="V21" s="241"/>
      <c r="W21" s="241"/>
      <c r="X21" s="241"/>
      <c r="Y21" s="241"/>
      <c r="Z21" s="241"/>
      <c r="AA21" s="241"/>
      <c r="AB21" s="241"/>
      <c r="AC21" s="241"/>
      <c r="AD21" s="241"/>
      <c r="AE21" s="241"/>
      <c r="AF21" s="241"/>
      <c r="AG21" s="241"/>
      <c r="AH21" s="241"/>
      <c r="AI21" s="241"/>
    </row>
    <row r="22" spans="1:35" ht="13.5" customHeight="1">
      <c r="A22" s="242" t="s">
        <v>728</v>
      </c>
      <c r="B22" s="243"/>
      <c r="C22" s="34"/>
      <c r="D22" s="34"/>
      <c r="E22" s="34"/>
      <c r="F22" s="34"/>
      <c r="G22" s="34"/>
      <c r="H22" s="34"/>
      <c r="J22" s="25">
        <v>21</v>
      </c>
      <c r="K22" s="73"/>
      <c r="L22" s="241"/>
      <c r="M22" s="241"/>
      <c r="N22" s="241"/>
      <c r="O22" s="241"/>
      <c r="P22" s="241"/>
      <c r="Q22" s="241"/>
      <c r="R22" s="241"/>
      <c r="S22" s="241"/>
      <c r="T22" s="241"/>
      <c r="U22" s="241"/>
      <c r="V22" s="241"/>
      <c r="W22" s="241"/>
      <c r="X22" s="241"/>
      <c r="Y22" s="241"/>
      <c r="Z22" s="241"/>
      <c r="AA22" s="241"/>
      <c r="AB22" s="241"/>
      <c r="AC22" s="241"/>
      <c r="AD22" s="241"/>
      <c r="AE22" s="241"/>
    </row>
    <row r="23" spans="1:35" ht="13.5" customHeight="1">
      <c r="A23" s="242" t="s">
        <v>729</v>
      </c>
      <c r="B23" s="243"/>
      <c r="C23" s="243"/>
      <c r="D23" s="25"/>
      <c r="E23" s="25"/>
      <c r="F23" s="25"/>
      <c r="G23" s="25"/>
      <c r="H23" s="25"/>
      <c r="J23" s="25">
        <v>32</v>
      </c>
      <c r="K23" s="26"/>
      <c r="L23" s="241"/>
      <c r="M23" s="241"/>
      <c r="N23" s="241"/>
      <c r="O23" s="241"/>
      <c r="P23" s="241"/>
      <c r="Q23" s="241"/>
      <c r="R23" s="241"/>
      <c r="S23" s="241"/>
      <c r="T23" s="241"/>
      <c r="U23" s="241"/>
      <c r="V23" s="241"/>
      <c r="W23" s="241"/>
      <c r="X23" s="241"/>
      <c r="Y23" s="241"/>
      <c r="Z23" s="241"/>
      <c r="AA23" s="241"/>
      <c r="AB23" s="241"/>
      <c r="AC23" s="241"/>
      <c r="AD23" s="241"/>
      <c r="AE23" s="241"/>
    </row>
    <row r="24" spans="1:35" ht="13.5" customHeight="1">
      <c r="A24" s="242" t="s">
        <v>730</v>
      </c>
      <c r="B24" s="243"/>
      <c r="C24" s="243"/>
      <c r="D24" s="25"/>
      <c r="E24" s="25"/>
      <c r="F24" s="25"/>
      <c r="G24" s="25"/>
      <c r="H24" s="25"/>
      <c r="J24" s="25">
        <v>39</v>
      </c>
      <c r="K24" s="26"/>
    </row>
    <row r="25" spans="1:35" ht="13.5" customHeight="1">
      <c r="A25" s="242" t="s">
        <v>731</v>
      </c>
      <c r="B25" s="243"/>
      <c r="C25" s="243"/>
      <c r="D25" s="254"/>
      <c r="E25" s="254"/>
      <c r="F25" s="254"/>
      <c r="G25" s="254"/>
      <c r="H25" s="254"/>
      <c r="J25" s="179">
        <v>239</v>
      </c>
      <c r="K25" s="255"/>
    </row>
    <row r="26" spans="1:35" ht="13.5" customHeight="1">
      <c r="A26" s="242" t="s">
        <v>732</v>
      </c>
      <c r="B26" s="243"/>
      <c r="C26" s="243"/>
      <c r="D26" s="254"/>
      <c r="E26" s="254"/>
      <c r="F26" s="254"/>
      <c r="G26" s="254"/>
      <c r="H26" s="254"/>
      <c r="J26" s="17">
        <v>58</v>
      </c>
      <c r="K26" s="255"/>
    </row>
    <row r="27" spans="1:35" ht="13.5" customHeight="1">
      <c r="A27" s="242" t="s">
        <v>733</v>
      </c>
      <c r="B27" s="243"/>
      <c r="C27" s="243"/>
      <c r="D27" s="243"/>
      <c r="E27" s="254"/>
      <c r="F27" s="254"/>
      <c r="G27" s="254"/>
      <c r="H27" s="254"/>
      <c r="J27" s="254">
        <v>97.5</v>
      </c>
      <c r="K27" s="255"/>
    </row>
    <row r="28" spans="1:35" ht="13.5" customHeight="1">
      <c r="A28" s="242" t="s">
        <v>734</v>
      </c>
      <c r="B28" s="243"/>
      <c r="C28" s="243"/>
      <c r="D28" s="243"/>
      <c r="E28" s="254"/>
      <c r="F28" s="254"/>
      <c r="G28" s="254"/>
      <c r="H28" s="254"/>
      <c r="J28" s="254">
        <v>85.9</v>
      </c>
      <c r="K28" s="255"/>
    </row>
    <row r="29" spans="1:35" ht="13.5" customHeight="1">
      <c r="A29" s="242" t="s">
        <v>735</v>
      </c>
      <c r="B29" s="243"/>
      <c r="C29" s="243"/>
      <c r="D29" s="243"/>
      <c r="E29" s="254"/>
      <c r="F29" s="254"/>
      <c r="G29" s="254"/>
      <c r="H29" s="254"/>
      <c r="J29" s="254">
        <v>88</v>
      </c>
      <c r="K29" s="255"/>
    </row>
    <row r="30" spans="1:35" ht="13.5" customHeight="1">
      <c r="A30" s="242" t="s">
        <v>736</v>
      </c>
      <c r="B30" s="243"/>
      <c r="C30" s="243"/>
      <c r="D30" s="243"/>
      <c r="E30" s="254"/>
      <c r="F30" s="254"/>
      <c r="G30" s="254"/>
      <c r="H30" s="254"/>
      <c r="J30" s="254">
        <v>90.4</v>
      </c>
      <c r="K30" s="255"/>
    </row>
    <row r="31" spans="1:35" ht="13.5" customHeight="1">
      <c r="A31" s="242" t="s">
        <v>606</v>
      </c>
      <c r="B31" s="243"/>
      <c r="C31" s="243"/>
      <c r="D31" s="243"/>
      <c r="E31" s="434"/>
      <c r="F31" s="434"/>
      <c r="G31" s="434"/>
      <c r="H31" s="434"/>
      <c r="J31" s="214">
        <v>0</v>
      </c>
      <c r="K31" s="475"/>
    </row>
    <row r="32" spans="1:35" ht="13.5" customHeight="1">
      <c r="A32" s="242"/>
      <c r="B32" s="243"/>
      <c r="C32" s="243"/>
      <c r="D32" s="243"/>
      <c r="E32" s="254"/>
      <c r="F32" s="254"/>
      <c r="G32" s="254"/>
      <c r="H32" s="254"/>
      <c r="J32" s="254"/>
      <c r="K32" s="255"/>
    </row>
    <row r="33" spans="1:11" ht="13.5" customHeight="1">
      <c r="A33" s="287" t="s">
        <v>290</v>
      </c>
      <c r="B33" s="243"/>
      <c r="C33" s="243"/>
      <c r="D33" s="243"/>
      <c r="E33" s="254"/>
      <c r="F33" s="254"/>
      <c r="G33" s="254"/>
      <c r="H33" s="254"/>
      <c r="J33" s="254"/>
      <c r="K33" s="255"/>
    </row>
    <row r="34" spans="1:11" ht="13.5" customHeight="1">
      <c r="A34" s="242" t="s">
        <v>737</v>
      </c>
      <c r="B34" s="243"/>
      <c r="C34" s="243"/>
      <c r="D34" s="243"/>
      <c r="E34" s="434"/>
      <c r="F34" s="434"/>
      <c r="G34" s="434"/>
      <c r="H34" s="434"/>
      <c r="J34" s="25" t="s">
        <v>709</v>
      </c>
      <c r="K34" s="475" t="s">
        <v>710</v>
      </c>
    </row>
    <row r="35" spans="1:11" ht="13.5" customHeight="1">
      <c r="A35" s="242" t="s">
        <v>738</v>
      </c>
      <c r="B35" s="243"/>
      <c r="C35" s="243"/>
      <c r="D35" s="243"/>
      <c r="E35" s="434"/>
      <c r="F35" s="434"/>
      <c r="G35" s="434"/>
      <c r="H35" s="434"/>
      <c r="J35" s="25" t="s">
        <v>711</v>
      </c>
      <c r="K35" s="475" t="s">
        <v>712</v>
      </c>
    </row>
    <row r="36" spans="1:11" ht="13.5" customHeight="1">
      <c r="A36" s="242" t="s">
        <v>739</v>
      </c>
      <c r="B36" s="243"/>
      <c r="C36" s="243"/>
      <c r="D36" s="254"/>
      <c r="E36" s="254"/>
      <c r="F36" s="254"/>
      <c r="G36" s="254"/>
      <c r="H36" s="254"/>
      <c r="J36" s="33">
        <v>86.3</v>
      </c>
      <c r="K36" s="255"/>
    </row>
    <row r="37" spans="1:11" ht="13.5" customHeight="1">
      <c r="A37" s="242" t="s">
        <v>740</v>
      </c>
      <c r="B37" s="243"/>
      <c r="C37" s="243"/>
      <c r="D37" s="243"/>
      <c r="E37" s="263"/>
      <c r="F37" s="263"/>
      <c r="G37" s="263"/>
      <c r="H37" s="263"/>
      <c r="J37" s="25">
        <v>94.9</v>
      </c>
      <c r="K37" s="430"/>
    </row>
    <row r="38" spans="1:11" ht="13.5" customHeight="1">
      <c r="A38" s="242" t="s">
        <v>741</v>
      </c>
      <c r="B38" s="243"/>
      <c r="C38" s="243"/>
      <c r="D38" s="243"/>
      <c r="E38" s="263"/>
      <c r="F38" s="263"/>
      <c r="G38" s="263"/>
      <c r="H38" s="263"/>
      <c r="J38" s="25">
        <v>12.3</v>
      </c>
      <c r="K38" s="430"/>
    </row>
    <row r="39" spans="1:11" ht="13.5" customHeight="1">
      <c r="A39" s="242" t="s">
        <v>742</v>
      </c>
      <c r="B39" s="243"/>
      <c r="C39" s="243"/>
      <c r="D39" s="243"/>
      <c r="E39" s="263"/>
      <c r="F39" s="263"/>
      <c r="G39" s="263"/>
      <c r="H39" s="263"/>
      <c r="J39" s="25">
        <v>66.099999999999994</v>
      </c>
      <c r="K39" s="430"/>
    </row>
    <row r="40" spans="1:11" ht="13.5" customHeight="1">
      <c r="A40" s="242" t="s">
        <v>743</v>
      </c>
      <c r="B40" s="243"/>
      <c r="C40" s="243"/>
      <c r="D40" s="243"/>
      <c r="E40" s="263"/>
      <c r="F40" s="263"/>
      <c r="G40" s="263"/>
      <c r="H40" s="263"/>
      <c r="J40" s="25">
        <v>83.2</v>
      </c>
      <c r="K40" s="430"/>
    </row>
    <row r="41" spans="1:11" ht="13.5" customHeight="1">
      <c r="A41" s="264"/>
      <c r="B41" s="243"/>
      <c r="C41" s="243"/>
      <c r="D41" s="254"/>
      <c r="E41" s="254"/>
      <c r="F41" s="254"/>
      <c r="G41" s="254"/>
      <c r="H41" s="254"/>
      <c r="J41" s="170"/>
      <c r="K41" s="255"/>
    </row>
    <row r="42" spans="1:11" ht="13.5" customHeight="1">
      <c r="A42" s="287" t="s">
        <v>292</v>
      </c>
      <c r="B42" s="243"/>
      <c r="C42" s="243"/>
      <c r="D42" s="254"/>
      <c r="E42" s="254"/>
      <c r="F42" s="254"/>
      <c r="G42" s="254"/>
      <c r="H42" s="254"/>
      <c r="J42" s="170"/>
      <c r="K42" s="255"/>
    </row>
    <row r="43" spans="1:11" ht="13.5" customHeight="1">
      <c r="A43" s="242" t="s">
        <v>645</v>
      </c>
      <c r="B43" s="243"/>
      <c r="C43" s="243"/>
      <c r="D43" s="243"/>
      <c r="E43" s="254"/>
      <c r="F43" s="254"/>
      <c r="G43" s="254"/>
      <c r="H43" s="254"/>
      <c r="J43" s="207">
        <v>26.8</v>
      </c>
      <c r="K43" s="255"/>
    </row>
    <row r="44" spans="1:11" ht="13.5" customHeight="1">
      <c r="A44" s="242" t="s">
        <v>659</v>
      </c>
      <c r="B44" s="243"/>
      <c r="C44" s="243"/>
      <c r="D44" s="243"/>
      <c r="E44" s="254"/>
      <c r="F44" s="254"/>
      <c r="G44" s="254"/>
      <c r="H44" s="254"/>
      <c r="J44" s="207">
        <v>46.1</v>
      </c>
      <c r="K44" s="255"/>
    </row>
    <row r="45" spans="1:11" ht="13.5" customHeight="1">
      <c r="A45" s="242" t="s">
        <v>446</v>
      </c>
      <c r="B45" s="243"/>
      <c r="C45" s="243"/>
      <c r="D45" s="243"/>
      <c r="E45" s="254"/>
      <c r="F45" s="254"/>
      <c r="G45" s="254"/>
      <c r="H45" s="254"/>
      <c r="J45" s="207">
        <v>29.8</v>
      </c>
      <c r="K45" s="255"/>
    </row>
    <row r="46" spans="1:11" ht="13.5" customHeight="1">
      <c r="A46" s="242"/>
      <c r="B46" s="243"/>
      <c r="C46" s="243"/>
      <c r="D46" s="254"/>
      <c r="E46" s="254"/>
      <c r="F46" s="254"/>
      <c r="G46" s="254"/>
      <c r="H46" s="254"/>
      <c r="J46" s="33"/>
      <c r="K46" s="255"/>
    </row>
    <row r="47" spans="1:11" ht="13.5" customHeight="1">
      <c r="A47" s="287" t="s">
        <v>293</v>
      </c>
      <c r="B47" s="243"/>
      <c r="C47" s="243"/>
      <c r="D47" s="243"/>
      <c r="E47" s="263"/>
      <c r="F47" s="263"/>
      <c r="G47" s="263"/>
      <c r="H47" s="263"/>
      <c r="J47" s="25"/>
      <c r="K47" s="430"/>
    </row>
    <row r="48" spans="1:11" ht="13.5" customHeight="1">
      <c r="A48" s="242" t="s">
        <v>406</v>
      </c>
      <c r="B48" s="243"/>
      <c r="C48" s="243"/>
      <c r="D48" s="254"/>
      <c r="E48" s="254"/>
      <c r="F48" s="254"/>
      <c r="G48" s="254"/>
      <c r="H48" s="254"/>
      <c r="J48" s="170">
        <v>0.2</v>
      </c>
      <c r="K48" s="255"/>
    </row>
    <row r="49" spans="1:11" ht="13.5" customHeight="1">
      <c r="A49" s="242"/>
      <c r="B49" s="243"/>
      <c r="C49" s="182"/>
      <c r="D49" s="243"/>
      <c r="E49" s="243"/>
      <c r="F49" s="243"/>
      <c r="G49" s="243"/>
      <c r="H49" s="243"/>
      <c r="J49" s="243"/>
      <c r="K49" s="265"/>
    </row>
    <row r="50" spans="1:11" ht="13.5" customHeight="1">
      <c r="A50" s="287" t="s">
        <v>3</v>
      </c>
      <c r="B50" s="243"/>
      <c r="C50" s="179"/>
      <c r="D50" s="254"/>
      <c r="E50" s="254"/>
      <c r="F50" s="254"/>
      <c r="G50" s="254"/>
      <c r="H50" s="254"/>
      <c r="J50" s="254"/>
      <c r="K50" s="255"/>
    </row>
    <row r="51" spans="1:11" ht="13.5" customHeight="1">
      <c r="A51" s="242" t="s">
        <v>744</v>
      </c>
      <c r="B51" s="243"/>
      <c r="C51" s="243"/>
      <c r="D51" s="179"/>
      <c r="E51" s="179"/>
      <c r="F51" s="179"/>
      <c r="G51" s="179"/>
      <c r="H51" s="179"/>
      <c r="J51" s="427" t="s">
        <v>713</v>
      </c>
      <c r="K51" s="180" t="s">
        <v>714</v>
      </c>
    </row>
    <row r="52" spans="1:11" ht="13.5" customHeight="1">
      <c r="A52" s="266" t="s">
        <v>745</v>
      </c>
      <c r="B52" s="243"/>
      <c r="C52" s="243"/>
      <c r="D52" s="243"/>
      <c r="E52" s="254"/>
      <c r="F52" s="254"/>
      <c r="G52" s="254"/>
      <c r="H52" s="254"/>
      <c r="J52" s="258">
        <v>100</v>
      </c>
      <c r="K52" s="267"/>
    </row>
    <row r="53" spans="1:11" ht="13.5" customHeight="1">
      <c r="A53" s="266" t="s">
        <v>715</v>
      </c>
      <c r="B53" s="243"/>
      <c r="C53" s="243"/>
      <c r="D53" s="254"/>
      <c r="E53" s="254"/>
      <c r="F53" s="254"/>
      <c r="G53" s="254"/>
      <c r="H53" s="254"/>
      <c r="J53" s="215">
        <v>113</v>
      </c>
      <c r="K53" s="255"/>
    </row>
    <row r="54" spans="1:11" ht="13.5" customHeight="1">
      <c r="A54" s="266" t="s">
        <v>746</v>
      </c>
      <c r="B54" s="243"/>
      <c r="C54" s="243"/>
      <c r="D54" s="254"/>
      <c r="E54" s="254"/>
      <c r="F54" s="254"/>
      <c r="G54" s="254"/>
      <c r="H54" s="254"/>
      <c r="J54" s="170">
        <v>70.7</v>
      </c>
      <c r="K54" s="255"/>
    </row>
    <row r="55" spans="1:11" ht="13.5" customHeight="1">
      <c r="A55" s="242" t="s">
        <v>747</v>
      </c>
      <c r="B55" s="243"/>
      <c r="C55" s="243"/>
      <c r="D55" s="243"/>
      <c r="E55" s="243"/>
      <c r="F55" s="243"/>
      <c r="G55" s="243"/>
      <c r="H55" s="243"/>
      <c r="J55" s="258" t="s">
        <v>716</v>
      </c>
      <c r="K55" s="257" t="s">
        <v>717</v>
      </c>
    </row>
    <row r="56" spans="1:11" ht="13.5" customHeight="1">
      <c r="A56" s="266" t="s">
        <v>748</v>
      </c>
      <c r="B56" s="243"/>
      <c r="C56" s="243"/>
      <c r="D56" s="243"/>
      <c r="E56" s="254"/>
      <c r="F56" s="254"/>
      <c r="G56" s="254"/>
      <c r="H56" s="254"/>
      <c r="J56" s="258">
        <v>43.92</v>
      </c>
      <c r="K56" s="345"/>
    </row>
    <row r="57" spans="1:11" ht="13.5" customHeight="1">
      <c r="A57" s="266" t="s">
        <v>749</v>
      </c>
      <c r="B57" s="243"/>
      <c r="C57" s="243"/>
      <c r="D57" s="243"/>
      <c r="E57" s="254"/>
      <c r="F57" s="254"/>
      <c r="G57" s="254"/>
      <c r="H57" s="254"/>
      <c r="J57" s="179">
        <v>104.4</v>
      </c>
      <c r="K57" s="345"/>
    </row>
    <row r="58" spans="1:11" ht="13.5" customHeight="1">
      <c r="A58" s="266" t="s">
        <v>750</v>
      </c>
      <c r="B58" s="243"/>
      <c r="C58" s="243"/>
      <c r="D58" s="243"/>
      <c r="E58" s="254"/>
      <c r="F58" s="254"/>
      <c r="G58" s="254"/>
      <c r="H58" s="254"/>
      <c r="J58" s="207">
        <v>91008</v>
      </c>
      <c r="K58" s="345"/>
    </row>
    <row r="59" spans="1:11" ht="13.5" customHeight="1">
      <c r="A59" s="242" t="s">
        <v>751</v>
      </c>
      <c r="B59" s="243"/>
      <c r="C59" s="179"/>
      <c r="D59" s="243"/>
      <c r="E59" s="179"/>
      <c r="F59" s="179"/>
      <c r="G59" s="179"/>
      <c r="H59" s="179"/>
      <c r="J59" s="179">
        <v>270648</v>
      </c>
      <c r="K59" s="180"/>
    </row>
    <row r="60" spans="1:11" ht="13.5">
      <c r="A60" s="242" t="s">
        <v>472</v>
      </c>
      <c r="B60" s="243"/>
      <c r="C60" s="243"/>
      <c r="D60" s="179"/>
      <c r="E60" s="179"/>
      <c r="F60" s="179"/>
      <c r="G60" s="179"/>
      <c r="H60" s="179"/>
      <c r="J60" s="179" t="s">
        <v>335</v>
      </c>
      <c r="K60" s="180" t="s">
        <v>317</v>
      </c>
    </row>
    <row r="61" spans="1:11" ht="13.5" customHeight="1">
      <c r="A61" s="242"/>
      <c r="B61" s="243"/>
      <c r="C61" s="182"/>
      <c r="D61" s="243"/>
      <c r="E61" s="243"/>
      <c r="F61" s="243"/>
      <c r="G61" s="243"/>
      <c r="H61" s="243"/>
      <c r="J61" s="243"/>
      <c r="K61" s="265"/>
    </row>
    <row r="62" spans="1:11" ht="13.5" customHeight="1">
      <c r="A62" s="287" t="s">
        <v>198</v>
      </c>
      <c r="B62" s="258"/>
      <c r="C62" s="179"/>
      <c r="D62" s="254"/>
      <c r="E62" s="254"/>
      <c r="F62" s="254"/>
      <c r="G62" s="254"/>
      <c r="H62" s="254"/>
      <c r="J62" s="254"/>
      <c r="K62" s="255"/>
    </row>
    <row r="63" spans="1:11" ht="13.5" customHeight="1">
      <c r="A63" s="242" t="s">
        <v>417</v>
      </c>
      <c r="B63" s="243"/>
      <c r="C63" s="243"/>
      <c r="D63" s="243"/>
      <c r="E63" s="254"/>
      <c r="F63" s="254"/>
      <c r="G63" s="254"/>
      <c r="H63" s="254"/>
      <c r="J63" s="17">
        <v>58.1</v>
      </c>
      <c r="K63" s="255"/>
    </row>
    <row r="64" spans="1:11" ht="13.5" customHeight="1">
      <c r="A64" s="275" t="s">
        <v>752</v>
      </c>
      <c r="B64" s="243"/>
      <c r="C64" s="179"/>
      <c r="D64" s="258"/>
      <c r="E64" s="258"/>
      <c r="F64" s="258"/>
      <c r="G64" s="258"/>
      <c r="H64" s="258"/>
      <c r="J64" s="258">
        <v>40</v>
      </c>
      <c r="K64" s="257"/>
    </row>
    <row r="65" spans="1:14" ht="13.5">
      <c r="A65" s="275" t="s">
        <v>199</v>
      </c>
      <c r="B65" s="243"/>
      <c r="C65" s="243"/>
      <c r="D65" s="258"/>
      <c r="E65" s="258"/>
      <c r="F65" s="258"/>
      <c r="G65" s="258"/>
      <c r="H65" s="258"/>
      <c r="J65" s="427" t="s">
        <v>718</v>
      </c>
      <c r="K65" s="180" t="s">
        <v>719</v>
      </c>
    </row>
    <row r="66" spans="1:14" ht="13.5" customHeight="1">
      <c r="A66" s="275" t="s">
        <v>753</v>
      </c>
      <c r="B66" s="243"/>
      <c r="C66" s="243"/>
      <c r="D66" s="243"/>
      <c r="E66" s="258"/>
      <c r="F66" s="258"/>
      <c r="G66" s="258"/>
      <c r="H66" s="258"/>
      <c r="J66" s="25">
        <v>37.4</v>
      </c>
      <c r="K66" s="525"/>
    </row>
    <row r="67" spans="1:14" ht="13.5" customHeight="1">
      <c r="A67" s="275" t="s">
        <v>200</v>
      </c>
      <c r="B67" s="243"/>
      <c r="C67" s="243"/>
      <c r="D67" s="258"/>
      <c r="E67" s="258"/>
      <c r="F67" s="258"/>
      <c r="G67" s="258"/>
      <c r="H67" s="258"/>
      <c r="J67" s="179">
        <v>14</v>
      </c>
      <c r="K67" s="257"/>
    </row>
    <row r="68" spans="1:14" ht="13.5" customHeight="1">
      <c r="A68" s="266" t="s">
        <v>201</v>
      </c>
      <c r="B68" s="243"/>
      <c r="C68" s="243"/>
      <c r="D68" s="254"/>
      <c r="E68" s="254"/>
      <c r="F68" s="254"/>
      <c r="G68" s="254"/>
      <c r="H68" s="254"/>
      <c r="J68" s="179">
        <v>10</v>
      </c>
      <c r="K68" s="255"/>
    </row>
    <row r="69" spans="1:14" ht="13.5" customHeight="1">
      <c r="A69" s="242" t="s">
        <v>754</v>
      </c>
      <c r="B69" s="243"/>
      <c r="C69" s="243"/>
      <c r="D69" s="243"/>
      <c r="E69" s="258"/>
      <c r="F69" s="258"/>
      <c r="G69" s="279"/>
      <c r="H69" s="279"/>
      <c r="J69" s="258" t="s">
        <v>720</v>
      </c>
      <c r="K69" s="257" t="s">
        <v>721</v>
      </c>
    </row>
    <row r="70" spans="1:14" ht="13.5" customHeight="1">
      <c r="A70" s="242" t="s">
        <v>380</v>
      </c>
      <c r="B70" s="243"/>
      <c r="C70" s="279"/>
      <c r="D70" s="279"/>
      <c r="E70" s="279"/>
      <c r="F70" s="279"/>
      <c r="G70" s="279"/>
      <c r="H70" s="279"/>
      <c r="J70" s="354">
        <v>25249</v>
      </c>
      <c r="K70" s="281"/>
    </row>
    <row r="71" spans="1:14" ht="13.5" customHeight="1">
      <c r="A71" s="242" t="s">
        <v>381</v>
      </c>
      <c r="B71" s="243"/>
      <c r="C71" s="279"/>
      <c r="D71" s="279"/>
      <c r="E71" s="279"/>
      <c r="F71" s="279"/>
      <c r="G71" s="243"/>
      <c r="H71" s="243"/>
      <c r="J71" s="258" t="s">
        <v>6</v>
      </c>
      <c r="K71" s="265"/>
    </row>
    <row r="72" spans="1:14" ht="13.5" customHeight="1">
      <c r="A72" s="242"/>
      <c r="B72" s="243"/>
      <c r="C72" s="182"/>
      <c r="D72" s="243"/>
      <c r="E72" s="243"/>
      <c r="F72" s="243"/>
      <c r="G72" s="243"/>
      <c r="H72" s="243"/>
      <c r="I72" s="243"/>
      <c r="J72" s="243"/>
      <c r="K72" s="265"/>
    </row>
    <row r="73" spans="1:14" ht="13.5" customHeight="1">
      <c r="A73" s="287" t="s">
        <v>24</v>
      </c>
      <c r="B73" s="243"/>
      <c r="C73" s="15"/>
      <c r="D73" s="259"/>
      <c r="E73" s="259"/>
      <c r="F73" s="259"/>
      <c r="G73" s="259"/>
      <c r="H73" s="259"/>
      <c r="I73" s="259"/>
      <c r="J73" s="259"/>
      <c r="K73" s="257"/>
    </row>
    <row r="74" spans="1:14" ht="13.5" customHeight="1">
      <c r="A74" s="242" t="s">
        <v>421</v>
      </c>
      <c r="B74" s="243"/>
      <c r="C74" s="243"/>
      <c r="D74" s="434"/>
      <c r="E74" s="434"/>
      <c r="F74" s="434"/>
      <c r="G74" s="434"/>
      <c r="H74" s="15"/>
      <c r="J74" s="182" t="s">
        <v>22</v>
      </c>
      <c r="K74" s="72"/>
      <c r="L74" s="243"/>
      <c r="M74" s="243"/>
      <c r="N74" s="243"/>
    </row>
    <row r="75" spans="1:14" ht="13.5" customHeight="1">
      <c r="A75" s="275" t="s">
        <v>422</v>
      </c>
      <c r="B75" s="243"/>
      <c r="C75" s="243"/>
      <c r="D75" s="209"/>
      <c r="E75" s="209"/>
      <c r="F75" s="209"/>
      <c r="G75" s="209"/>
      <c r="H75" s="15"/>
      <c r="J75" s="182" t="s">
        <v>22</v>
      </c>
      <c r="K75" s="72"/>
    </row>
    <row r="76" spans="1:14" ht="13.5" customHeight="1">
      <c r="A76" s="275" t="s">
        <v>496</v>
      </c>
      <c r="B76" s="243"/>
      <c r="C76" s="243"/>
      <c r="D76" s="209"/>
      <c r="E76" s="209"/>
      <c r="F76" s="209"/>
      <c r="G76" s="209"/>
      <c r="H76" s="15"/>
      <c r="J76" s="189">
        <v>24.47</v>
      </c>
      <c r="K76" s="72"/>
    </row>
    <row r="77" spans="1:14" ht="13.5" customHeight="1">
      <c r="A77" s="242" t="s">
        <v>423</v>
      </c>
      <c r="B77" s="243"/>
      <c r="C77" s="243"/>
      <c r="D77" s="243"/>
      <c r="E77" s="259"/>
      <c r="F77" s="259"/>
      <c r="G77" s="259"/>
      <c r="H77" s="259"/>
      <c r="J77" s="181">
        <v>4.9000000000000004</v>
      </c>
      <c r="K77" s="285"/>
    </row>
    <row r="78" spans="1:14" ht="13.5" customHeight="1">
      <c r="A78" s="242" t="s">
        <v>424</v>
      </c>
      <c r="B78" s="243"/>
      <c r="C78" s="243"/>
      <c r="D78" s="243"/>
      <c r="E78" s="259"/>
      <c r="F78" s="259"/>
      <c r="G78" s="259"/>
      <c r="H78" s="259"/>
      <c r="J78" s="179">
        <v>835.1</v>
      </c>
      <c r="K78" s="285"/>
    </row>
    <row r="79" spans="1:14" ht="13.5" customHeight="1">
      <c r="A79" s="242" t="s">
        <v>425</v>
      </c>
      <c r="B79" s="243"/>
      <c r="C79" s="243"/>
      <c r="D79" s="243"/>
      <c r="E79" s="259"/>
      <c r="F79" s="259"/>
      <c r="G79" s="259"/>
      <c r="H79" s="259"/>
      <c r="J79" s="212">
        <v>3.5</v>
      </c>
      <c r="K79" s="285"/>
    </row>
    <row r="80" spans="1:14" ht="13.5" customHeight="1">
      <c r="A80" s="242" t="s">
        <v>426</v>
      </c>
      <c r="B80" s="243"/>
      <c r="C80" s="243"/>
      <c r="D80" s="243"/>
      <c r="E80" s="250"/>
      <c r="F80" s="250"/>
      <c r="G80" s="250"/>
      <c r="H80" s="250"/>
      <c r="J80" s="246">
        <v>2710</v>
      </c>
      <c r="K80" s="348"/>
    </row>
    <row r="81" spans="1:11" ht="13.5" customHeight="1">
      <c r="A81" s="242" t="s">
        <v>427</v>
      </c>
      <c r="B81" s="243"/>
      <c r="C81" s="243"/>
      <c r="D81" s="258"/>
      <c r="E81" s="258"/>
      <c r="F81" s="258"/>
      <c r="G81" s="258"/>
      <c r="H81" s="258"/>
      <c r="J81" s="210">
        <v>-3.5</v>
      </c>
      <c r="K81" s="257"/>
    </row>
    <row r="82" spans="1:11" ht="13.5" customHeight="1">
      <c r="A82" s="242" t="s">
        <v>428</v>
      </c>
      <c r="B82" s="243"/>
      <c r="C82" s="243"/>
      <c r="D82" s="243"/>
      <c r="E82" s="259"/>
      <c r="F82" s="243"/>
      <c r="G82" s="243"/>
      <c r="H82" s="243"/>
      <c r="J82" s="284">
        <v>20.2</v>
      </c>
      <c r="K82" s="283"/>
    </row>
    <row r="83" spans="1:11" ht="13.5" customHeight="1">
      <c r="A83" s="275" t="s">
        <v>429</v>
      </c>
      <c r="B83" s="284"/>
      <c r="C83" s="243"/>
      <c r="D83" s="258"/>
      <c r="E83" s="258"/>
      <c r="F83" s="258"/>
      <c r="G83" s="258"/>
      <c r="H83" s="258"/>
      <c r="J83" s="170">
        <v>5</v>
      </c>
      <c r="K83" s="257"/>
    </row>
    <row r="84" spans="1:11" ht="13.5" customHeight="1">
      <c r="A84" s="275" t="s">
        <v>536</v>
      </c>
      <c r="B84" s="284"/>
      <c r="C84" s="243"/>
      <c r="D84" s="258"/>
      <c r="E84" s="258"/>
      <c r="F84" s="258"/>
      <c r="G84" s="258"/>
      <c r="H84" s="258"/>
      <c r="J84" s="181">
        <v>37</v>
      </c>
      <c r="K84" s="257"/>
    </row>
    <row r="85" spans="1:11" ht="13.5" customHeight="1">
      <c r="A85" s="242" t="s">
        <v>306</v>
      </c>
      <c r="B85" s="243"/>
      <c r="C85" s="243"/>
      <c r="D85" s="182"/>
      <c r="E85" s="182"/>
      <c r="F85" s="182"/>
      <c r="G85" s="182"/>
      <c r="H85" s="182"/>
      <c r="J85" s="179">
        <v>5875</v>
      </c>
      <c r="K85" s="50"/>
    </row>
    <row r="86" spans="1:11" ht="13.5" customHeight="1">
      <c r="A86" s="242" t="s">
        <v>307</v>
      </c>
      <c r="B86" s="243"/>
      <c r="C86" s="243"/>
      <c r="D86" s="182"/>
      <c r="E86" s="182"/>
      <c r="F86" s="182"/>
      <c r="G86" s="182"/>
      <c r="H86" s="182"/>
      <c r="J86" s="170">
        <v>30.39</v>
      </c>
      <c r="K86" s="50"/>
    </row>
    <row r="87" spans="1:11" ht="13.5" customHeight="1">
      <c r="A87" s="242"/>
      <c r="B87" s="243"/>
      <c r="C87" s="182"/>
      <c r="D87" s="243"/>
      <c r="E87" s="243"/>
      <c r="F87" s="243"/>
      <c r="G87" s="243"/>
      <c r="H87" s="243"/>
      <c r="J87" s="243"/>
      <c r="K87" s="265"/>
    </row>
    <row r="88" spans="1:11" ht="13.5" customHeight="1">
      <c r="A88" s="287" t="s">
        <v>51</v>
      </c>
      <c r="B88" s="243"/>
      <c r="C88" s="44"/>
      <c r="D88" s="34"/>
      <c r="E88" s="34"/>
      <c r="F88" s="34"/>
      <c r="G88" s="34"/>
      <c r="H88" s="34"/>
      <c r="J88" s="34"/>
      <c r="K88" s="73"/>
    </row>
    <row r="89" spans="1:11" ht="13.5" customHeight="1">
      <c r="A89" s="242" t="s">
        <v>431</v>
      </c>
      <c r="B89" s="243"/>
      <c r="C89" s="243"/>
      <c r="D89" s="172"/>
      <c r="E89" s="172"/>
      <c r="F89" s="172"/>
      <c r="G89" s="172"/>
      <c r="H89" s="172"/>
      <c r="J89" s="25">
        <v>30</v>
      </c>
      <c r="K89" s="74"/>
    </row>
    <row r="90" spans="1:11" ht="13.5" customHeight="1">
      <c r="A90" s="242" t="s">
        <v>432</v>
      </c>
      <c r="B90" s="243"/>
      <c r="C90" s="243"/>
      <c r="D90" s="172"/>
      <c r="E90" s="172"/>
      <c r="F90" s="172"/>
      <c r="G90" s="172"/>
      <c r="H90" s="172"/>
      <c r="J90" s="25">
        <v>3.7</v>
      </c>
      <c r="K90" s="74"/>
    </row>
    <row r="91" spans="1:11" ht="13.5" customHeight="1">
      <c r="A91" s="242" t="s">
        <v>453</v>
      </c>
      <c r="B91" s="243"/>
      <c r="C91" s="243"/>
      <c r="D91" s="172"/>
      <c r="E91" s="172"/>
      <c r="F91" s="172"/>
      <c r="G91" s="172"/>
      <c r="H91" s="172"/>
      <c r="J91" s="25">
        <v>6.15</v>
      </c>
      <c r="K91" s="74"/>
    </row>
    <row r="92" spans="1:11" ht="13.5" customHeight="1">
      <c r="A92" s="242" t="s">
        <v>454</v>
      </c>
      <c r="B92" s="243"/>
      <c r="C92" s="243"/>
      <c r="D92" s="172"/>
      <c r="E92" s="172"/>
      <c r="F92" s="172"/>
      <c r="G92" s="172"/>
      <c r="H92" s="172"/>
      <c r="J92" s="25">
        <v>1.6</v>
      </c>
      <c r="K92" s="74"/>
    </row>
    <row r="93" spans="1:11" ht="13.5" customHeight="1">
      <c r="A93" s="242"/>
      <c r="B93" s="243"/>
      <c r="C93" s="182"/>
      <c r="D93" s="243"/>
      <c r="E93" s="243"/>
      <c r="F93" s="243"/>
      <c r="G93" s="243"/>
      <c r="H93" s="243"/>
      <c r="I93" s="243"/>
      <c r="J93" s="243"/>
      <c r="K93" s="265"/>
    </row>
    <row r="94" spans="1:11" ht="13.5" customHeight="1">
      <c r="A94" s="437" t="s">
        <v>755</v>
      </c>
      <c r="B94" s="243"/>
      <c r="C94" s="279"/>
      <c r="D94" s="279"/>
      <c r="E94" s="279"/>
      <c r="F94" s="279"/>
      <c r="G94" s="279"/>
      <c r="H94" s="279"/>
      <c r="I94" s="279"/>
      <c r="J94" s="279"/>
      <c r="K94" s="26"/>
    </row>
    <row r="95" spans="1:11" ht="56.25">
      <c r="A95" s="289" t="s">
        <v>102</v>
      </c>
      <c r="B95" s="289" t="s">
        <v>25</v>
      </c>
      <c r="C95" s="290" t="s">
        <v>109</v>
      </c>
      <c r="D95" s="290" t="s">
        <v>108</v>
      </c>
      <c r="E95" s="290" t="s">
        <v>135</v>
      </c>
      <c r="F95" s="290" t="s">
        <v>722</v>
      </c>
      <c r="G95" s="290" t="s">
        <v>113</v>
      </c>
      <c r="H95" s="290" t="s">
        <v>112</v>
      </c>
      <c r="I95" s="290" t="s">
        <v>110</v>
      </c>
      <c r="J95" s="290" t="s">
        <v>111</v>
      </c>
      <c r="K95" s="291" t="s">
        <v>117</v>
      </c>
    </row>
    <row r="96" spans="1:11" ht="13.5" customHeight="1">
      <c r="A96" s="606" t="s">
        <v>26</v>
      </c>
      <c r="B96" s="526" t="s">
        <v>27</v>
      </c>
      <c r="C96" s="364" t="s">
        <v>2</v>
      </c>
      <c r="D96" s="364">
        <v>57.1</v>
      </c>
      <c r="E96" s="364">
        <v>36</v>
      </c>
      <c r="F96" s="364">
        <v>77.400000000000006</v>
      </c>
      <c r="G96" s="366">
        <v>24</v>
      </c>
      <c r="H96" s="366">
        <v>36</v>
      </c>
      <c r="I96" s="366" t="s">
        <v>2</v>
      </c>
      <c r="J96" s="364">
        <v>79.400000000000006</v>
      </c>
      <c r="K96" s="368">
        <v>67.900000000000006</v>
      </c>
    </row>
    <row r="97" spans="1:24" ht="13.5" customHeight="1">
      <c r="A97" s="607"/>
      <c r="B97" s="526" t="s">
        <v>28</v>
      </c>
      <c r="C97" s="364" t="s">
        <v>2</v>
      </c>
      <c r="D97" s="364">
        <v>55.2</v>
      </c>
      <c r="E97" s="364">
        <v>35.700000000000003</v>
      </c>
      <c r="F97" s="364">
        <v>78.400000000000006</v>
      </c>
      <c r="G97" s="366">
        <v>17</v>
      </c>
      <c r="H97" s="366">
        <v>41</v>
      </c>
      <c r="I97" s="366" t="s">
        <v>2</v>
      </c>
      <c r="J97" s="364">
        <v>81</v>
      </c>
      <c r="K97" s="368">
        <v>65.5</v>
      </c>
    </row>
    <row r="98" spans="1:24" ht="13.5" customHeight="1">
      <c r="A98" s="606" t="s">
        <v>29</v>
      </c>
      <c r="B98" s="526" t="s">
        <v>30</v>
      </c>
      <c r="C98" s="364">
        <v>67.7</v>
      </c>
      <c r="D98" s="364">
        <v>54.4</v>
      </c>
      <c r="E98" s="364">
        <v>32</v>
      </c>
      <c r="F98" s="364">
        <v>78.5</v>
      </c>
      <c r="G98" s="366">
        <v>16</v>
      </c>
      <c r="H98" s="366">
        <v>34</v>
      </c>
      <c r="I98" s="364">
        <v>61.1</v>
      </c>
      <c r="J98" s="364">
        <v>82.8</v>
      </c>
      <c r="K98" s="368">
        <v>71.3</v>
      </c>
    </row>
    <row r="99" spans="1:24" ht="13.5" customHeight="1">
      <c r="A99" s="617"/>
      <c r="B99" s="526" t="s">
        <v>31</v>
      </c>
      <c r="C99" s="364">
        <v>46.8</v>
      </c>
      <c r="D99" s="364">
        <v>57.8</v>
      </c>
      <c r="E99" s="364">
        <v>40.200000000000003</v>
      </c>
      <c r="F99" s="364">
        <v>77</v>
      </c>
      <c r="G99" s="366">
        <v>26</v>
      </c>
      <c r="H99" s="366">
        <v>44</v>
      </c>
      <c r="I99" s="364">
        <v>62.9</v>
      </c>
      <c r="J99" s="364">
        <v>77.099999999999994</v>
      </c>
      <c r="K99" s="368">
        <v>60.5</v>
      </c>
    </row>
    <row r="100" spans="1:24" ht="13.5" customHeight="1">
      <c r="A100" s="606" t="s">
        <v>32</v>
      </c>
      <c r="B100" s="526" t="s">
        <v>33</v>
      </c>
      <c r="C100" s="364">
        <v>33.9</v>
      </c>
      <c r="D100" s="364">
        <v>58.1</v>
      </c>
      <c r="E100" s="364">
        <v>49.2</v>
      </c>
      <c r="F100" s="509">
        <v>76.599999999999994</v>
      </c>
      <c r="G100" s="366">
        <v>36</v>
      </c>
      <c r="H100" s="366">
        <v>62</v>
      </c>
      <c r="I100" s="364" t="s">
        <v>2</v>
      </c>
      <c r="J100" s="364">
        <v>85</v>
      </c>
      <c r="K100" s="368">
        <v>65.599999999999994</v>
      </c>
    </row>
    <row r="101" spans="1:24" ht="13.5" customHeight="1">
      <c r="A101" s="618"/>
      <c r="B101" s="526" t="s">
        <v>34</v>
      </c>
      <c r="C101" s="366">
        <v>48</v>
      </c>
      <c r="D101" s="364">
        <v>58.7</v>
      </c>
      <c r="E101" s="366">
        <v>38.700000000000003</v>
      </c>
      <c r="F101" s="509">
        <v>77.2</v>
      </c>
      <c r="G101" s="366">
        <v>33</v>
      </c>
      <c r="H101" s="366">
        <v>54</v>
      </c>
      <c r="I101" s="364" t="s">
        <v>2</v>
      </c>
      <c r="J101" s="364">
        <v>76.900000000000006</v>
      </c>
      <c r="K101" s="368">
        <v>65.099999999999994</v>
      </c>
    </row>
    <row r="102" spans="1:24" ht="13.5" customHeight="1">
      <c r="A102" s="618"/>
      <c r="B102" s="526" t="s">
        <v>35</v>
      </c>
      <c r="C102" s="364">
        <v>59.4</v>
      </c>
      <c r="D102" s="364">
        <v>54.5</v>
      </c>
      <c r="E102" s="364">
        <v>35.700000000000003</v>
      </c>
      <c r="F102" s="509">
        <v>70.900000000000006</v>
      </c>
      <c r="G102" s="366">
        <v>26</v>
      </c>
      <c r="H102" s="366">
        <v>46</v>
      </c>
      <c r="I102" s="364" t="s">
        <v>2</v>
      </c>
      <c r="J102" s="364">
        <v>75.2</v>
      </c>
      <c r="K102" s="368">
        <v>59.3</v>
      </c>
      <c r="L102" s="305"/>
      <c r="M102" s="305"/>
      <c r="N102" s="305"/>
      <c r="O102" s="305"/>
      <c r="P102" s="305"/>
      <c r="Q102" s="305"/>
      <c r="R102" s="305"/>
      <c r="S102" s="305"/>
      <c r="T102" s="305"/>
    </row>
    <row r="103" spans="1:24" ht="13.5" customHeight="1">
      <c r="A103" s="618"/>
      <c r="B103" s="526" t="s">
        <v>36</v>
      </c>
      <c r="C103" s="364">
        <v>70</v>
      </c>
      <c r="D103" s="366">
        <v>55.2</v>
      </c>
      <c r="E103" s="364">
        <v>32.4</v>
      </c>
      <c r="F103" s="509">
        <v>84.8</v>
      </c>
      <c r="G103" s="366">
        <v>20</v>
      </c>
      <c r="H103" s="366">
        <v>36</v>
      </c>
      <c r="I103" s="364" t="s">
        <v>2</v>
      </c>
      <c r="J103" s="364">
        <v>79</v>
      </c>
      <c r="K103" s="368">
        <v>67.099999999999994</v>
      </c>
      <c r="L103" s="306"/>
      <c r="M103" s="306"/>
      <c r="N103" s="306"/>
      <c r="O103" s="306"/>
      <c r="P103" s="306"/>
      <c r="Q103" s="306"/>
      <c r="R103" s="306"/>
      <c r="S103" s="306"/>
      <c r="T103" s="306"/>
    </row>
    <row r="104" spans="1:24" ht="13.5" customHeight="1">
      <c r="A104" s="617"/>
      <c r="B104" s="526" t="s">
        <v>37</v>
      </c>
      <c r="C104" s="364">
        <v>88.7</v>
      </c>
      <c r="D104" s="364">
        <v>54.1</v>
      </c>
      <c r="E104" s="364">
        <v>16.5</v>
      </c>
      <c r="F104" s="509">
        <v>81.599999999999994</v>
      </c>
      <c r="G104" s="366">
        <v>12</v>
      </c>
      <c r="H104" s="366">
        <v>24</v>
      </c>
      <c r="I104" s="364" t="s">
        <v>2</v>
      </c>
      <c r="J104" s="364">
        <v>85.4</v>
      </c>
      <c r="K104" s="368">
        <v>78.900000000000006</v>
      </c>
    </row>
    <row r="105" spans="1:24" ht="21.95" customHeight="1">
      <c r="A105" s="606" t="s">
        <v>38</v>
      </c>
      <c r="B105" s="526" t="s">
        <v>39</v>
      </c>
      <c r="C105" s="446" t="s">
        <v>723</v>
      </c>
      <c r="D105" s="446" t="s">
        <v>538</v>
      </c>
      <c r="E105" s="446" t="s">
        <v>540</v>
      </c>
      <c r="F105" s="483" t="s">
        <v>542</v>
      </c>
      <c r="G105" s="446" t="s">
        <v>544</v>
      </c>
      <c r="H105" s="446" t="s">
        <v>546</v>
      </c>
      <c r="I105" s="364" t="s">
        <v>2</v>
      </c>
      <c r="J105" s="446" t="s">
        <v>548</v>
      </c>
      <c r="K105" s="527" t="s">
        <v>550</v>
      </c>
    </row>
    <row r="106" spans="1:24" ht="29.1" customHeight="1">
      <c r="A106" s="617"/>
      <c r="B106" s="526" t="s">
        <v>40</v>
      </c>
      <c r="C106" s="446" t="s">
        <v>537</v>
      </c>
      <c r="D106" s="446" t="s">
        <v>539</v>
      </c>
      <c r="E106" s="446" t="s">
        <v>541</v>
      </c>
      <c r="F106" s="483" t="s">
        <v>543</v>
      </c>
      <c r="G106" s="446" t="s">
        <v>545</v>
      </c>
      <c r="H106" s="446" t="s">
        <v>547</v>
      </c>
      <c r="I106" s="364" t="s">
        <v>2</v>
      </c>
      <c r="J106" s="446" t="s">
        <v>549</v>
      </c>
      <c r="K106" s="527" t="s">
        <v>551</v>
      </c>
      <c r="L106" s="306"/>
      <c r="M106" s="306"/>
      <c r="N106" s="306"/>
      <c r="O106" s="306"/>
      <c r="P106" s="306"/>
      <c r="Q106" s="306"/>
      <c r="R106" s="306"/>
      <c r="S106" s="306"/>
      <c r="T106" s="306"/>
      <c r="U106" s="306"/>
      <c r="V106" s="306"/>
      <c r="W106" s="306"/>
      <c r="X106" s="306"/>
    </row>
    <row r="107" spans="1:24" ht="13.5" customHeight="1">
      <c r="A107" s="606" t="s">
        <v>56</v>
      </c>
      <c r="B107" s="301" t="s">
        <v>106</v>
      </c>
      <c r="C107" s="364">
        <v>37.6</v>
      </c>
      <c r="D107" s="364" t="s">
        <v>2</v>
      </c>
      <c r="E107" s="364">
        <v>45.7</v>
      </c>
      <c r="F107" s="364">
        <v>67.8</v>
      </c>
      <c r="G107" s="366">
        <v>36</v>
      </c>
      <c r="H107" s="366">
        <v>60</v>
      </c>
      <c r="I107" s="364" t="s">
        <v>2</v>
      </c>
      <c r="J107" s="364" t="s">
        <v>2</v>
      </c>
      <c r="K107" s="368" t="s">
        <v>2</v>
      </c>
      <c r="L107" s="306"/>
      <c r="M107" s="306"/>
      <c r="N107" s="306"/>
      <c r="O107" s="306"/>
      <c r="P107" s="306"/>
      <c r="Q107" s="306"/>
    </row>
    <row r="108" spans="1:24" ht="16.7" customHeight="1">
      <c r="A108" s="617"/>
      <c r="B108" s="293" t="s">
        <v>42</v>
      </c>
      <c r="C108" s="364">
        <v>84.9</v>
      </c>
      <c r="D108" s="364" t="s">
        <v>2</v>
      </c>
      <c r="E108" s="364">
        <v>22.7</v>
      </c>
      <c r="F108" s="366">
        <v>91.2</v>
      </c>
      <c r="G108" s="366">
        <v>12</v>
      </c>
      <c r="H108" s="366">
        <v>21</v>
      </c>
      <c r="I108" s="364" t="s">
        <v>2</v>
      </c>
      <c r="J108" s="364" t="s">
        <v>2</v>
      </c>
      <c r="K108" s="368" t="s">
        <v>2</v>
      </c>
    </row>
    <row r="109" spans="1:24" ht="15" customHeight="1">
      <c r="A109" s="614" t="s">
        <v>103</v>
      </c>
      <c r="B109" s="528" t="s">
        <v>26</v>
      </c>
      <c r="C109" s="513" t="s">
        <v>2</v>
      </c>
      <c r="D109" s="513">
        <f>D96-D97</f>
        <v>1.8999999999999986</v>
      </c>
      <c r="E109" s="513">
        <f>E96-E97</f>
        <v>0.29999999999999716</v>
      </c>
      <c r="F109" s="513">
        <f>F97-F96</f>
        <v>1</v>
      </c>
      <c r="G109" s="514">
        <f>G96-G97</f>
        <v>7</v>
      </c>
      <c r="H109" s="514">
        <f>H97-H96</f>
        <v>5</v>
      </c>
      <c r="I109" s="513" t="s">
        <v>2</v>
      </c>
      <c r="J109" s="513">
        <f>J97-J96</f>
        <v>1.5999999999999943</v>
      </c>
      <c r="K109" s="515">
        <f>K96-K97</f>
        <v>2.4000000000000057</v>
      </c>
    </row>
    <row r="110" spans="1:24">
      <c r="A110" s="615"/>
      <c r="B110" s="528" t="s">
        <v>29</v>
      </c>
      <c r="C110" s="513">
        <f>C98-C99</f>
        <v>20.900000000000006</v>
      </c>
      <c r="D110" s="513">
        <f>D99-D98</f>
        <v>3.3999999999999986</v>
      </c>
      <c r="E110" s="513">
        <f>E99-E98</f>
        <v>8.2000000000000028</v>
      </c>
      <c r="F110" s="513">
        <f>F98-F99</f>
        <v>1.5</v>
      </c>
      <c r="G110" s="514">
        <f>G99-G98</f>
        <v>10</v>
      </c>
      <c r="H110" s="514">
        <f>H99-H98</f>
        <v>10</v>
      </c>
      <c r="I110" s="513">
        <f>I99-I98</f>
        <v>1.7999999999999972</v>
      </c>
      <c r="J110" s="513">
        <f>J98-J99</f>
        <v>5.7000000000000028</v>
      </c>
      <c r="K110" s="515">
        <f>K98-K99</f>
        <v>10.799999999999997</v>
      </c>
    </row>
    <row r="111" spans="1:24" ht="13.5" customHeight="1">
      <c r="A111" s="615"/>
      <c r="B111" s="528" t="s">
        <v>32</v>
      </c>
      <c r="C111" s="513">
        <f>C104-C100</f>
        <v>54.800000000000004</v>
      </c>
      <c r="D111" s="513">
        <f>D101-D104</f>
        <v>4.6000000000000014</v>
      </c>
      <c r="E111" s="513">
        <f>E100-E104</f>
        <v>32.700000000000003</v>
      </c>
      <c r="F111" s="513">
        <f>F103-F100</f>
        <v>8.2000000000000028</v>
      </c>
      <c r="G111" s="514">
        <f>G100-G104</f>
        <v>24</v>
      </c>
      <c r="H111" s="514">
        <f>H100-H104</f>
        <v>38</v>
      </c>
      <c r="I111" s="514" t="s">
        <v>2</v>
      </c>
      <c r="J111" s="513">
        <f>J102-J100</f>
        <v>-9.7999999999999972</v>
      </c>
      <c r="K111" s="515">
        <f>K104-K102</f>
        <v>19.600000000000009</v>
      </c>
      <c r="L111" s="305"/>
      <c r="M111" s="305"/>
      <c r="N111" s="305"/>
      <c r="O111" s="305"/>
      <c r="P111" s="305"/>
      <c r="Q111" s="305"/>
    </row>
    <row r="112" spans="1:24" ht="13.5" customHeight="1">
      <c r="A112" s="615"/>
      <c r="B112" s="528" t="s">
        <v>55</v>
      </c>
      <c r="C112" s="513">
        <f>69.9-35.5</f>
        <v>34.400000000000006</v>
      </c>
      <c r="D112" s="513">
        <f>64.9-45</f>
        <v>19.900000000000006</v>
      </c>
      <c r="E112" s="513">
        <f>54.5-29.4</f>
        <v>25.1</v>
      </c>
      <c r="F112" s="513">
        <f>85.3-65.2</f>
        <v>20.099999999999994</v>
      </c>
      <c r="G112" s="514">
        <f>41-15</f>
        <v>26</v>
      </c>
      <c r="H112" s="514">
        <f>69-27</f>
        <v>42</v>
      </c>
      <c r="I112" s="513" t="s">
        <v>2</v>
      </c>
      <c r="J112" s="513">
        <f>87-67.6</f>
        <v>19.400000000000006</v>
      </c>
      <c r="K112" s="515">
        <f>81.3-41.7</f>
        <v>39.599999999999994</v>
      </c>
      <c r="L112" s="529"/>
      <c r="M112" s="529"/>
      <c r="N112" s="529"/>
    </row>
    <row r="113" spans="1:11" ht="13.5" customHeight="1" thickBot="1">
      <c r="A113" s="616"/>
      <c r="B113" s="528" t="s">
        <v>56</v>
      </c>
      <c r="C113" s="513">
        <f>C108-C107</f>
        <v>47.300000000000004</v>
      </c>
      <c r="D113" s="513" t="s">
        <v>2</v>
      </c>
      <c r="E113" s="513">
        <f>E107-E108</f>
        <v>23.000000000000004</v>
      </c>
      <c r="F113" s="513">
        <f>F108-F107</f>
        <v>23.400000000000006</v>
      </c>
      <c r="G113" s="514">
        <f>G107-G108</f>
        <v>24</v>
      </c>
      <c r="H113" s="514">
        <f>H107-H108</f>
        <v>39</v>
      </c>
      <c r="I113" s="513" t="s">
        <v>2</v>
      </c>
      <c r="J113" s="513" t="s">
        <v>2</v>
      </c>
      <c r="K113" s="519" t="s">
        <v>2</v>
      </c>
    </row>
    <row r="114" spans="1:11" ht="13.5" customHeight="1" thickTop="1">
      <c r="A114" s="391"/>
      <c r="B114" s="392"/>
      <c r="C114" s="393"/>
      <c r="D114" s="392"/>
      <c r="E114" s="392"/>
      <c r="F114" s="392"/>
      <c r="G114" s="392"/>
      <c r="H114" s="392"/>
      <c r="I114" s="392"/>
      <c r="J114" s="392"/>
      <c r="K114" s="393"/>
    </row>
    <row r="115" spans="1:11" ht="13.5" customHeight="1">
      <c r="A115" s="359"/>
      <c r="B115" s="359"/>
      <c r="C115" s="489"/>
      <c r="D115" s="489"/>
      <c r="E115" s="489"/>
      <c r="F115" s="489"/>
      <c r="G115" s="489"/>
      <c r="H115" s="489"/>
      <c r="I115" s="489"/>
      <c r="J115" s="489"/>
      <c r="K115" s="489"/>
    </row>
    <row r="116" spans="1:11" ht="13.5" customHeight="1">
      <c r="A116" s="359"/>
      <c r="B116" s="359"/>
      <c r="C116" s="489"/>
      <c r="D116" s="489"/>
      <c r="E116" s="489"/>
      <c r="F116" s="489"/>
      <c r="G116" s="489"/>
      <c r="H116" s="489"/>
      <c r="I116" s="489"/>
      <c r="J116" s="489"/>
      <c r="K116" s="489"/>
    </row>
    <row r="117" spans="1:11" ht="23.25" customHeight="1">
      <c r="A117" s="321"/>
      <c r="B117" s="321"/>
      <c r="C117" s="321"/>
      <c r="D117" s="321"/>
      <c r="E117" s="321"/>
      <c r="F117" s="321"/>
      <c r="G117" s="321"/>
      <c r="H117" s="321"/>
      <c r="I117" s="321"/>
      <c r="J117" s="321"/>
      <c r="K117" s="321"/>
    </row>
    <row r="118" spans="1:11" ht="13.5" customHeight="1">
      <c r="A118" s="465"/>
      <c r="B118" s="359"/>
      <c r="C118" s="321"/>
      <c r="D118" s="321"/>
      <c r="E118" s="321"/>
      <c r="F118" s="321"/>
      <c r="G118" s="321"/>
      <c r="H118" s="321"/>
      <c r="I118" s="321"/>
      <c r="J118" s="321"/>
      <c r="K118" s="321"/>
    </row>
    <row r="119" spans="1:11" ht="13.5" customHeight="1">
      <c r="A119" s="465"/>
      <c r="B119" s="359"/>
      <c r="C119" s="359"/>
      <c r="D119" s="359"/>
      <c r="E119" s="359"/>
      <c r="F119" s="359"/>
      <c r="G119" s="359"/>
      <c r="H119" s="359"/>
      <c r="I119" s="359"/>
      <c r="J119" s="359"/>
      <c r="K119" s="359"/>
    </row>
    <row r="120" spans="1:11" ht="23.25" customHeight="1">
      <c r="A120" s="321"/>
      <c r="B120" s="321"/>
      <c r="C120" s="321"/>
      <c r="D120" s="321"/>
      <c r="E120" s="321"/>
      <c r="F120" s="321"/>
      <c r="G120" s="321"/>
      <c r="H120" s="321"/>
      <c r="I120" s="321"/>
      <c r="J120" s="321"/>
      <c r="K120" s="321"/>
    </row>
    <row r="121" spans="1:11" ht="13.5" customHeight="1">
      <c r="A121" s="321"/>
      <c r="B121" s="321"/>
      <c r="C121" s="321"/>
      <c r="D121" s="321"/>
      <c r="E121" s="321"/>
      <c r="F121" s="321"/>
      <c r="G121" s="321"/>
      <c r="H121" s="321"/>
      <c r="I121" s="321"/>
      <c r="J121" s="321"/>
      <c r="K121" s="321"/>
    </row>
    <row r="122" spans="1:11" ht="23.25" customHeight="1">
      <c r="A122" s="522"/>
      <c r="B122" s="522"/>
      <c r="C122" s="522"/>
      <c r="D122" s="522"/>
      <c r="E122" s="522"/>
      <c r="F122" s="522"/>
      <c r="G122" s="522"/>
      <c r="H122" s="522"/>
      <c r="I122" s="522"/>
      <c r="J122" s="522"/>
      <c r="K122" s="522"/>
    </row>
    <row r="123" spans="1:11" ht="13.5" customHeight="1">
      <c r="A123" s="522"/>
      <c r="B123" s="522"/>
      <c r="C123" s="522"/>
      <c r="D123" s="490"/>
      <c r="E123" s="490"/>
      <c r="F123" s="490"/>
      <c r="G123" s="490"/>
      <c r="H123" s="490"/>
      <c r="I123" s="490"/>
      <c r="J123" s="490"/>
      <c r="K123" s="490"/>
    </row>
    <row r="124" spans="1:11" ht="13.5" customHeight="1">
      <c r="A124" s="359"/>
      <c r="B124" s="359"/>
      <c r="C124" s="359"/>
      <c r="D124" s="359"/>
      <c r="E124" s="359"/>
      <c r="F124" s="359"/>
      <c r="G124" s="359"/>
      <c r="H124" s="359"/>
      <c r="I124" s="359"/>
      <c r="J124" s="359"/>
      <c r="K124" s="359"/>
    </row>
    <row r="125" spans="1:11" ht="13.5" customHeight="1">
      <c r="A125" s="359"/>
      <c r="B125" s="359"/>
      <c r="C125" s="359"/>
      <c r="D125" s="359"/>
      <c r="E125" s="359"/>
      <c r="F125" s="359"/>
      <c r="G125" s="359"/>
      <c r="H125" s="359"/>
      <c r="I125" s="359"/>
      <c r="J125" s="359"/>
      <c r="K125" s="359"/>
    </row>
    <row r="126" spans="1:11" ht="13.5" customHeight="1">
      <c r="A126" s="359"/>
      <c r="B126" s="359"/>
      <c r="C126" s="359"/>
      <c r="D126" s="359"/>
      <c r="E126" s="359"/>
      <c r="F126" s="359"/>
      <c r="G126" s="359"/>
      <c r="H126" s="359"/>
      <c r="I126" s="359"/>
      <c r="J126" s="359"/>
      <c r="K126" s="359"/>
    </row>
    <row r="127" spans="1:11" ht="13.5" customHeight="1">
      <c r="A127" s="359"/>
      <c r="B127" s="359"/>
      <c r="C127" s="346"/>
      <c r="D127" s="346"/>
      <c r="E127" s="346"/>
      <c r="F127" s="346"/>
      <c r="G127" s="346"/>
      <c r="H127" s="346"/>
      <c r="I127" s="346"/>
      <c r="J127" s="346"/>
      <c r="K127" s="346"/>
    </row>
    <row r="128" spans="1:11" ht="23.25" customHeight="1">
      <c r="A128" s="346"/>
      <c r="B128" s="346"/>
      <c r="C128" s="346"/>
      <c r="D128" s="346"/>
      <c r="E128" s="346"/>
      <c r="F128" s="346"/>
      <c r="G128" s="346"/>
      <c r="H128" s="346"/>
      <c r="I128" s="346"/>
      <c r="J128" s="346"/>
      <c r="K128" s="346"/>
    </row>
    <row r="129" spans="1:11" ht="23.25" customHeight="1">
      <c r="A129" s="346"/>
      <c r="B129" s="346"/>
      <c r="C129" s="346"/>
      <c r="D129" s="346"/>
      <c r="E129" s="346"/>
      <c r="F129" s="346"/>
      <c r="G129" s="346"/>
      <c r="H129" s="346"/>
      <c r="I129" s="346"/>
      <c r="J129" s="346"/>
      <c r="K129" s="346"/>
    </row>
    <row r="130" spans="1:11" ht="13.5" customHeight="1">
      <c r="A130" s="359"/>
      <c r="B130" s="359"/>
      <c r="C130" s="359"/>
      <c r="D130" s="359"/>
      <c r="E130" s="359"/>
      <c r="F130" s="359"/>
      <c r="G130" s="359"/>
      <c r="H130" s="359"/>
      <c r="I130" s="359"/>
      <c r="J130" s="359"/>
      <c r="K130" s="359"/>
    </row>
    <row r="131" spans="1:11" ht="13.5" customHeight="1">
      <c r="A131" s="460"/>
      <c r="B131" s="359"/>
      <c r="C131" s="11"/>
      <c r="D131" s="359"/>
      <c r="E131" s="359"/>
      <c r="F131" s="359"/>
      <c r="G131" s="359"/>
      <c r="H131" s="359"/>
      <c r="I131" s="359"/>
      <c r="J131" s="359"/>
      <c r="K131" s="461"/>
    </row>
    <row r="132" spans="1:11" ht="13.5" customHeight="1">
      <c r="A132" s="359"/>
      <c r="B132" s="359"/>
      <c r="C132" s="11"/>
      <c r="D132" s="359"/>
      <c r="E132" s="359"/>
      <c r="F132" s="359"/>
      <c r="G132" s="359"/>
      <c r="H132" s="359"/>
      <c r="I132" s="359"/>
      <c r="J132" s="359"/>
      <c r="K132" s="461"/>
    </row>
    <row r="133" spans="1:11" ht="13.5" customHeight="1">
      <c r="A133" s="462"/>
      <c r="B133" s="359"/>
      <c r="C133" s="11"/>
      <c r="D133" s="359"/>
      <c r="E133" s="359"/>
      <c r="F133" s="359"/>
      <c r="G133" s="359"/>
      <c r="H133" s="359"/>
      <c r="I133" s="359"/>
      <c r="J133" s="359"/>
      <c r="K133" s="461"/>
    </row>
    <row r="134" spans="1:11" ht="13.5" customHeight="1">
      <c r="A134" s="359"/>
      <c r="B134" s="359"/>
      <c r="C134" s="359"/>
      <c r="D134" s="359"/>
      <c r="E134" s="463"/>
      <c r="F134" s="463"/>
      <c r="G134" s="463"/>
      <c r="H134" s="463"/>
      <c r="I134" s="463"/>
      <c r="J134" s="463"/>
      <c r="K134" s="464"/>
    </row>
    <row r="135" spans="1:11" ht="13.5" customHeight="1">
      <c r="A135" s="359"/>
      <c r="B135" s="463"/>
      <c r="C135" s="463"/>
      <c r="D135" s="463"/>
      <c r="E135" s="359"/>
      <c r="F135" s="359"/>
      <c r="G135" s="359"/>
      <c r="H135" s="359"/>
      <c r="I135" s="359"/>
      <c r="J135" s="359"/>
      <c r="K135" s="461"/>
    </row>
    <row r="136" spans="1:11" ht="13.5" customHeight="1">
      <c r="A136" s="359"/>
      <c r="B136" s="359"/>
      <c r="C136" s="11"/>
      <c r="D136" s="359"/>
      <c r="E136" s="359"/>
      <c r="F136" s="359"/>
      <c r="G136" s="359"/>
      <c r="H136" s="359"/>
      <c r="I136" s="359"/>
      <c r="J136" s="359"/>
      <c r="K136" s="461"/>
    </row>
    <row r="137" spans="1:11" ht="13.5" customHeight="1">
      <c r="A137" s="465"/>
      <c r="B137" s="466"/>
      <c r="C137" s="466"/>
      <c r="D137" s="466"/>
      <c r="E137" s="466"/>
      <c r="F137" s="466"/>
      <c r="G137" s="466"/>
      <c r="H137" s="466"/>
      <c r="I137" s="466"/>
      <c r="J137" s="466"/>
      <c r="K137" s="467"/>
    </row>
    <row r="138" spans="1:11" ht="13.5" customHeight="1">
      <c r="A138" s="359"/>
      <c r="B138" s="359"/>
      <c r="C138" s="11"/>
      <c r="D138" s="359"/>
      <c r="E138" s="359"/>
      <c r="F138" s="359"/>
      <c r="G138" s="359"/>
      <c r="H138" s="359"/>
      <c r="I138" s="359"/>
      <c r="J138" s="359"/>
      <c r="K138" s="461"/>
    </row>
    <row r="139" spans="1:11" ht="13.5" customHeight="1">
      <c r="A139" s="359"/>
      <c r="B139" s="359"/>
      <c r="C139" s="359"/>
      <c r="D139" s="359"/>
      <c r="E139" s="359"/>
      <c r="F139" s="359"/>
      <c r="G139" s="359"/>
      <c r="H139" s="359"/>
      <c r="I139" s="359"/>
      <c r="J139" s="359"/>
      <c r="K139" s="359"/>
    </row>
    <row r="140" spans="1:11" ht="13.5" customHeight="1">
      <c r="A140" s="463"/>
      <c r="B140" s="463"/>
      <c r="C140" s="463"/>
      <c r="D140" s="463"/>
      <c r="E140" s="463"/>
      <c r="F140" s="463"/>
      <c r="G140" s="463"/>
      <c r="H140" s="463"/>
      <c r="I140" s="463"/>
      <c r="J140" s="463"/>
      <c r="K140" s="463"/>
    </row>
    <row r="141" spans="1:11" ht="13.5" customHeight="1">
      <c r="A141" s="463"/>
      <c r="B141" s="463"/>
      <c r="C141" s="463"/>
      <c r="D141" s="463"/>
      <c r="E141" s="463"/>
      <c r="F141" s="463"/>
      <c r="G141" s="463"/>
      <c r="H141" s="463"/>
      <c r="I141" s="463"/>
      <c r="J141" s="463"/>
      <c r="K141" s="463"/>
    </row>
    <row r="142" spans="1:11" ht="13.5" customHeight="1">
      <c r="A142" s="359"/>
      <c r="B142" s="359"/>
      <c r="C142" s="11"/>
      <c r="D142" s="359"/>
      <c r="E142" s="359"/>
      <c r="F142" s="359"/>
      <c r="G142" s="359"/>
      <c r="H142" s="359"/>
      <c r="I142" s="359"/>
      <c r="J142" s="359"/>
      <c r="K142" s="461"/>
    </row>
    <row r="143" spans="1:11" ht="13.5" customHeight="1">
      <c r="A143" s="359"/>
      <c r="B143" s="239"/>
      <c r="C143" s="117"/>
      <c r="D143" s="239"/>
      <c r="E143" s="239"/>
      <c r="F143" s="239"/>
      <c r="G143" s="239"/>
      <c r="H143" s="239"/>
      <c r="I143" s="239"/>
      <c r="J143" s="239"/>
      <c r="K143" s="237"/>
    </row>
    <row r="144" spans="1:11" ht="13.5" customHeight="1">
      <c r="A144" s="359"/>
      <c r="B144" s="359"/>
      <c r="C144" s="359"/>
      <c r="D144" s="359"/>
      <c r="E144" s="359"/>
      <c r="F144" s="359"/>
      <c r="G144" s="359"/>
      <c r="H144" s="359"/>
      <c r="I144" s="359"/>
      <c r="J144" s="359"/>
      <c r="K144" s="359"/>
    </row>
    <row r="145" spans="1:11" ht="13.5" customHeight="1">
      <c r="A145" s="359"/>
      <c r="B145" s="239"/>
      <c r="C145" s="117"/>
      <c r="D145" s="239"/>
      <c r="E145" s="239"/>
      <c r="F145" s="239"/>
      <c r="G145" s="239"/>
      <c r="H145" s="239"/>
      <c r="I145" s="239"/>
      <c r="J145" s="239"/>
      <c r="K145" s="237"/>
    </row>
    <row r="146" spans="1:11" ht="13.5" customHeight="1">
      <c r="A146" s="359"/>
      <c r="B146" s="239"/>
      <c r="C146" s="239"/>
      <c r="D146" s="239"/>
      <c r="E146" s="239"/>
      <c r="F146" s="239"/>
      <c r="G146" s="239"/>
      <c r="H146" s="239"/>
      <c r="I146" s="239"/>
      <c r="J146" s="239"/>
      <c r="K146" s="239"/>
    </row>
    <row r="147" spans="1:11" ht="13.5" customHeight="1">
      <c r="A147" s="359"/>
      <c r="B147" s="239"/>
      <c r="C147" s="117"/>
      <c r="D147" s="239"/>
      <c r="E147" s="239"/>
      <c r="F147" s="239"/>
      <c r="G147" s="239"/>
      <c r="H147" s="239"/>
      <c r="I147" s="239"/>
      <c r="J147" s="239"/>
      <c r="K147" s="237"/>
    </row>
    <row r="148" spans="1:11" ht="13.5" customHeight="1">
      <c r="A148" s="359"/>
      <c r="B148" s="239"/>
      <c r="C148" s="117"/>
      <c r="D148" s="239"/>
      <c r="E148" s="239"/>
      <c r="F148" s="239"/>
      <c r="G148" s="239"/>
      <c r="H148" s="239"/>
      <c r="I148" s="239"/>
      <c r="J148" s="239"/>
      <c r="K148" s="237"/>
    </row>
    <row r="149" spans="1:11" ht="13.5" customHeight="1">
      <c r="A149" s="359"/>
      <c r="B149" s="239"/>
      <c r="C149" s="239"/>
      <c r="D149" s="239"/>
      <c r="E149" s="239"/>
      <c r="F149" s="239"/>
      <c r="G149" s="239"/>
      <c r="H149" s="239"/>
      <c r="I149" s="239"/>
      <c r="J149" s="239"/>
      <c r="K149" s="239"/>
    </row>
    <row r="150" spans="1:11" ht="13.5" customHeight="1">
      <c r="A150" s="359"/>
      <c r="B150" s="239"/>
      <c r="C150" s="239"/>
      <c r="D150" s="239"/>
      <c r="E150" s="239"/>
      <c r="F150" s="239"/>
      <c r="G150" s="239"/>
      <c r="H150" s="239"/>
      <c r="I150" s="239"/>
      <c r="J150" s="239"/>
      <c r="K150" s="239"/>
    </row>
    <row r="151" spans="1:11">
      <c r="A151" s="465"/>
      <c r="B151" s="465"/>
      <c r="C151" s="465"/>
      <c r="D151" s="465"/>
      <c r="E151" s="465"/>
      <c r="F151" s="465"/>
      <c r="G151" s="465"/>
      <c r="H151" s="465"/>
      <c r="I151" s="465"/>
      <c r="J151" s="465"/>
      <c r="K151" s="465"/>
    </row>
    <row r="152" spans="1:11">
      <c r="A152" s="359"/>
      <c r="B152" s="359"/>
      <c r="C152" s="11"/>
      <c r="D152" s="359"/>
      <c r="E152" s="359"/>
      <c r="F152" s="359"/>
      <c r="G152" s="359"/>
      <c r="H152" s="359"/>
      <c r="I152" s="359"/>
      <c r="J152" s="359"/>
      <c r="K152" s="359"/>
    </row>
    <row r="153" spans="1:11" ht="12.75" customHeight="1">
      <c r="A153" s="466"/>
      <c r="B153" s="466"/>
      <c r="C153" s="466"/>
      <c r="D153" s="466"/>
      <c r="E153" s="466"/>
      <c r="F153" s="466"/>
      <c r="G153" s="466"/>
      <c r="H153" s="466"/>
      <c r="I153" s="466"/>
      <c r="J153" s="466"/>
      <c r="K153" s="466"/>
    </row>
    <row r="154" spans="1:11" ht="12.75" customHeight="1">
      <c r="A154" s="466"/>
      <c r="B154" s="466"/>
      <c r="C154" s="466"/>
      <c r="D154" s="466"/>
      <c r="E154" s="466"/>
      <c r="F154" s="466"/>
      <c r="G154" s="466"/>
      <c r="H154" s="466"/>
      <c r="I154" s="466"/>
      <c r="J154" s="466"/>
      <c r="K154" s="466"/>
    </row>
    <row r="155" spans="1:11">
      <c r="A155" s="359"/>
      <c r="B155" s="359"/>
      <c r="C155" s="11"/>
      <c r="D155" s="359"/>
      <c r="E155" s="359"/>
      <c r="F155" s="359"/>
      <c r="G155" s="359"/>
      <c r="H155" s="359"/>
      <c r="I155" s="359"/>
      <c r="J155" s="359"/>
      <c r="K155" s="359"/>
    </row>
    <row r="156" spans="1:11" ht="12.75" customHeight="1">
      <c r="A156" s="463"/>
      <c r="B156" s="463"/>
      <c r="C156" s="463"/>
      <c r="D156" s="463"/>
      <c r="E156" s="463"/>
      <c r="F156" s="463"/>
      <c r="G156" s="463"/>
      <c r="H156" s="463"/>
      <c r="I156" s="463"/>
      <c r="J156" s="463"/>
      <c r="K156" s="463"/>
    </row>
    <row r="157" spans="1:11" ht="12.75" customHeight="1">
      <c r="A157" s="463"/>
      <c r="B157" s="463"/>
      <c r="C157" s="463"/>
      <c r="D157" s="463"/>
      <c r="E157" s="463"/>
      <c r="F157" s="463"/>
      <c r="G157" s="463"/>
      <c r="H157" s="463"/>
      <c r="I157" s="463"/>
      <c r="J157" s="463"/>
      <c r="K157" s="463"/>
    </row>
    <row r="158" spans="1:11" ht="12.75" customHeight="1">
      <c r="A158" s="463"/>
      <c r="B158" s="463"/>
      <c r="C158" s="463"/>
      <c r="D158" s="463"/>
      <c r="E158" s="463"/>
      <c r="F158" s="463"/>
      <c r="G158" s="463"/>
      <c r="H158" s="463"/>
      <c r="I158" s="463"/>
      <c r="J158" s="463"/>
      <c r="K158" s="463"/>
    </row>
    <row r="159" spans="1:11" ht="12.75" customHeight="1">
      <c r="A159" s="359"/>
      <c r="B159" s="463"/>
      <c r="C159" s="463"/>
      <c r="D159" s="463"/>
      <c r="E159" s="463"/>
      <c r="F159" s="463"/>
      <c r="G159" s="463"/>
      <c r="H159" s="463"/>
      <c r="I159" s="463"/>
      <c r="J159" s="463"/>
      <c r="K159" s="463"/>
    </row>
    <row r="160" spans="1:11" ht="12.75" customHeight="1">
      <c r="A160" s="463"/>
      <c r="B160" s="463"/>
      <c r="C160" s="463"/>
      <c r="D160" s="463"/>
      <c r="E160" s="463"/>
      <c r="F160" s="463"/>
      <c r="G160" s="463"/>
      <c r="H160" s="463"/>
      <c r="I160" s="463"/>
      <c r="J160" s="463"/>
      <c r="K160" s="463"/>
    </row>
    <row r="161" spans="1:11">
      <c r="A161" s="468"/>
      <c r="B161" s="468"/>
      <c r="C161" s="468"/>
      <c r="D161" s="468"/>
      <c r="E161" s="468"/>
      <c r="F161" s="468"/>
      <c r="G161" s="468"/>
      <c r="H161" s="468"/>
      <c r="I161" s="468"/>
      <c r="J161" s="468"/>
      <c r="K161" s="468"/>
    </row>
  </sheetData>
  <mergeCells count="7">
    <mergeCell ref="A109:A113"/>
    <mergeCell ref="A2:K2"/>
    <mergeCell ref="A96:A97"/>
    <mergeCell ref="A98:A99"/>
    <mergeCell ref="A100:A104"/>
    <mergeCell ref="A105:A106"/>
    <mergeCell ref="A107:A108"/>
  </mergeCells>
  <pageMargins left="0.25" right="0.25" top="0.75" bottom="0.75" header="0.3" footer="0.3"/>
  <pageSetup paperSize="9" scale="90"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FE080-1E58-4EE8-A7F5-5448E1DB5BF9}">
  <dimension ref="A1:AI161"/>
  <sheetViews>
    <sheetView tabSelected="1" zoomScale="85" zoomScaleNormal="85" workbookViewId="0">
      <selection activeCell="F110" sqref="F110"/>
    </sheetView>
  </sheetViews>
  <sheetFormatPr defaultColWidth="9.140625" defaultRowHeight="12.75"/>
  <cols>
    <col min="1" max="1" width="7.85546875" style="246" customWidth="1"/>
    <col min="2" max="2" width="11" style="246" customWidth="1"/>
    <col min="3" max="3" width="9.42578125" style="19" customWidth="1"/>
    <col min="4" max="4" width="10.140625" style="246" customWidth="1"/>
    <col min="5" max="5" width="7.28515625" style="246" customWidth="1"/>
    <col min="6" max="6" width="9.7109375" style="246" customWidth="1"/>
    <col min="7" max="7" width="10.140625" style="246" customWidth="1"/>
    <col min="8" max="8" width="10.42578125" style="246" customWidth="1"/>
    <col min="9" max="9" width="6.42578125" style="246" customWidth="1"/>
    <col min="10" max="10" width="10.85546875" style="246" customWidth="1"/>
    <col min="11" max="11" width="10.28515625" style="246" customWidth="1"/>
    <col min="12" max="12" width="7" style="241" bestFit="1" customWidth="1"/>
    <col min="13" max="16384" width="9.140625" style="246"/>
  </cols>
  <sheetData>
    <row r="1" spans="1:35" ht="13.5" thickBot="1">
      <c r="A1" s="415"/>
      <c r="B1" s="415"/>
      <c r="C1" s="415"/>
      <c r="D1" s="415"/>
      <c r="E1" s="415"/>
      <c r="F1" s="415"/>
      <c r="G1" s="415"/>
      <c r="H1" s="415"/>
      <c r="I1" s="415"/>
      <c r="J1" s="415"/>
      <c r="K1" s="415"/>
    </row>
    <row r="2" spans="1:35" ht="13.5" customHeight="1" thickTop="1">
      <c r="A2" s="593" t="s">
        <v>18</v>
      </c>
      <c r="B2" s="594"/>
      <c r="C2" s="594"/>
      <c r="D2" s="594"/>
      <c r="E2" s="594"/>
      <c r="F2" s="594"/>
      <c r="G2" s="594"/>
      <c r="H2" s="594"/>
      <c r="I2" s="594"/>
      <c r="J2" s="594"/>
      <c r="K2" s="595"/>
    </row>
    <row r="3" spans="1:35" ht="13.5" customHeight="1">
      <c r="A3" s="530"/>
      <c r="B3" s="494"/>
      <c r="C3" s="22"/>
      <c r="D3" s="495"/>
      <c r="E3" s="495"/>
      <c r="F3" s="495"/>
      <c r="G3" s="495"/>
      <c r="H3" s="495"/>
      <c r="I3" s="495"/>
      <c r="J3" s="495"/>
      <c r="K3" s="496"/>
      <c r="L3" s="232"/>
      <c r="M3" s="232"/>
      <c r="N3" s="232"/>
      <c r="O3" s="232"/>
      <c r="P3" s="232"/>
      <c r="Q3" s="232"/>
      <c r="R3" s="232"/>
      <c r="S3" s="232"/>
      <c r="T3" s="232"/>
      <c r="U3" s="232"/>
      <c r="V3" s="232"/>
      <c r="W3" s="232"/>
      <c r="X3" s="232"/>
      <c r="Y3" s="232"/>
      <c r="Z3" s="232"/>
      <c r="AA3" s="232"/>
      <c r="AB3" s="232"/>
      <c r="AC3" s="232"/>
      <c r="AD3" s="232"/>
      <c r="AE3" s="232"/>
      <c r="AF3" s="232"/>
      <c r="AG3" s="232"/>
      <c r="AH3" s="232"/>
      <c r="AI3" s="232"/>
    </row>
    <row r="4" spans="1:35" ht="13.5" customHeight="1">
      <c r="A4" s="287" t="s">
        <v>23</v>
      </c>
      <c r="B4" s="239"/>
      <c r="C4" s="117"/>
      <c r="D4" s="239"/>
      <c r="E4" s="239"/>
      <c r="F4" s="239"/>
      <c r="G4" s="239"/>
      <c r="H4" s="239"/>
      <c r="I4" s="239"/>
      <c r="J4" s="239"/>
      <c r="K4" s="240"/>
      <c r="M4" s="241"/>
      <c r="N4" s="241"/>
      <c r="O4" s="241"/>
      <c r="P4" s="241"/>
      <c r="Q4" s="241"/>
      <c r="R4" s="241"/>
      <c r="S4" s="241"/>
      <c r="T4" s="241"/>
      <c r="U4" s="241"/>
      <c r="V4" s="241"/>
      <c r="W4" s="241"/>
      <c r="X4" s="241"/>
      <c r="Y4" s="241"/>
      <c r="Z4" s="241"/>
      <c r="AA4" s="241"/>
      <c r="AB4" s="241"/>
      <c r="AC4" s="241"/>
      <c r="AD4" s="241"/>
      <c r="AE4" s="241"/>
      <c r="AF4" s="241"/>
      <c r="AG4" s="241"/>
      <c r="AH4" s="241"/>
      <c r="AI4" s="241"/>
    </row>
    <row r="5" spans="1:35" ht="13.5" customHeight="1">
      <c r="A5" s="242" t="s">
        <v>815</v>
      </c>
      <c r="B5" s="243"/>
      <c r="C5" s="243"/>
      <c r="D5" s="243"/>
      <c r="E5" s="243"/>
      <c r="F5" s="243"/>
      <c r="G5" s="243"/>
      <c r="H5" s="243"/>
      <c r="J5" s="181">
        <v>207770</v>
      </c>
      <c r="K5" s="265"/>
      <c r="L5" s="246"/>
    </row>
    <row r="6" spans="1:35" ht="13.5" customHeight="1">
      <c r="A6" s="242" t="s">
        <v>384</v>
      </c>
      <c r="B6" s="243"/>
      <c r="C6" s="243"/>
      <c r="D6" s="243"/>
      <c r="E6" s="243"/>
      <c r="F6" s="243"/>
      <c r="G6" s="205"/>
      <c r="H6" s="205"/>
      <c r="I6" s="224"/>
      <c r="J6" s="179">
        <v>79005</v>
      </c>
      <c r="K6" s="213">
        <f>J6/J5</f>
        <v>0.38025220195408382</v>
      </c>
      <c r="L6" s="246"/>
    </row>
    <row r="7" spans="1:35" ht="13.5" customHeight="1">
      <c r="A7" s="242" t="s">
        <v>385</v>
      </c>
      <c r="B7" s="243"/>
      <c r="C7" s="243"/>
      <c r="D7" s="243"/>
      <c r="E7" s="205"/>
      <c r="F7" s="205"/>
      <c r="G7" s="205"/>
      <c r="H7" s="205"/>
      <c r="I7" s="224"/>
      <c r="J7" s="179">
        <v>24963</v>
      </c>
      <c r="K7" s="343">
        <f>J7/J5</f>
        <v>0.12014727824036193</v>
      </c>
      <c r="L7" s="246"/>
    </row>
    <row r="8" spans="1:35" ht="13.5" customHeight="1">
      <c r="A8" s="242" t="s">
        <v>552</v>
      </c>
      <c r="B8" s="243"/>
      <c r="C8" s="250"/>
      <c r="D8" s="243"/>
      <c r="E8" s="25"/>
      <c r="F8" s="25"/>
      <c r="G8" s="25"/>
      <c r="H8" s="25"/>
      <c r="J8" s="25">
        <v>2.2000000000000002</v>
      </c>
      <c r="K8" s="26"/>
      <c r="L8" s="246"/>
    </row>
    <row r="9" spans="1:35" ht="13.5" customHeight="1">
      <c r="A9" s="242" t="s">
        <v>816</v>
      </c>
      <c r="B9" s="243"/>
      <c r="C9" s="250"/>
      <c r="D9" s="243"/>
      <c r="E9" s="25"/>
      <c r="F9" s="25"/>
      <c r="G9" s="25"/>
      <c r="H9" s="25"/>
      <c r="J9" s="25" t="s">
        <v>756</v>
      </c>
      <c r="K9" s="26" t="s">
        <v>812</v>
      </c>
      <c r="L9" s="253"/>
      <c r="M9" s="253"/>
      <c r="N9" s="253"/>
      <c r="O9" s="253"/>
      <c r="P9" s="253"/>
      <c r="W9" s="249"/>
      <c r="X9" s="249"/>
      <c r="Y9" s="249"/>
      <c r="Z9" s="249"/>
      <c r="AA9" s="249"/>
      <c r="AB9" s="249"/>
      <c r="AC9" s="249"/>
      <c r="AD9" s="249"/>
      <c r="AE9" s="249"/>
      <c r="AF9" s="249"/>
      <c r="AG9" s="249"/>
      <c r="AH9" s="249"/>
      <c r="AI9" s="249"/>
    </row>
    <row r="10" spans="1:35" ht="13.5" customHeight="1">
      <c r="A10" s="242" t="s">
        <v>435</v>
      </c>
      <c r="B10" s="243"/>
      <c r="C10" s="243"/>
      <c r="D10" s="254"/>
      <c r="E10" s="254"/>
      <c r="F10" s="254"/>
      <c r="G10" s="254"/>
      <c r="H10" s="254"/>
      <c r="J10" s="17">
        <v>3.6</v>
      </c>
      <c r="K10" s="255"/>
      <c r="L10" s="246"/>
    </row>
    <row r="11" spans="1:35" ht="13.5" customHeight="1">
      <c r="A11" s="242"/>
      <c r="B11" s="243"/>
      <c r="C11" s="182"/>
      <c r="D11" s="243"/>
      <c r="E11" s="243"/>
      <c r="F11" s="243"/>
      <c r="G11" s="243"/>
      <c r="H11" s="243"/>
      <c r="J11" s="243"/>
      <c r="K11" s="265"/>
      <c r="L11" s="246"/>
    </row>
    <row r="12" spans="1:35" ht="13.5" customHeight="1">
      <c r="A12" s="287" t="s">
        <v>107</v>
      </c>
      <c r="B12" s="474"/>
      <c r="C12" s="46"/>
      <c r="D12" s="44"/>
      <c r="E12" s="44"/>
      <c r="F12" s="44"/>
      <c r="G12" s="44"/>
      <c r="H12" s="44"/>
      <c r="J12" s="44"/>
      <c r="K12" s="70"/>
      <c r="L12" s="246"/>
    </row>
    <row r="13" spans="1:35" ht="13.5" customHeight="1">
      <c r="A13" s="242" t="s">
        <v>553</v>
      </c>
      <c r="B13" s="243"/>
      <c r="C13" s="243"/>
      <c r="D13" s="243"/>
      <c r="E13" s="254"/>
      <c r="F13" s="254"/>
      <c r="G13" s="254"/>
      <c r="H13" s="254"/>
      <c r="J13" s="254">
        <v>150</v>
      </c>
      <c r="K13" s="345"/>
      <c r="L13" s="420"/>
      <c r="M13" s="420"/>
      <c r="N13" s="420"/>
      <c r="O13" s="420"/>
      <c r="P13" s="420"/>
      <c r="Q13" s="420"/>
      <c r="R13" s="420"/>
    </row>
    <row r="14" spans="1:35" ht="13.5" customHeight="1">
      <c r="A14" s="242" t="s">
        <v>436</v>
      </c>
      <c r="B14" s="243"/>
      <c r="C14" s="243"/>
      <c r="D14" s="243"/>
      <c r="E14" s="250"/>
      <c r="F14" s="250"/>
      <c r="G14" s="250"/>
      <c r="H14" s="250"/>
      <c r="J14" s="254">
        <v>0.38700000000000001</v>
      </c>
      <c r="K14" s="347"/>
      <c r="L14" s="420"/>
      <c r="M14" s="420"/>
      <c r="N14" s="420"/>
      <c r="O14" s="420"/>
      <c r="P14" s="420"/>
      <c r="Q14" s="420"/>
      <c r="R14" s="420"/>
    </row>
    <row r="15" spans="1:35" ht="13.5" customHeight="1">
      <c r="A15" s="242" t="s">
        <v>437</v>
      </c>
      <c r="B15" s="243"/>
      <c r="C15" s="243"/>
      <c r="D15" s="243"/>
      <c r="E15" s="254"/>
      <c r="F15" s="254"/>
      <c r="G15" s="254"/>
      <c r="H15" s="254"/>
      <c r="J15" s="254">
        <v>0.54100000000000004</v>
      </c>
      <c r="K15" s="345"/>
      <c r="L15" s="246"/>
      <c r="Z15" s="249"/>
      <c r="AA15" s="249"/>
      <c r="AB15" s="249"/>
      <c r="AC15" s="249"/>
      <c r="AD15" s="249"/>
      <c r="AE15" s="249"/>
      <c r="AF15" s="249"/>
      <c r="AG15" s="249"/>
      <c r="AH15" s="249"/>
      <c r="AI15" s="249"/>
    </row>
    <row r="16" spans="1:35" ht="13.5" customHeight="1">
      <c r="A16" s="242" t="s">
        <v>391</v>
      </c>
      <c r="B16" s="243"/>
      <c r="C16" s="243"/>
      <c r="D16" s="243"/>
      <c r="E16" s="254"/>
      <c r="F16" s="254"/>
      <c r="G16" s="254"/>
      <c r="H16" s="254"/>
      <c r="J16" s="254">
        <v>0.22800000000000001</v>
      </c>
      <c r="K16" s="345"/>
      <c r="L16" s="246"/>
    </row>
    <row r="17" spans="1:35" ht="13.5" customHeight="1">
      <c r="A17" s="242" t="s">
        <v>392</v>
      </c>
      <c r="B17" s="243"/>
      <c r="C17" s="243"/>
      <c r="D17" s="250"/>
      <c r="E17" s="250"/>
      <c r="F17" s="250"/>
      <c r="G17" s="250"/>
      <c r="H17" s="250"/>
      <c r="J17" s="254">
        <v>29.6</v>
      </c>
      <c r="K17" s="348"/>
      <c r="L17" s="246"/>
    </row>
    <row r="18" spans="1:35" ht="13.5" customHeight="1">
      <c r="A18" s="242" t="s">
        <v>439</v>
      </c>
      <c r="B18" s="243"/>
      <c r="C18" s="254"/>
      <c r="D18" s="250"/>
      <c r="E18" s="250"/>
      <c r="F18" s="250"/>
      <c r="G18" s="250"/>
      <c r="H18" s="250"/>
      <c r="J18" s="169">
        <v>29.5</v>
      </c>
      <c r="K18" s="348"/>
      <c r="L18" s="246"/>
    </row>
    <row r="19" spans="1:35" ht="13.5" customHeight="1">
      <c r="A19" s="242" t="s">
        <v>394</v>
      </c>
      <c r="B19" s="243"/>
      <c r="C19" s="243"/>
      <c r="D19" s="30"/>
      <c r="E19" s="30"/>
      <c r="F19" s="30"/>
      <c r="G19" s="30"/>
      <c r="H19" s="30"/>
      <c r="J19" s="25">
        <v>6</v>
      </c>
      <c r="K19" s="83"/>
      <c r="L19" s="246"/>
    </row>
    <row r="20" spans="1:35" ht="13.5" customHeight="1">
      <c r="A20" s="242"/>
      <c r="B20" s="243"/>
      <c r="C20" s="182"/>
      <c r="D20" s="243"/>
      <c r="E20" s="243"/>
      <c r="F20" s="243"/>
      <c r="G20" s="243"/>
      <c r="H20" s="243"/>
      <c r="J20" s="243"/>
      <c r="K20" s="265"/>
      <c r="L20" s="246"/>
    </row>
    <row r="21" spans="1:35" ht="13.5" customHeight="1">
      <c r="A21" s="287" t="s">
        <v>291</v>
      </c>
      <c r="B21" s="243"/>
      <c r="C21" s="34"/>
      <c r="D21" s="34"/>
      <c r="E21" s="34"/>
      <c r="F21" s="34"/>
      <c r="G21" s="34"/>
      <c r="H21" s="34"/>
      <c r="J21" s="34"/>
      <c r="K21" s="73"/>
      <c r="M21" s="241"/>
      <c r="N21" s="241"/>
      <c r="O21" s="241"/>
      <c r="P21" s="241"/>
      <c r="Q21" s="241"/>
      <c r="R21" s="241"/>
      <c r="S21" s="241"/>
      <c r="T21" s="241"/>
      <c r="U21" s="241"/>
      <c r="V21" s="241"/>
      <c r="W21" s="241"/>
      <c r="X21" s="241"/>
      <c r="Y21" s="241"/>
      <c r="Z21" s="241"/>
      <c r="AA21" s="241"/>
      <c r="AB21" s="241"/>
      <c r="AC21" s="241"/>
      <c r="AD21" s="241"/>
      <c r="AE21" s="241"/>
      <c r="AF21" s="241"/>
      <c r="AG21" s="241"/>
      <c r="AH21" s="241"/>
      <c r="AI21" s="241"/>
    </row>
    <row r="22" spans="1:35" ht="13.5" customHeight="1">
      <c r="A22" s="242" t="s">
        <v>817</v>
      </c>
      <c r="B22" s="243"/>
      <c r="C22" s="34"/>
      <c r="D22" s="34"/>
      <c r="E22" s="34"/>
      <c r="F22" s="34"/>
      <c r="G22" s="34"/>
      <c r="H22" s="34"/>
      <c r="J22" s="25">
        <v>42</v>
      </c>
      <c r="K22" s="73"/>
      <c r="M22" s="241"/>
      <c r="N22" s="241"/>
      <c r="O22" s="241"/>
      <c r="P22" s="241"/>
      <c r="Q22" s="241"/>
      <c r="R22" s="241"/>
      <c r="S22" s="241"/>
      <c r="T22" s="241"/>
      <c r="U22" s="241"/>
      <c r="V22" s="241"/>
      <c r="W22" s="241"/>
      <c r="X22" s="241"/>
      <c r="Y22" s="241"/>
      <c r="Z22" s="241"/>
      <c r="AA22" s="241"/>
      <c r="AB22" s="241"/>
      <c r="AC22" s="241"/>
      <c r="AD22" s="241"/>
      <c r="AE22" s="241"/>
      <c r="AF22" s="241"/>
      <c r="AG22" s="241"/>
      <c r="AH22" s="241"/>
      <c r="AI22" s="241"/>
    </row>
    <row r="23" spans="1:35" ht="13.5" customHeight="1">
      <c r="A23" s="242" t="s">
        <v>818</v>
      </c>
      <c r="B23" s="243"/>
      <c r="C23" s="243"/>
      <c r="D23" s="25"/>
      <c r="E23" s="25"/>
      <c r="F23" s="25"/>
      <c r="G23" s="25"/>
      <c r="H23" s="25"/>
      <c r="J23" s="25">
        <v>62</v>
      </c>
      <c r="K23" s="26"/>
      <c r="M23" s="241"/>
      <c r="N23" s="241"/>
      <c r="O23" s="241"/>
      <c r="P23" s="241"/>
      <c r="Q23" s="241"/>
      <c r="R23" s="241"/>
      <c r="S23" s="241"/>
      <c r="T23" s="241"/>
      <c r="U23" s="241"/>
      <c r="V23" s="241"/>
      <c r="W23" s="241"/>
      <c r="X23" s="241"/>
      <c r="Y23" s="241"/>
      <c r="Z23" s="241"/>
      <c r="AA23" s="241"/>
      <c r="AB23" s="241"/>
      <c r="AC23" s="241"/>
      <c r="AD23" s="241"/>
      <c r="AE23" s="241"/>
      <c r="AF23" s="241"/>
      <c r="AG23" s="241"/>
      <c r="AH23" s="241"/>
      <c r="AI23" s="241"/>
    </row>
    <row r="24" spans="1:35" ht="13.5" customHeight="1">
      <c r="A24" s="242" t="s">
        <v>819</v>
      </c>
      <c r="B24" s="243"/>
      <c r="C24" s="243"/>
      <c r="D24" s="25"/>
      <c r="E24" s="25"/>
      <c r="F24" s="25"/>
      <c r="G24" s="25"/>
      <c r="H24" s="25"/>
      <c r="J24" s="25">
        <v>74</v>
      </c>
      <c r="K24" s="26"/>
      <c r="L24" s="246"/>
    </row>
    <row r="25" spans="1:35" ht="13.5" customHeight="1">
      <c r="A25" s="242" t="s">
        <v>398</v>
      </c>
      <c r="B25" s="243"/>
      <c r="C25" s="243"/>
      <c r="D25" s="254"/>
      <c r="E25" s="254"/>
      <c r="F25" s="254"/>
      <c r="G25" s="254"/>
      <c r="H25" s="254"/>
      <c r="J25" s="179">
        <v>280</v>
      </c>
      <c r="K25" s="255"/>
      <c r="L25" s="246"/>
    </row>
    <row r="26" spans="1:35" ht="13.5" customHeight="1">
      <c r="A26" s="242" t="s">
        <v>820</v>
      </c>
      <c r="B26" s="243"/>
      <c r="C26" s="243"/>
      <c r="D26" s="254"/>
      <c r="E26" s="254"/>
      <c r="F26" s="254"/>
      <c r="G26" s="254"/>
      <c r="H26" s="254"/>
      <c r="J26" s="170">
        <v>69.3</v>
      </c>
      <c r="K26" s="255"/>
      <c r="L26" s="246"/>
    </row>
    <row r="27" spans="1:35" ht="13.5" customHeight="1">
      <c r="A27" s="242" t="s">
        <v>821</v>
      </c>
      <c r="B27" s="243"/>
      <c r="C27" s="243"/>
      <c r="D27" s="243"/>
      <c r="E27" s="254"/>
      <c r="F27" s="254"/>
      <c r="G27" s="254"/>
      <c r="H27" s="254"/>
      <c r="J27" s="254">
        <v>87.9</v>
      </c>
      <c r="K27" s="255"/>
      <c r="L27" s="246"/>
    </row>
    <row r="28" spans="1:35" ht="13.5" customHeight="1">
      <c r="A28" s="242" t="s">
        <v>822</v>
      </c>
      <c r="B28" s="243"/>
      <c r="C28" s="243"/>
      <c r="D28" s="243"/>
      <c r="E28" s="254"/>
      <c r="F28" s="254"/>
      <c r="G28" s="254"/>
      <c r="H28" s="254"/>
      <c r="J28" s="254">
        <v>75.400000000000006</v>
      </c>
      <c r="K28" s="255"/>
      <c r="L28" s="246"/>
    </row>
    <row r="29" spans="1:35" ht="13.5" customHeight="1">
      <c r="A29" s="242" t="s">
        <v>823</v>
      </c>
      <c r="B29" s="243"/>
      <c r="C29" s="243"/>
      <c r="D29" s="243"/>
      <c r="E29" s="254"/>
      <c r="F29" s="254"/>
      <c r="G29" s="254"/>
      <c r="H29" s="254"/>
      <c r="J29" s="254">
        <v>85.9</v>
      </c>
      <c r="K29" s="255"/>
      <c r="L29" s="246"/>
    </row>
    <row r="30" spans="1:35" ht="13.5" customHeight="1">
      <c r="A30" s="242" t="s">
        <v>824</v>
      </c>
      <c r="B30" s="243"/>
      <c r="C30" s="243"/>
      <c r="D30" s="243"/>
      <c r="E30" s="254"/>
      <c r="F30" s="254"/>
      <c r="G30" s="254"/>
      <c r="H30" s="254"/>
      <c r="J30" s="254">
        <v>73.2</v>
      </c>
      <c r="K30" s="255"/>
      <c r="L30" s="246"/>
    </row>
    <row r="31" spans="1:35" ht="13.5" customHeight="1">
      <c r="A31" s="242" t="s">
        <v>606</v>
      </c>
      <c r="B31" s="243"/>
      <c r="C31" s="243"/>
      <c r="D31" s="243"/>
      <c r="E31" s="469"/>
      <c r="F31" s="469"/>
      <c r="G31" s="469"/>
      <c r="H31" s="469"/>
      <c r="J31" s="214">
        <v>12</v>
      </c>
      <c r="K31" s="475"/>
      <c r="L31" s="246"/>
    </row>
    <row r="32" spans="1:35" ht="13.5" customHeight="1">
      <c r="A32" s="242"/>
      <c r="B32" s="243"/>
      <c r="C32" s="243"/>
      <c r="D32" s="243"/>
      <c r="E32" s="254"/>
      <c r="F32" s="254"/>
      <c r="G32" s="254"/>
      <c r="H32" s="254"/>
      <c r="J32" s="254"/>
      <c r="K32" s="255"/>
      <c r="L32" s="246"/>
    </row>
    <row r="33" spans="1:15" ht="13.5" customHeight="1">
      <c r="A33" s="287" t="s">
        <v>290</v>
      </c>
      <c r="B33" s="243"/>
      <c r="C33" s="243"/>
      <c r="D33" s="243"/>
      <c r="E33" s="254"/>
      <c r="F33" s="254"/>
      <c r="G33" s="254"/>
      <c r="H33" s="254"/>
      <c r="J33" s="254"/>
      <c r="K33" s="255"/>
      <c r="L33" s="246"/>
    </row>
    <row r="34" spans="1:15" ht="13.5" customHeight="1">
      <c r="A34" s="242" t="s">
        <v>825</v>
      </c>
      <c r="B34" s="243"/>
      <c r="C34" s="243"/>
      <c r="D34" s="243"/>
      <c r="E34" s="434"/>
      <c r="F34" s="434"/>
      <c r="G34" s="434"/>
      <c r="H34" s="434"/>
      <c r="J34" s="25">
        <v>23.1</v>
      </c>
      <c r="K34" s="267"/>
      <c r="L34" s="246"/>
    </row>
    <row r="35" spans="1:15" ht="13.5" customHeight="1">
      <c r="A35" s="242" t="s">
        <v>826</v>
      </c>
      <c r="B35" s="243"/>
      <c r="C35" s="243"/>
      <c r="D35" s="243"/>
      <c r="E35" s="434"/>
      <c r="F35" s="434"/>
      <c r="G35" s="434"/>
      <c r="H35" s="434"/>
      <c r="J35" s="25">
        <v>37.6</v>
      </c>
      <c r="K35" s="267"/>
      <c r="L35" s="246"/>
    </row>
    <row r="36" spans="1:15" ht="13.5" customHeight="1">
      <c r="A36" s="242" t="s">
        <v>401</v>
      </c>
      <c r="B36" s="243"/>
      <c r="C36" s="243"/>
      <c r="D36" s="254"/>
      <c r="E36" s="254"/>
      <c r="F36" s="254"/>
      <c r="G36" s="254"/>
      <c r="H36" s="254"/>
      <c r="J36" s="33">
        <v>98</v>
      </c>
      <c r="K36" s="255"/>
      <c r="L36" s="246"/>
    </row>
    <row r="37" spans="1:15" ht="13.5" customHeight="1">
      <c r="A37" s="242" t="s">
        <v>402</v>
      </c>
      <c r="B37" s="243"/>
      <c r="C37" s="243"/>
      <c r="D37" s="243"/>
      <c r="E37" s="263"/>
      <c r="F37" s="263"/>
      <c r="G37" s="263"/>
      <c r="H37" s="263"/>
      <c r="J37" s="25">
        <v>69</v>
      </c>
      <c r="K37" s="430"/>
      <c r="L37" s="246"/>
      <c r="O37" s="243"/>
    </row>
    <row r="38" spans="1:15" ht="13.5" customHeight="1">
      <c r="A38" s="242" t="s">
        <v>827</v>
      </c>
      <c r="B38" s="243"/>
      <c r="C38" s="243"/>
      <c r="D38" s="243"/>
      <c r="E38" s="263"/>
      <c r="F38" s="263"/>
      <c r="G38" s="263"/>
      <c r="H38" s="263"/>
      <c r="J38" s="25">
        <v>22</v>
      </c>
      <c r="K38" s="430"/>
      <c r="L38" s="246"/>
      <c r="O38" s="243"/>
    </row>
    <row r="39" spans="1:15" ht="13.5" customHeight="1">
      <c r="A39" s="242" t="s">
        <v>828</v>
      </c>
      <c r="B39" s="243"/>
      <c r="C39" s="243"/>
      <c r="D39" s="243"/>
      <c r="E39" s="263"/>
      <c r="F39" s="263"/>
      <c r="G39" s="263"/>
      <c r="H39" s="263"/>
      <c r="J39" s="25">
        <v>47.5</v>
      </c>
      <c r="K39" s="430"/>
      <c r="L39" s="246"/>
      <c r="O39" s="243"/>
    </row>
    <row r="40" spans="1:15" ht="13.5" customHeight="1">
      <c r="A40" s="242" t="s">
        <v>405</v>
      </c>
      <c r="B40" s="243"/>
      <c r="C40" s="243"/>
      <c r="D40" s="243"/>
      <c r="E40" s="263"/>
      <c r="F40" s="263"/>
      <c r="G40" s="263"/>
      <c r="H40" s="263"/>
      <c r="J40" s="25">
        <v>66</v>
      </c>
      <c r="K40" s="430"/>
      <c r="L40" s="246"/>
      <c r="O40" s="243"/>
    </row>
    <row r="41" spans="1:15" ht="13.5" customHeight="1">
      <c r="A41" s="264"/>
      <c r="B41" s="243"/>
      <c r="C41" s="243"/>
      <c r="D41" s="254"/>
      <c r="E41" s="254"/>
      <c r="F41" s="254"/>
      <c r="G41" s="254"/>
      <c r="H41" s="254"/>
      <c r="J41" s="170"/>
      <c r="K41" s="255"/>
      <c r="L41" s="246"/>
    </row>
    <row r="42" spans="1:15" ht="13.5" customHeight="1">
      <c r="A42" s="287" t="s">
        <v>292</v>
      </c>
      <c r="B42" s="243"/>
      <c r="C42" s="243"/>
      <c r="D42" s="254"/>
      <c r="E42" s="254"/>
      <c r="F42" s="254"/>
      <c r="G42" s="254"/>
      <c r="H42" s="254"/>
      <c r="J42" s="170"/>
      <c r="K42" s="255"/>
      <c r="L42" s="246"/>
    </row>
    <row r="43" spans="1:15" ht="13.5" customHeight="1">
      <c r="A43" s="1" t="s">
        <v>829</v>
      </c>
      <c r="B43" s="243"/>
      <c r="C43" s="243"/>
      <c r="D43" s="243"/>
      <c r="E43" s="254"/>
      <c r="F43" s="254"/>
      <c r="G43" s="254"/>
      <c r="H43" s="254"/>
      <c r="J43" s="207">
        <v>94.1</v>
      </c>
      <c r="K43" s="255"/>
      <c r="L43" s="246"/>
    </row>
    <row r="44" spans="1:15" ht="13.5" customHeight="1">
      <c r="A44" s="1" t="s">
        <v>830</v>
      </c>
      <c r="B44" s="243"/>
      <c r="C44" s="243"/>
      <c r="D44" s="243"/>
      <c r="E44" s="254"/>
      <c r="F44" s="254"/>
      <c r="G44" s="254"/>
      <c r="H44" s="254"/>
      <c r="J44" s="207">
        <v>70.5</v>
      </c>
      <c r="K44" s="255"/>
      <c r="L44" s="246"/>
    </row>
    <row r="45" spans="1:15" ht="13.5" customHeight="1">
      <c r="A45" s="1" t="s">
        <v>831</v>
      </c>
      <c r="B45" s="243"/>
      <c r="C45" s="243"/>
      <c r="D45" s="243"/>
      <c r="E45" s="254"/>
      <c r="F45" s="254"/>
      <c r="G45" s="254"/>
      <c r="H45" s="254"/>
      <c r="J45" s="207">
        <v>12.1</v>
      </c>
      <c r="K45" s="255"/>
      <c r="L45" s="246"/>
    </row>
    <row r="46" spans="1:15" ht="13.5" customHeight="1">
      <c r="A46" s="242"/>
      <c r="B46" s="243"/>
      <c r="C46" s="243"/>
      <c r="D46" s="254"/>
      <c r="E46" s="254"/>
      <c r="F46" s="254"/>
      <c r="G46" s="254"/>
      <c r="H46" s="254"/>
      <c r="J46" s="33"/>
      <c r="K46" s="255"/>
      <c r="L46" s="246"/>
    </row>
    <row r="47" spans="1:15" ht="13.5" customHeight="1">
      <c r="A47" s="287" t="s">
        <v>293</v>
      </c>
      <c r="B47" s="243"/>
      <c r="C47" s="243"/>
      <c r="D47" s="243"/>
      <c r="E47" s="263"/>
      <c r="F47" s="263"/>
      <c r="G47" s="263"/>
      <c r="H47" s="263"/>
      <c r="J47" s="25"/>
      <c r="K47" s="430"/>
      <c r="L47" s="246"/>
      <c r="O47" s="243"/>
    </row>
    <row r="48" spans="1:15" ht="13.5" customHeight="1">
      <c r="A48" s="242" t="s">
        <v>406</v>
      </c>
      <c r="B48" s="243"/>
      <c r="C48" s="243"/>
      <c r="D48" s="254"/>
      <c r="E48" s="254"/>
      <c r="F48" s="254"/>
      <c r="G48" s="254"/>
      <c r="H48" s="254"/>
      <c r="J48" s="170" t="s">
        <v>50</v>
      </c>
      <c r="K48" s="255"/>
      <c r="L48" s="246"/>
    </row>
    <row r="49" spans="1:12" ht="13.5" customHeight="1">
      <c r="A49" s="242"/>
      <c r="B49" s="243"/>
      <c r="C49" s="182"/>
      <c r="D49" s="243"/>
      <c r="E49" s="243"/>
      <c r="F49" s="243"/>
      <c r="G49" s="243"/>
      <c r="H49" s="243"/>
      <c r="J49" s="243"/>
      <c r="K49" s="265"/>
      <c r="L49" s="246"/>
    </row>
    <row r="50" spans="1:12" ht="13.5" customHeight="1">
      <c r="A50" s="287" t="s">
        <v>3</v>
      </c>
      <c r="B50" s="243"/>
      <c r="C50" s="179"/>
      <c r="D50" s="254"/>
      <c r="E50" s="254"/>
      <c r="F50" s="254"/>
      <c r="G50" s="254"/>
      <c r="H50" s="254"/>
      <c r="J50" s="254"/>
      <c r="K50" s="255"/>
      <c r="L50" s="246"/>
    </row>
    <row r="51" spans="1:12" ht="13.5" customHeight="1">
      <c r="A51" s="242" t="s">
        <v>535</v>
      </c>
      <c r="B51" s="243"/>
      <c r="C51" s="243"/>
      <c r="D51" s="179"/>
      <c r="E51" s="179"/>
      <c r="F51" s="179"/>
      <c r="G51" s="179"/>
      <c r="H51" s="179"/>
      <c r="J51" s="179" t="s">
        <v>559</v>
      </c>
      <c r="K51" s="180" t="s">
        <v>300</v>
      </c>
      <c r="L51" s="246"/>
    </row>
    <row r="52" spans="1:12" ht="13.5" customHeight="1">
      <c r="A52" s="266" t="s">
        <v>447</v>
      </c>
      <c r="B52" s="243"/>
      <c r="C52" s="243"/>
      <c r="D52" s="243"/>
      <c r="E52" s="254"/>
      <c r="F52" s="254"/>
      <c r="G52" s="254"/>
      <c r="H52" s="254"/>
      <c r="J52" s="179">
        <v>85</v>
      </c>
      <c r="K52" s="345"/>
      <c r="L52" s="246"/>
    </row>
    <row r="53" spans="1:12" ht="13.5" customHeight="1">
      <c r="A53" s="266" t="s">
        <v>409</v>
      </c>
      <c r="B53" s="243"/>
      <c r="C53" s="243"/>
      <c r="D53" s="254"/>
      <c r="E53" s="254"/>
      <c r="F53" s="254"/>
      <c r="G53" s="254"/>
      <c r="H53" s="254"/>
      <c r="J53" s="215">
        <v>71</v>
      </c>
      <c r="K53" s="255"/>
      <c r="L53" s="246"/>
    </row>
    <row r="54" spans="1:12" ht="13.5" customHeight="1">
      <c r="A54" s="266" t="s">
        <v>502</v>
      </c>
      <c r="B54" s="243"/>
      <c r="C54" s="243"/>
      <c r="D54" s="254"/>
      <c r="E54" s="254"/>
      <c r="F54" s="254"/>
      <c r="G54" s="254"/>
      <c r="H54" s="254"/>
      <c r="J54" s="179">
        <v>99</v>
      </c>
      <c r="K54" s="255"/>
      <c r="L54" s="246"/>
    </row>
    <row r="55" spans="1:12" ht="13.5" customHeight="1">
      <c r="A55" s="242" t="s">
        <v>554</v>
      </c>
      <c r="B55" s="243"/>
      <c r="C55" s="243"/>
      <c r="D55" s="243"/>
      <c r="E55" s="243"/>
      <c r="F55" s="243"/>
      <c r="G55" s="243"/>
      <c r="H55" s="243"/>
      <c r="J55" s="179" t="s">
        <v>349</v>
      </c>
      <c r="K55" s="180" t="s">
        <v>350</v>
      </c>
      <c r="L55" s="246"/>
    </row>
    <row r="56" spans="1:12" ht="13.5" customHeight="1">
      <c r="A56" s="266" t="s">
        <v>449</v>
      </c>
      <c r="B56" s="243"/>
      <c r="C56" s="243"/>
      <c r="D56" s="243"/>
      <c r="E56" s="254"/>
      <c r="F56" s="254"/>
      <c r="G56" s="254"/>
      <c r="H56" s="254"/>
      <c r="J56" s="179">
        <v>79</v>
      </c>
      <c r="K56" s="345"/>
      <c r="L56" s="246"/>
    </row>
    <row r="57" spans="1:12" ht="13.5" customHeight="1">
      <c r="A57" s="266" t="s">
        <v>555</v>
      </c>
      <c r="B57" s="243"/>
      <c r="C57" s="243"/>
      <c r="D57" s="243"/>
      <c r="E57" s="254"/>
      <c r="F57" s="254"/>
      <c r="G57" s="254"/>
      <c r="H57" s="254"/>
      <c r="J57" s="179">
        <v>5611792</v>
      </c>
      <c r="K57" s="345"/>
      <c r="L57" s="351"/>
    </row>
    <row r="58" spans="1:12" ht="13.5" customHeight="1">
      <c r="A58" s="266" t="s">
        <v>556</v>
      </c>
      <c r="B58" s="243"/>
      <c r="C58" s="243"/>
      <c r="D58" s="243"/>
      <c r="E58" s="254"/>
      <c r="F58" s="254"/>
      <c r="G58" s="254"/>
      <c r="H58" s="254"/>
      <c r="J58" s="179">
        <v>5501846</v>
      </c>
      <c r="K58" s="345"/>
      <c r="L58" s="351"/>
    </row>
    <row r="59" spans="1:12" ht="13.5" customHeight="1">
      <c r="A59" s="242" t="s">
        <v>450</v>
      </c>
      <c r="B59" s="243"/>
      <c r="C59" s="179"/>
      <c r="D59" s="243"/>
      <c r="E59" s="179"/>
      <c r="F59" s="179"/>
      <c r="G59" s="179"/>
      <c r="H59" s="179"/>
      <c r="J59" s="179" t="s">
        <v>560</v>
      </c>
      <c r="K59" s="180" t="s">
        <v>338</v>
      </c>
    </row>
    <row r="60" spans="1:12" ht="13.5" customHeight="1">
      <c r="A60" s="242" t="s">
        <v>473</v>
      </c>
      <c r="B60" s="243"/>
      <c r="C60" s="243"/>
      <c r="D60" s="179"/>
      <c r="E60" s="179"/>
      <c r="F60" s="179"/>
      <c r="G60" s="179"/>
      <c r="H60" s="179"/>
      <c r="J60" s="179">
        <v>64</v>
      </c>
      <c r="K60" s="180"/>
      <c r="L60" s="246"/>
    </row>
    <row r="61" spans="1:12" ht="13.5" customHeight="1">
      <c r="A61" s="242"/>
      <c r="B61" s="243"/>
      <c r="C61" s="182"/>
      <c r="D61" s="243"/>
      <c r="E61" s="243"/>
      <c r="F61" s="243"/>
      <c r="G61" s="243"/>
      <c r="H61" s="243"/>
      <c r="J61" s="243"/>
      <c r="K61" s="265"/>
      <c r="L61" s="246"/>
    </row>
    <row r="62" spans="1:12" ht="13.5" customHeight="1">
      <c r="A62" s="287" t="s">
        <v>198</v>
      </c>
      <c r="B62" s="258"/>
      <c r="C62" s="179"/>
      <c r="D62" s="254"/>
      <c r="E62" s="254"/>
      <c r="F62" s="254"/>
      <c r="G62" s="254"/>
      <c r="H62" s="254"/>
      <c r="J62" s="254"/>
      <c r="K62" s="255"/>
      <c r="L62" s="246"/>
    </row>
    <row r="63" spans="1:12" ht="13.5" customHeight="1">
      <c r="A63" s="242" t="s">
        <v>832</v>
      </c>
      <c r="B63" s="243"/>
      <c r="C63" s="243"/>
      <c r="D63" s="243"/>
      <c r="E63" s="254"/>
      <c r="F63" s="254"/>
      <c r="G63" s="254"/>
      <c r="H63" s="254"/>
      <c r="J63" s="170">
        <v>42.2</v>
      </c>
      <c r="K63" s="255"/>
      <c r="L63" s="246"/>
    </row>
    <row r="64" spans="1:12" ht="13.5" customHeight="1">
      <c r="A64" s="275" t="s">
        <v>557</v>
      </c>
      <c r="B64" s="243"/>
      <c r="C64" s="179"/>
      <c r="D64" s="258"/>
      <c r="E64" s="258"/>
      <c r="F64" s="258"/>
      <c r="G64" s="258"/>
      <c r="H64" s="258"/>
      <c r="J64" s="258">
        <v>21</v>
      </c>
      <c r="K64" s="257"/>
      <c r="L64" s="246"/>
    </row>
    <row r="65" spans="1:21" ht="13.5" customHeight="1">
      <c r="A65" s="275" t="s">
        <v>199</v>
      </c>
      <c r="B65" s="243"/>
      <c r="C65" s="243"/>
      <c r="D65" s="258"/>
      <c r="E65" s="258"/>
      <c r="F65" s="258"/>
      <c r="G65" s="258"/>
      <c r="H65" s="258"/>
      <c r="J65" s="179" t="s">
        <v>100</v>
      </c>
      <c r="K65" s="257" t="s">
        <v>561</v>
      </c>
      <c r="L65" s="246"/>
    </row>
    <row r="66" spans="1:21" ht="13.5" customHeight="1">
      <c r="A66" s="275" t="s">
        <v>558</v>
      </c>
      <c r="B66" s="243"/>
      <c r="C66" s="243"/>
      <c r="D66" s="243"/>
      <c r="E66" s="258"/>
      <c r="F66" s="258"/>
      <c r="G66" s="258"/>
      <c r="H66" s="258"/>
      <c r="J66" s="25" t="s">
        <v>6</v>
      </c>
      <c r="K66" s="257"/>
      <c r="L66" s="246"/>
    </row>
    <row r="67" spans="1:21" ht="13.5" customHeight="1">
      <c r="A67" s="275" t="s">
        <v>200</v>
      </c>
      <c r="B67" s="243"/>
      <c r="C67" s="243"/>
      <c r="D67" s="258"/>
      <c r="E67" s="258"/>
      <c r="F67" s="258"/>
      <c r="G67" s="258"/>
      <c r="H67" s="258"/>
      <c r="J67" s="25" t="s">
        <v>6</v>
      </c>
      <c r="K67" s="257"/>
      <c r="L67" s="246"/>
    </row>
    <row r="68" spans="1:21" ht="13.5" customHeight="1">
      <c r="A68" s="266" t="s">
        <v>201</v>
      </c>
      <c r="B68" s="243"/>
      <c r="C68" s="243"/>
      <c r="D68" s="254"/>
      <c r="E68" s="254"/>
      <c r="F68" s="254"/>
      <c r="G68" s="254"/>
      <c r="H68" s="254"/>
      <c r="J68" s="179">
        <v>10</v>
      </c>
      <c r="K68" s="255"/>
      <c r="L68" s="246"/>
    </row>
    <row r="69" spans="1:21" ht="13.5" customHeight="1">
      <c r="A69" s="242" t="s">
        <v>451</v>
      </c>
      <c r="B69" s="243"/>
      <c r="C69" s="243"/>
      <c r="D69" s="243"/>
      <c r="E69" s="258"/>
      <c r="F69" s="258"/>
      <c r="G69" s="279"/>
      <c r="H69" s="279"/>
      <c r="J69" s="258" t="s">
        <v>224</v>
      </c>
      <c r="K69" s="257" t="s">
        <v>223</v>
      </c>
      <c r="L69" s="246"/>
    </row>
    <row r="70" spans="1:21" ht="13.5" customHeight="1">
      <c r="A70" s="242" t="s">
        <v>380</v>
      </c>
      <c r="B70" s="243"/>
      <c r="C70" s="279"/>
      <c r="D70" s="279"/>
      <c r="E70" s="279"/>
      <c r="F70" s="279"/>
      <c r="G70" s="279"/>
      <c r="H70" s="279"/>
      <c r="J70" s="181">
        <v>1505516</v>
      </c>
      <c r="K70" s="471"/>
      <c r="L70" s="478"/>
    </row>
    <row r="71" spans="1:21" ht="13.5" customHeight="1">
      <c r="A71" s="242" t="s">
        <v>381</v>
      </c>
      <c r="B71" s="243"/>
      <c r="C71" s="279"/>
      <c r="D71" s="279"/>
      <c r="E71" s="279"/>
      <c r="F71" s="279"/>
      <c r="G71" s="243"/>
      <c r="H71" s="243"/>
      <c r="J71" s="480">
        <v>1375904</v>
      </c>
      <c r="K71" s="265"/>
      <c r="L71" s="246"/>
      <c r="P71" s="243"/>
      <c r="Q71" s="243"/>
      <c r="R71" s="243"/>
    </row>
    <row r="72" spans="1:21" ht="13.5" customHeight="1">
      <c r="A72" s="242"/>
      <c r="B72" s="243"/>
      <c r="C72" s="182"/>
      <c r="D72" s="243"/>
      <c r="E72" s="243"/>
      <c r="F72" s="243"/>
      <c r="G72" s="243"/>
      <c r="H72" s="243"/>
      <c r="I72" s="243"/>
      <c r="J72" s="243"/>
      <c r="K72" s="265"/>
      <c r="L72" s="246"/>
    </row>
    <row r="73" spans="1:21" ht="13.5" customHeight="1">
      <c r="A73" s="287" t="s">
        <v>24</v>
      </c>
      <c r="B73" s="243"/>
      <c r="C73" s="15"/>
      <c r="D73" s="259"/>
      <c r="E73" s="259"/>
      <c r="F73" s="259"/>
      <c r="G73" s="259"/>
      <c r="H73" s="259"/>
      <c r="I73" s="259"/>
      <c r="J73" s="259"/>
      <c r="K73" s="257"/>
      <c r="L73" s="246"/>
    </row>
    <row r="74" spans="1:21" ht="13.5" customHeight="1">
      <c r="A74" s="242" t="s">
        <v>421</v>
      </c>
      <c r="B74" s="243"/>
      <c r="C74" s="243"/>
      <c r="D74" s="434"/>
      <c r="E74" s="434"/>
      <c r="F74" s="434"/>
      <c r="G74" s="434"/>
      <c r="H74" s="15"/>
      <c r="J74" s="503" t="s">
        <v>52</v>
      </c>
      <c r="K74" s="72"/>
      <c r="L74" s="246"/>
      <c r="S74" s="243"/>
      <c r="T74" s="243"/>
      <c r="U74" s="243"/>
    </row>
    <row r="75" spans="1:21" ht="13.5" customHeight="1">
      <c r="A75" s="275" t="s">
        <v>422</v>
      </c>
      <c r="B75" s="243"/>
      <c r="C75" s="243"/>
      <c r="D75" s="209"/>
      <c r="E75" s="209"/>
      <c r="F75" s="209"/>
      <c r="G75" s="209"/>
      <c r="H75" s="15"/>
      <c r="J75" s="503" t="s">
        <v>22</v>
      </c>
      <c r="K75" s="72"/>
      <c r="L75" s="246"/>
    </row>
    <row r="76" spans="1:21" ht="13.5" customHeight="1">
      <c r="A76" s="275" t="s">
        <v>495</v>
      </c>
      <c r="B76" s="243"/>
      <c r="C76" s="243"/>
      <c r="D76" s="209"/>
      <c r="E76" s="209"/>
      <c r="F76" s="209"/>
      <c r="G76" s="209"/>
      <c r="H76" s="15"/>
      <c r="J76" s="181">
        <v>305</v>
      </c>
      <c r="K76" s="72"/>
      <c r="L76" s="246"/>
    </row>
    <row r="77" spans="1:21" ht="13.5" customHeight="1">
      <c r="A77" s="242" t="s">
        <v>423</v>
      </c>
      <c r="B77" s="243"/>
      <c r="C77" s="243"/>
      <c r="D77" s="243"/>
      <c r="E77" s="259"/>
      <c r="F77" s="259"/>
      <c r="G77" s="259"/>
      <c r="H77" s="259"/>
      <c r="J77" s="17">
        <v>5.6</v>
      </c>
      <c r="K77" s="285"/>
      <c r="L77" s="246"/>
    </row>
    <row r="78" spans="1:21" ht="13.5" customHeight="1">
      <c r="A78" s="242" t="s">
        <v>424</v>
      </c>
      <c r="B78" s="243"/>
      <c r="C78" s="243"/>
      <c r="D78" s="243"/>
      <c r="E78" s="259"/>
      <c r="F78" s="259"/>
      <c r="G78" s="259"/>
      <c r="H78" s="259"/>
      <c r="J78" s="179">
        <v>1547</v>
      </c>
      <c r="K78" s="285"/>
      <c r="L78" s="246"/>
    </row>
    <row r="79" spans="1:21" ht="13.5" customHeight="1">
      <c r="A79" s="242" t="s">
        <v>425</v>
      </c>
      <c r="B79" s="243"/>
      <c r="C79" s="243"/>
      <c r="D79" s="243"/>
      <c r="E79" s="259"/>
      <c r="F79" s="259"/>
      <c r="G79" s="259"/>
      <c r="H79" s="259"/>
      <c r="J79" s="212">
        <v>2.7</v>
      </c>
      <c r="K79" s="285"/>
      <c r="L79" s="246"/>
    </row>
    <row r="80" spans="1:21" ht="13.5" customHeight="1">
      <c r="A80" s="242" t="s">
        <v>426</v>
      </c>
      <c r="B80" s="243"/>
      <c r="C80" s="243"/>
      <c r="D80" s="243"/>
      <c r="E80" s="250"/>
      <c r="F80" s="250"/>
      <c r="G80" s="250"/>
      <c r="H80" s="250"/>
      <c r="J80" s="246">
        <v>5830</v>
      </c>
      <c r="K80" s="348"/>
      <c r="L80" s="532"/>
      <c r="M80" s="532"/>
      <c r="N80" s="532"/>
      <c r="O80" s="532"/>
      <c r="P80" s="532"/>
      <c r="Q80" s="532"/>
    </row>
    <row r="81" spans="1:12" ht="13.5" customHeight="1">
      <c r="A81" s="242" t="s">
        <v>427</v>
      </c>
      <c r="B81" s="243"/>
      <c r="C81" s="243"/>
      <c r="D81" s="258"/>
      <c r="E81" s="258"/>
      <c r="F81" s="258"/>
      <c r="G81" s="258"/>
      <c r="H81" s="258"/>
      <c r="J81" s="211">
        <v>-4.9000000000000004</v>
      </c>
      <c r="K81" s="257"/>
      <c r="L81" s="246"/>
    </row>
    <row r="82" spans="1:12" ht="13.5" customHeight="1">
      <c r="A82" s="242" t="s">
        <v>428</v>
      </c>
      <c r="B82" s="243"/>
      <c r="C82" s="243"/>
      <c r="D82" s="243"/>
      <c r="E82" s="259"/>
      <c r="F82" s="243"/>
      <c r="G82" s="243"/>
      <c r="H82" s="243"/>
      <c r="J82" s="533">
        <v>14.4</v>
      </c>
      <c r="K82" s="265"/>
      <c r="L82" s="246"/>
    </row>
    <row r="83" spans="1:12" ht="13.5" customHeight="1">
      <c r="A83" s="275" t="s">
        <v>429</v>
      </c>
      <c r="B83" s="284"/>
      <c r="C83" s="243"/>
      <c r="D83" s="258"/>
      <c r="E83" s="258"/>
      <c r="F83" s="258"/>
      <c r="G83" s="258"/>
      <c r="H83" s="258"/>
      <c r="J83" s="170">
        <v>1</v>
      </c>
      <c r="K83" s="257"/>
      <c r="L83" s="246"/>
    </row>
    <row r="84" spans="1:12" ht="13.5" customHeight="1">
      <c r="A84" s="275" t="s">
        <v>430</v>
      </c>
      <c r="B84" s="284"/>
      <c r="C84" s="243"/>
      <c r="D84" s="258"/>
      <c r="E84" s="258"/>
      <c r="F84" s="258"/>
      <c r="G84" s="258"/>
      <c r="H84" s="258"/>
      <c r="J84" s="170">
        <v>15</v>
      </c>
      <c r="K84" s="257"/>
      <c r="L84" s="246"/>
    </row>
    <row r="85" spans="1:12" ht="13.5" customHeight="1">
      <c r="A85" s="242" t="s">
        <v>306</v>
      </c>
      <c r="B85" s="243"/>
      <c r="C85" s="243"/>
      <c r="D85" s="182"/>
      <c r="E85" s="182"/>
      <c r="F85" s="182"/>
      <c r="G85" s="182"/>
      <c r="H85" s="182"/>
      <c r="J85" s="179">
        <v>17060</v>
      </c>
      <c r="K85" s="50"/>
      <c r="L85" s="246"/>
    </row>
    <row r="86" spans="1:12" ht="13.5" customHeight="1">
      <c r="A86" s="242" t="s">
        <v>307</v>
      </c>
      <c r="B86" s="243"/>
      <c r="C86" s="243"/>
      <c r="D86" s="182"/>
      <c r="E86" s="182"/>
      <c r="F86" s="182"/>
      <c r="G86" s="182"/>
      <c r="H86" s="182"/>
      <c r="J86" s="189">
        <v>6.58</v>
      </c>
      <c r="K86" s="50"/>
      <c r="L86" s="246"/>
    </row>
    <row r="87" spans="1:12" ht="13.5" customHeight="1">
      <c r="A87" s="242"/>
      <c r="B87" s="243"/>
      <c r="C87" s="182"/>
      <c r="D87" s="243"/>
      <c r="E87" s="243"/>
      <c r="F87" s="243"/>
      <c r="G87" s="243"/>
      <c r="H87" s="243"/>
      <c r="J87" s="243"/>
      <c r="K87" s="265"/>
    </row>
    <row r="88" spans="1:12" ht="13.5" customHeight="1">
      <c r="A88" s="287" t="s">
        <v>51</v>
      </c>
      <c r="B88" s="243"/>
      <c r="C88" s="44"/>
      <c r="D88" s="34"/>
      <c r="E88" s="34"/>
      <c r="F88" s="34"/>
      <c r="G88" s="34"/>
      <c r="H88" s="34"/>
      <c r="J88" s="34"/>
      <c r="K88" s="73"/>
      <c r="L88" s="246"/>
    </row>
    <row r="89" spans="1:12" ht="13.5" customHeight="1">
      <c r="A89" s="242" t="s">
        <v>431</v>
      </c>
      <c r="B89" s="243"/>
      <c r="C89" s="243"/>
      <c r="D89" s="172"/>
      <c r="E89" s="172"/>
      <c r="F89" s="172"/>
      <c r="G89" s="172"/>
      <c r="H89" s="172"/>
      <c r="J89" s="25">
        <v>21.3</v>
      </c>
      <c r="K89" s="203"/>
      <c r="L89" s="246"/>
    </row>
    <row r="90" spans="1:12" ht="13.5" customHeight="1">
      <c r="A90" s="242" t="s">
        <v>476</v>
      </c>
      <c r="B90" s="243"/>
      <c r="C90" s="243"/>
      <c r="D90" s="172"/>
      <c r="E90" s="172"/>
      <c r="F90" s="172"/>
      <c r="G90" s="172"/>
      <c r="H90" s="172"/>
      <c r="J90" s="25">
        <v>2.8</v>
      </c>
      <c r="K90" s="203"/>
      <c r="L90" s="246"/>
    </row>
    <row r="91" spans="1:12" ht="13.5" customHeight="1">
      <c r="A91" s="242" t="s">
        <v>453</v>
      </c>
      <c r="B91" s="243"/>
      <c r="C91" s="243"/>
      <c r="D91" s="172"/>
      <c r="E91" s="172"/>
      <c r="F91" s="172"/>
      <c r="G91" s="172"/>
      <c r="H91" s="172"/>
      <c r="J91" s="25">
        <v>2.6</v>
      </c>
      <c r="K91" s="203"/>
      <c r="L91" s="246"/>
    </row>
    <row r="92" spans="1:12" ht="13.5" customHeight="1">
      <c r="A92" s="242" t="s">
        <v>454</v>
      </c>
      <c r="B92" s="243"/>
      <c r="C92" s="243"/>
      <c r="D92" s="172"/>
      <c r="E92" s="172"/>
      <c r="F92" s="172"/>
      <c r="G92" s="172"/>
      <c r="H92" s="172"/>
      <c r="J92" s="25">
        <v>3.5</v>
      </c>
      <c r="K92" s="203"/>
      <c r="L92" s="246"/>
    </row>
    <row r="93" spans="1:12" ht="13.5" customHeight="1">
      <c r="A93" s="242"/>
      <c r="B93" s="243"/>
      <c r="C93" s="182"/>
      <c r="D93" s="243"/>
      <c r="E93" s="243"/>
      <c r="F93" s="243"/>
      <c r="G93" s="243"/>
      <c r="H93" s="243"/>
      <c r="I93" s="243"/>
      <c r="J93" s="243"/>
      <c r="K93" s="265"/>
    </row>
    <row r="94" spans="1:12" ht="13.5" customHeight="1">
      <c r="A94" s="437" t="s">
        <v>757</v>
      </c>
      <c r="B94" s="284"/>
      <c r="C94" s="25"/>
      <c r="D94" s="258"/>
      <c r="E94" s="258"/>
      <c r="F94" s="258"/>
      <c r="G94" s="258"/>
      <c r="H94" s="258"/>
      <c r="I94" s="258"/>
      <c r="J94" s="258"/>
      <c r="K94" s="257"/>
      <c r="L94" s="246"/>
    </row>
    <row r="95" spans="1:12" ht="45">
      <c r="A95" s="289" t="s">
        <v>102</v>
      </c>
      <c r="B95" s="289" t="s">
        <v>25</v>
      </c>
      <c r="C95" s="290" t="s">
        <v>109</v>
      </c>
      <c r="D95" s="290" t="s">
        <v>108</v>
      </c>
      <c r="E95" s="290" t="s">
        <v>136</v>
      </c>
      <c r="F95" s="290" t="s">
        <v>53</v>
      </c>
      <c r="G95" s="290" t="s">
        <v>113</v>
      </c>
      <c r="H95" s="290" t="s">
        <v>112</v>
      </c>
      <c r="I95" s="290" t="s">
        <v>110</v>
      </c>
      <c r="J95" s="290" t="s">
        <v>111</v>
      </c>
      <c r="K95" s="291" t="s">
        <v>114</v>
      </c>
      <c r="L95" s="246"/>
    </row>
    <row r="96" spans="1:12" ht="13.5" customHeight="1">
      <c r="A96" s="621" t="s">
        <v>26</v>
      </c>
      <c r="B96" s="289" t="s">
        <v>27</v>
      </c>
      <c r="C96" s="364" t="s">
        <v>2</v>
      </c>
      <c r="D96" s="364">
        <v>42.5</v>
      </c>
      <c r="E96" s="364">
        <v>38.200000000000003</v>
      </c>
      <c r="F96" s="364">
        <v>68</v>
      </c>
      <c r="G96" s="366">
        <v>52</v>
      </c>
      <c r="H96" s="366">
        <v>80</v>
      </c>
      <c r="I96" s="364" t="s">
        <v>2</v>
      </c>
      <c r="J96" s="364">
        <v>61.4</v>
      </c>
      <c r="K96" s="368">
        <v>39.9</v>
      </c>
      <c r="L96" s="246"/>
    </row>
    <row r="97" spans="1:31" ht="13.5" customHeight="1">
      <c r="A97" s="621"/>
      <c r="B97" s="289" t="s">
        <v>28</v>
      </c>
      <c r="C97" s="364" t="s">
        <v>2</v>
      </c>
      <c r="D97" s="364">
        <v>41.9</v>
      </c>
      <c r="E97" s="364">
        <v>37.1</v>
      </c>
      <c r="F97" s="364">
        <v>63.1</v>
      </c>
      <c r="G97" s="366">
        <v>33</v>
      </c>
      <c r="H97" s="366">
        <v>68</v>
      </c>
      <c r="I97" s="364" t="s">
        <v>2</v>
      </c>
      <c r="J97" s="364">
        <v>55.4</v>
      </c>
      <c r="K97" s="368">
        <v>35.6</v>
      </c>
      <c r="L97" s="246"/>
    </row>
    <row r="98" spans="1:31" ht="13.5" customHeight="1">
      <c r="A98" s="621" t="s">
        <v>29</v>
      </c>
      <c r="B98" s="289" t="s">
        <v>30</v>
      </c>
      <c r="C98" s="366">
        <v>83.8</v>
      </c>
      <c r="D98" s="364">
        <v>60.3</v>
      </c>
      <c r="E98" s="364">
        <v>30.7</v>
      </c>
      <c r="F98" s="364">
        <v>70.8</v>
      </c>
      <c r="G98" s="366">
        <v>37</v>
      </c>
      <c r="H98" s="366">
        <v>56</v>
      </c>
      <c r="I98" s="364">
        <v>88.4</v>
      </c>
      <c r="J98" s="364">
        <v>67.400000000000006</v>
      </c>
      <c r="K98" s="368">
        <v>48.9</v>
      </c>
      <c r="L98" s="246"/>
    </row>
    <row r="99" spans="1:31" ht="13.5" customHeight="1">
      <c r="A99" s="622"/>
      <c r="B99" s="289" t="s">
        <v>31</v>
      </c>
      <c r="C99" s="364">
        <v>62.6</v>
      </c>
      <c r="D99" s="364">
        <v>33.6</v>
      </c>
      <c r="E99" s="364">
        <v>40.9</v>
      </c>
      <c r="F99" s="364">
        <v>63</v>
      </c>
      <c r="G99" s="366">
        <v>45</v>
      </c>
      <c r="H99" s="366">
        <v>83</v>
      </c>
      <c r="I99" s="364">
        <v>60.2</v>
      </c>
      <c r="J99" s="364">
        <v>54.2</v>
      </c>
      <c r="K99" s="368">
        <v>32</v>
      </c>
      <c r="L99" s="305"/>
      <c r="M99" s="305"/>
      <c r="N99" s="305"/>
      <c r="O99" s="305"/>
      <c r="P99" s="305"/>
      <c r="Q99" s="305"/>
      <c r="R99" s="305"/>
      <c r="S99" s="305"/>
      <c r="T99" s="305"/>
      <c r="U99" s="305"/>
      <c r="V99" s="305"/>
      <c r="W99" s="305"/>
      <c r="X99" s="305"/>
      <c r="Y99" s="305"/>
      <c r="Z99" s="305"/>
      <c r="AA99" s="305"/>
    </row>
    <row r="100" spans="1:31" ht="13.5" customHeight="1">
      <c r="A100" s="621" t="s">
        <v>32</v>
      </c>
      <c r="B100" s="289" t="s">
        <v>33</v>
      </c>
      <c r="C100" s="364">
        <v>46</v>
      </c>
      <c r="D100" s="364">
        <v>9.3000000000000007</v>
      </c>
      <c r="E100" s="364">
        <v>56.5</v>
      </c>
      <c r="F100" s="509">
        <v>49.6</v>
      </c>
      <c r="G100" s="366">
        <v>51</v>
      </c>
      <c r="H100" s="366">
        <v>100</v>
      </c>
      <c r="I100" s="364" t="s">
        <v>2</v>
      </c>
      <c r="J100" s="364">
        <v>36.299999999999997</v>
      </c>
      <c r="K100" s="368">
        <v>14.4</v>
      </c>
      <c r="L100" s="306"/>
      <c r="M100" s="306"/>
      <c r="N100" s="306"/>
      <c r="O100" s="306"/>
      <c r="P100" s="306"/>
      <c r="Q100" s="306"/>
      <c r="R100" s="306"/>
      <c r="S100" s="306"/>
      <c r="T100" s="306"/>
      <c r="U100" s="306"/>
      <c r="V100" s="306"/>
      <c r="W100" s="306"/>
      <c r="X100" s="306"/>
      <c r="Y100" s="306"/>
      <c r="Z100" s="306"/>
      <c r="AA100" s="306"/>
    </row>
    <row r="101" spans="1:31" ht="13.5" customHeight="1">
      <c r="A101" s="622"/>
      <c r="B101" s="289" t="s">
        <v>34</v>
      </c>
      <c r="C101" s="364">
        <v>57.6</v>
      </c>
      <c r="D101" s="364">
        <v>27.3</v>
      </c>
      <c r="E101" s="364">
        <v>44.9</v>
      </c>
      <c r="F101" s="509">
        <v>75.8</v>
      </c>
      <c r="G101" s="366">
        <v>48</v>
      </c>
      <c r="H101" s="366">
        <v>82</v>
      </c>
      <c r="I101" s="364" t="s">
        <v>2</v>
      </c>
      <c r="J101" s="364">
        <v>55.4</v>
      </c>
      <c r="K101" s="368">
        <v>27.7</v>
      </c>
      <c r="L101" s="246"/>
    </row>
    <row r="102" spans="1:31" ht="13.5" customHeight="1">
      <c r="A102" s="622"/>
      <c r="B102" s="289" t="s">
        <v>35</v>
      </c>
      <c r="C102" s="364">
        <v>72.3</v>
      </c>
      <c r="D102" s="364">
        <v>44.2</v>
      </c>
      <c r="E102" s="364">
        <v>31.6</v>
      </c>
      <c r="F102" s="509">
        <v>81.400000000000006</v>
      </c>
      <c r="G102" s="366">
        <v>44</v>
      </c>
      <c r="H102" s="366">
        <v>82</v>
      </c>
      <c r="I102" s="364" t="s">
        <v>2</v>
      </c>
      <c r="J102" s="364">
        <v>65.8</v>
      </c>
      <c r="K102" s="368">
        <v>39.5</v>
      </c>
      <c r="L102" s="246"/>
    </row>
    <row r="103" spans="1:31" ht="13.5" customHeight="1">
      <c r="A103" s="622"/>
      <c r="B103" s="289" t="s">
        <v>36</v>
      </c>
      <c r="C103" s="364">
        <v>84.3</v>
      </c>
      <c r="D103" s="364">
        <v>63.4</v>
      </c>
      <c r="E103" s="364">
        <v>30.4</v>
      </c>
      <c r="F103" s="509">
        <v>77.599999999999994</v>
      </c>
      <c r="G103" s="366">
        <v>34</v>
      </c>
      <c r="H103" s="366">
        <v>58</v>
      </c>
      <c r="I103" s="364" t="s">
        <v>2</v>
      </c>
      <c r="J103" s="364">
        <v>72.3</v>
      </c>
      <c r="K103" s="368">
        <v>51.9</v>
      </c>
      <c r="L103" s="306"/>
      <c r="M103" s="306"/>
      <c r="N103" s="306"/>
      <c r="O103" s="306"/>
      <c r="P103" s="306"/>
      <c r="Q103" s="306"/>
      <c r="R103" s="306"/>
      <c r="S103" s="306"/>
      <c r="T103" s="306"/>
      <c r="U103" s="306"/>
      <c r="V103" s="306"/>
      <c r="W103" s="306"/>
      <c r="X103" s="306"/>
      <c r="Y103" s="306"/>
      <c r="Z103" s="306"/>
      <c r="AA103" s="306"/>
      <c r="AB103" s="306"/>
      <c r="AC103" s="306"/>
      <c r="AD103" s="306"/>
      <c r="AE103" s="306"/>
    </row>
    <row r="104" spans="1:31" ht="13.5" customHeight="1">
      <c r="A104" s="622"/>
      <c r="B104" s="289" t="s">
        <v>37</v>
      </c>
      <c r="C104" s="364">
        <v>93.2</v>
      </c>
      <c r="D104" s="364">
        <v>76</v>
      </c>
      <c r="E104" s="364">
        <v>22</v>
      </c>
      <c r="F104" s="509">
        <v>81.8</v>
      </c>
      <c r="G104" s="366">
        <v>43</v>
      </c>
      <c r="H104" s="366">
        <v>56</v>
      </c>
      <c r="I104" s="364" t="s">
        <v>2</v>
      </c>
      <c r="J104" s="364">
        <v>73.599999999999994</v>
      </c>
      <c r="K104" s="368">
        <v>66.3</v>
      </c>
      <c r="L104" s="306"/>
      <c r="M104" s="306"/>
      <c r="N104" s="306"/>
      <c r="O104" s="306"/>
      <c r="P104" s="306"/>
      <c r="Q104" s="306"/>
      <c r="R104" s="306"/>
      <c r="S104" s="306"/>
      <c r="T104" s="306"/>
      <c r="U104" s="306"/>
      <c r="V104" s="306"/>
      <c r="W104" s="306"/>
      <c r="X104" s="306"/>
    </row>
    <row r="105" spans="1:31" ht="21.95" customHeight="1">
      <c r="A105" s="621" t="s">
        <v>47</v>
      </c>
      <c r="B105" s="289" t="s">
        <v>39</v>
      </c>
      <c r="C105" s="446" t="s">
        <v>834</v>
      </c>
      <c r="D105" s="446" t="s">
        <v>835</v>
      </c>
      <c r="E105" s="446" t="s">
        <v>833</v>
      </c>
      <c r="F105" s="483" t="s">
        <v>836</v>
      </c>
      <c r="G105" s="447" t="s">
        <v>837</v>
      </c>
      <c r="H105" s="447" t="s">
        <v>838</v>
      </c>
      <c r="I105" s="364" t="s">
        <v>2</v>
      </c>
      <c r="J105" s="446" t="s">
        <v>839</v>
      </c>
      <c r="K105" s="527" t="s">
        <v>840</v>
      </c>
      <c r="L105" s="246"/>
    </row>
    <row r="106" spans="1:31" ht="21.95" customHeight="1">
      <c r="A106" s="622"/>
      <c r="B106" s="289" t="s">
        <v>40</v>
      </c>
      <c r="C106" s="446" t="s">
        <v>841</v>
      </c>
      <c r="D106" s="446" t="s">
        <v>842</v>
      </c>
      <c r="E106" s="446" t="s">
        <v>562</v>
      </c>
      <c r="F106" s="483" t="s">
        <v>843</v>
      </c>
      <c r="G106" s="447" t="s">
        <v>844</v>
      </c>
      <c r="H106" s="447" t="s">
        <v>845</v>
      </c>
      <c r="I106" s="364" t="s">
        <v>2</v>
      </c>
      <c r="J106" s="446" t="s">
        <v>846</v>
      </c>
      <c r="K106" s="527" t="s">
        <v>847</v>
      </c>
      <c r="L106" s="246"/>
    </row>
    <row r="107" spans="1:31" ht="13.5" customHeight="1">
      <c r="A107" s="621" t="s">
        <v>56</v>
      </c>
      <c r="B107" s="301" t="s">
        <v>106</v>
      </c>
      <c r="C107" s="364">
        <v>55.8</v>
      </c>
      <c r="D107" s="364" t="s">
        <v>2</v>
      </c>
      <c r="E107" s="364">
        <v>47.8</v>
      </c>
      <c r="F107" s="364">
        <v>49.6</v>
      </c>
      <c r="G107" s="366">
        <v>48</v>
      </c>
      <c r="H107" s="366">
        <v>91</v>
      </c>
      <c r="I107" s="364" t="s">
        <v>2</v>
      </c>
      <c r="J107" s="364" t="s">
        <v>2</v>
      </c>
      <c r="K107" s="368" t="s">
        <v>2</v>
      </c>
      <c r="L107" s="322"/>
    </row>
    <row r="108" spans="1:31" ht="13.5" customHeight="1">
      <c r="A108" s="622"/>
      <c r="B108" s="293" t="s">
        <v>42</v>
      </c>
      <c r="C108" s="364">
        <v>94.1</v>
      </c>
      <c r="D108" s="364" t="s">
        <v>2</v>
      </c>
      <c r="E108" s="364">
        <v>15.8</v>
      </c>
      <c r="F108" s="364">
        <v>81.8</v>
      </c>
      <c r="G108" s="366">
        <v>31</v>
      </c>
      <c r="H108" s="366">
        <v>38</v>
      </c>
      <c r="I108" s="364" t="s">
        <v>2</v>
      </c>
      <c r="J108" s="364" t="s">
        <v>2</v>
      </c>
      <c r="K108" s="368" t="s">
        <v>2</v>
      </c>
      <c r="L108" s="305"/>
      <c r="M108" s="305"/>
      <c r="N108" s="305"/>
      <c r="O108" s="305"/>
      <c r="P108" s="305"/>
      <c r="Q108" s="305"/>
      <c r="R108" s="305"/>
      <c r="S108" s="305"/>
      <c r="T108" s="305"/>
      <c r="U108" s="305"/>
      <c r="V108" s="305"/>
      <c r="W108" s="305"/>
      <c r="X108" s="305"/>
    </row>
    <row r="109" spans="1:31" ht="13.5" customHeight="1">
      <c r="A109" s="619" t="s">
        <v>103</v>
      </c>
      <c r="B109" s="511" t="s">
        <v>26</v>
      </c>
      <c r="C109" s="513" t="s">
        <v>2</v>
      </c>
      <c r="D109" s="514">
        <f>D96-D97</f>
        <v>0.60000000000000142</v>
      </c>
      <c r="E109" s="513">
        <f>E96-E97</f>
        <v>1.1000000000000014</v>
      </c>
      <c r="F109" s="513">
        <f>F96-F97</f>
        <v>4.8999999999999986</v>
      </c>
      <c r="G109" s="514">
        <f>G96-G97</f>
        <v>19</v>
      </c>
      <c r="H109" s="514">
        <f>H96-H97</f>
        <v>12</v>
      </c>
      <c r="I109" s="513" t="s">
        <v>2</v>
      </c>
      <c r="J109" s="513">
        <f>J96-J97</f>
        <v>6</v>
      </c>
      <c r="K109" s="515">
        <f>K96-K97</f>
        <v>4.2999999999999972</v>
      </c>
      <c r="L109" s="529"/>
      <c r="M109" s="529"/>
      <c r="N109" s="529"/>
      <c r="O109" s="529"/>
      <c r="P109" s="529"/>
      <c r="Q109" s="529"/>
      <c r="R109" s="529"/>
      <c r="S109" s="529"/>
      <c r="T109" s="529"/>
      <c r="U109" s="529"/>
    </row>
    <row r="110" spans="1:31" ht="13.5" customHeight="1">
      <c r="A110" s="619"/>
      <c r="B110" s="511" t="s">
        <v>29</v>
      </c>
      <c r="C110" s="513">
        <f>C98-C99</f>
        <v>21.199999999999996</v>
      </c>
      <c r="D110" s="513">
        <f>D98-D99</f>
        <v>26.699999999999996</v>
      </c>
      <c r="E110" s="513">
        <f>E99-E98</f>
        <v>10.199999999999999</v>
      </c>
      <c r="F110" s="513">
        <f>F98-F99</f>
        <v>7.7999999999999972</v>
      </c>
      <c r="G110" s="514">
        <f>G99-G98</f>
        <v>8</v>
      </c>
      <c r="H110" s="514">
        <f>H99-H98</f>
        <v>27</v>
      </c>
      <c r="I110" s="514">
        <f>83-51</f>
        <v>32</v>
      </c>
      <c r="J110" s="513">
        <f>J98-J99</f>
        <v>13.200000000000003</v>
      </c>
      <c r="K110" s="515">
        <f>K98-K99</f>
        <v>16.899999999999999</v>
      </c>
      <c r="L110" s="246"/>
    </row>
    <row r="111" spans="1:31" ht="15" customHeight="1">
      <c r="A111" s="619"/>
      <c r="B111" s="511" t="s">
        <v>32</v>
      </c>
      <c r="C111" s="513">
        <f>C104-C100</f>
        <v>47.2</v>
      </c>
      <c r="D111" s="513">
        <f>D104-D100</f>
        <v>66.7</v>
      </c>
      <c r="E111" s="513">
        <f>E100-E104</f>
        <v>34.5</v>
      </c>
      <c r="F111" s="514">
        <f>F104-F100</f>
        <v>32.199999999999996</v>
      </c>
      <c r="G111" s="514">
        <f>G100-G103</f>
        <v>17</v>
      </c>
      <c r="H111" s="514">
        <f>H100-H104</f>
        <v>44</v>
      </c>
      <c r="I111" s="513" t="s">
        <v>2</v>
      </c>
      <c r="J111" s="513">
        <f>J103-J100</f>
        <v>36</v>
      </c>
      <c r="K111" s="534">
        <f>K104-K100</f>
        <v>51.9</v>
      </c>
      <c r="L111" s="529"/>
      <c r="M111" s="529"/>
      <c r="N111" s="529"/>
      <c r="O111" s="529"/>
      <c r="P111" s="529"/>
      <c r="Q111" s="529"/>
      <c r="R111" s="529"/>
      <c r="S111" s="529"/>
      <c r="T111" s="529"/>
      <c r="U111" s="529"/>
      <c r="V111" s="529"/>
      <c r="W111" s="529"/>
      <c r="X111" s="529"/>
    </row>
    <row r="112" spans="1:31" ht="12">
      <c r="A112" s="619"/>
      <c r="B112" s="511" t="s">
        <v>44</v>
      </c>
      <c r="C112" s="513">
        <f>86.6-38.2</f>
        <v>48.399999999999991</v>
      </c>
      <c r="D112" s="513">
        <f>82.4-18.8</f>
        <v>63.600000000000009</v>
      </c>
      <c r="E112" s="513">
        <f>48-24.4</f>
        <v>23.6</v>
      </c>
      <c r="F112" s="513">
        <f>67.8-30.4</f>
        <v>37.4</v>
      </c>
      <c r="G112" s="514">
        <f>51-18</f>
        <v>33</v>
      </c>
      <c r="H112" s="514">
        <f>78-33</f>
        <v>45</v>
      </c>
      <c r="I112" s="513" t="s">
        <v>2</v>
      </c>
      <c r="J112" s="513">
        <f>73.3-44.2</f>
        <v>29.099999999999994</v>
      </c>
      <c r="K112" s="515">
        <f>59.3-23.9</f>
        <v>35.4</v>
      </c>
      <c r="L112" s="306"/>
      <c r="M112" s="306"/>
      <c r="N112" s="306"/>
      <c r="O112" s="306"/>
      <c r="P112" s="306"/>
      <c r="Q112" s="306"/>
      <c r="R112" s="306"/>
      <c r="S112" s="306"/>
      <c r="T112" s="306"/>
      <c r="U112" s="306"/>
      <c r="V112" s="306"/>
      <c r="W112" s="306"/>
      <c r="X112" s="306"/>
    </row>
    <row r="113" spans="1:25" ht="13.5" customHeight="1" thickBot="1">
      <c r="A113" s="620"/>
      <c r="B113" s="516" t="s">
        <v>115</v>
      </c>
      <c r="C113" s="518">
        <f>91.7-37.7</f>
        <v>54</v>
      </c>
      <c r="D113" s="517" t="s">
        <v>2</v>
      </c>
      <c r="E113" s="513">
        <f>E107-E108</f>
        <v>31.999999999999996</v>
      </c>
      <c r="F113" s="517">
        <f>F108-F107</f>
        <v>32.199999999999996</v>
      </c>
      <c r="G113" s="518">
        <f>G107-G108</f>
        <v>17</v>
      </c>
      <c r="H113" s="518">
        <f>H107-H108</f>
        <v>53</v>
      </c>
      <c r="I113" s="517" t="s">
        <v>2</v>
      </c>
      <c r="J113" s="517" t="s">
        <v>2</v>
      </c>
      <c r="K113" s="519" t="s">
        <v>2</v>
      </c>
      <c r="L113" s="322"/>
      <c r="Y113" s="372"/>
    </row>
    <row r="114" spans="1:25" ht="13.5" customHeight="1" thickTop="1">
      <c r="A114" s="391"/>
      <c r="B114" s="392"/>
      <c r="C114" s="393"/>
      <c r="D114" s="392"/>
      <c r="E114" s="392"/>
      <c r="F114" s="392"/>
      <c r="G114" s="392"/>
      <c r="H114" s="392"/>
      <c r="I114" s="392"/>
      <c r="J114" s="392"/>
      <c r="K114" s="393"/>
      <c r="L114" s="357"/>
    </row>
    <row r="115" spans="1:25" ht="13.5" customHeight="1">
      <c r="A115" s="359"/>
      <c r="B115" s="359"/>
      <c r="C115" s="489"/>
      <c r="D115" s="489"/>
      <c r="E115" s="489"/>
      <c r="F115" s="489"/>
      <c r="G115" s="489"/>
      <c r="H115" s="489"/>
      <c r="I115" s="489"/>
      <c r="J115" s="489"/>
      <c r="K115" s="489"/>
      <c r="L115" s="357"/>
    </row>
    <row r="116" spans="1:25" ht="13.5" customHeight="1">
      <c r="A116" s="359"/>
      <c r="B116" s="359"/>
      <c r="C116" s="489"/>
      <c r="D116" s="489"/>
      <c r="E116" s="489"/>
      <c r="F116" s="489"/>
      <c r="G116" s="489"/>
      <c r="H116" s="489"/>
      <c r="I116" s="489"/>
      <c r="J116" s="489"/>
      <c r="K116" s="489"/>
      <c r="L116" s="357"/>
    </row>
    <row r="117" spans="1:25" ht="23.25" customHeight="1">
      <c r="A117" s="321"/>
      <c r="B117" s="321"/>
      <c r="C117" s="321"/>
      <c r="D117" s="321"/>
      <c r="E117" s="321"/>
      <c r="F117" s="321"/>
      <c r="G117" s="321"/>
      <c r="H117" s="321"/>
      <c r="I117" s="321"/>
      <c r="J117" s="321"/>
      <c r="K117" s="321"/>
      <c r="L117" s="357"/>
    </row>
    <row r="118" spans="1:25" ht="13.5" customHeight="1">
      <c r="A118" s="465"/>
      <c r="B118" s="359"/>
      <c r="C118" s="321"/>
      <c r="D118" s="321"/>
      <c r="E118" s="321"/>
      <c r="F118" s="321"/>
      <c r="G118" s="321"/>
      <c r="H118" s="321"/>
      <c r="I118" s="321"/>
      <c r="J118" s="321"/>
      <c r="K118" s="321"/>
      <c r="L118" s="357"/>
    </row>
    <row r="119" spans="1:25" ht="13.5" customHeight="1">
      <c r="A119" s="465"/>
      <c r="B119" s="359"/>
      <c r="C119" s="359"/>
      <c r="D119" s="359"/>
      <c r="E119" s="359"/>
      <c r="F119" s="359"/>
      <c r="G119" s="359"/>
      <c r="H119" s="359"/>
      <c r="I119" s="359"/>
      <c r="J119" s="359"/>
      <c r="K119" s="359"/>
      <c r="L119" s="357"/>
    </row>
    <row r="120" spans="1:25" ht="23.25" customHeight="1">
      <c r="A120" s="321"/>
      <c r="B120" s="321"/>
      <c r="C120" s="321"/>
      <c r="D120" s="321"/>
      <c r="E120" s="321"/>
      <c r="F120" s="321"/>
      <c r="G120" s="321"/>
      <c r="H120" s="321"/>
      <c r="I120" s="321"/>
      <c r="J120" s="321"/>
      <c r="K120" s="321"/>
      <c r="L120" s="357"/>
    </row>
    <row r="121" spans="1:25" ht="13.5" customHeight="1">
      <c r="A121" s="321"/>
      <c r="B121" s="321"/>
      <c r="C121" s="321"/>
      <c r="D121" s="321"/>
      <c r="E121" s="321"/>
      <c r="F121" s="321"/>
      <c r="G121" s="321"/>
      <c r="H121" s="321"/>
      <c r="I121" s="321"/>
      <c r="J121" s="321"/>
      <c r="K121" s="321"/>
      <c r="L121" s="357"/>
    </row>
    <row r="122" spans="1:25" ht="23.25" customHeight="1">
      <c r="A122" s="522"/>
      <c r="B122" s="522"/>
      <c r="C122" s="522"/>
      <c r="D122" s="522"/>
      <c r="E122" s="522"/>
      <c r="F122" s="522"/>
      <c r="G122" s="522"/>
      <c r="H122" s="522"/>
      <c r="I122" s="522"/>
      <c r="J122" s="522"/>
      <c r="K122" s="522"/>
      <c r="L122" s="357"/>
    </row>
    <row r="123" spans="1:25" ht="13.5" customHeight="1">
      <c r="A123" s="522"/>
      <c r="B123" s="522"/>
      <c r="C123" s="522"/>
      <c r="D123" s="490"/>
      <c r="E123" s="490"/>
      <c r="F123" s="490"/>
      <c r="G123" s="490"/>
      <c r="H123" s="490"/>
      <c r="I123" s="490"/>
      <c r="J123" s="490"/>
      <c r="K123" s="490"/>
      <c r="L123" s="357"/>
    </row>
    <row r="124" spans="1:25" ht="13.5" customHeight="1">
      <c r="A124" s="359"/>
      <c r="B124" s="359"/>
      <c r="C124" s="359"/>
      <c r="D124" s="359"/>
      <c r="E124" s="359"/>
      <c r="F124" s="359"/>
      <c r="G124" s="359"/>
      <c r="H124" s="359"/>
      <c r="I124" s="359"/>
      <c r="J124" s="359"/>
      <c r="K124" s="359"/>
      <c r="L124" s="357"/>
    </row>
    <row r="125" spans="1:25" ht="13.5" customHeight="1">
      <c r="A125" s="359"/>
      <c r="B125" s="359"/>
      <c r="C125" s="359"/>
      <c r="D125" s="359"/>
      <c r="E125" s="359"/>
      <c r="F125" s="359"/>
      <c r="G125" s="359"/>
      <c r="H125" s="359"/>
      <c r="I125" s="359"/>
      <c r="J125" s="359"/>
      <c r="K125" s="359"/>
      <c r="L125" s="357"/>
    </row>
    <row r="126" spans="1:25" ht="13.5" customHeight="1">
      <c r="A126" s="359"/>
      <c r="B126" s="359"/>
      <c r="C126" s="359"/>
      <c r="D126" s="359"/>
      <c r="E126" s="359"/>
      <c r="F126" s="359"/>
      <c r="G126" s="359"/>
      <c r="H126" s="359"/>
      <c r="I126" s="359"/>
      <c r="J126" s="359"/>
      <c r="K126" s="359"/>
      <c r="L126" s="357"/>
    </row>
    <row r="127" spans="1:25" ht="13.5" customHeight="1">
      <c r="A127" s="359"/>
      <c r="B127" s="359"/>
      <c r="C127" s="346"/>
      <c r="D127" s="346"/>
      <c r="E127" s="346"/>
      <c r="F127" s="346"/>
      <c r="G127" s="346"/>
      <c r="H127" s="346"/>
      <c r="I127" s="346"/>
      <c r="J127" s="346"/>
      <c r="K127" s="346"/>
      <c r="L127" s="357"/>
    </row>
    <row r="128" spans="1:25" ht="23.25" customHeight="1">
      <c r="A128" s="346"/>
      <c r="B128" s="346"/>
      <c r="C128" s="346"/>
      <c r="D128" s="346"/>
      <c r="E128" s="346"/>
      <c r="F128" s="346"/>
      <c r="G128" s="346"/>
      <c r="H128" s="346"/>
      <c r="I128" s="346"/>
      <c r="J128" s="346"/>
      <c r="K128" s="346"/>
      <c r="L128" s="357"/>
    </row>
    <row r="129" spans="1:12" ht="23.25" customHeight="1">
      <c r="A129" s="346"/>
      <c r="B129" s="346"/>
      <c r="C129" s="346"/>
      <c r="D129" s="346"/>
      <c r="E129" s="346"/>
      <c r="F129" s="346"/>
      <c r="G129" s="346"/>
      <c r="H129" s="346"/>
      <c r="I129" s="346"/>
      <c r="J129" s="346"/>
      <c r="K129" s="346"/>
      <c r="L129" s="357"/>
    </row>
    <row r="130" spans="1:12" ht="13.5" customHeight="1">
      <c r="A130" s="359"/>
      <c r="B130" s="359"/>
      <c r="C130" s="359"/>
      <c r="D130" s="359"/>
      <c r="E130" s="359"/>
      <c r="F130" s="359"/>
      <c r="G130" s="359"/>
      <c r="H130" s="359"/>
      <c r="I130" s="359"/>
      <c r="J130" s="359"/>
      <c r="K130" s="359"/>
      <c r="L130" s="357"/>
    </row>
    <row r="131" spans="1:12" ht="13.5" customHeight="1">
      <c r="A131" s="460"/>
      <c r="B131" s="359"/>
      <c r="C131" s="11"/>
      <c r="D131" s="359"/>
      <c r="E131" s="359"/>
      <c r="F131" s="359"/>
      <c r="G131" s="359"/>
      <c r="H131" s="359"/>
      <c r="I131" s="359"/>
      <c r="J131" s="359"/>
      <c r="K131" s="461"/>
    </row>
    <row r="132" spans="1:12" ht="13.5" customHeight="1">
      <c r="A132" s="359"/>
      <c r="B132" s="359"/>
      <c r="C132" s="11"/>
      <c r="D132" s="359"/>
      <c r="E132" s="359"/>
      <c r="F132" s="359"/>
      <c r="G132" s="359"/>
      <c r="H132" s="359"/>
      <c r="I132" s="359"/>
      <c r="J132" s="359"/>
      <c r="K132" s="461"/>
      <c r="L132" s="357"/>
    </row>
    <row r="133" spans="1:12" ht="13.5" customHeight="1">
      <c r="A133" s="462"/>
      <c r="B133" s="359"/>
      <c r="C133" s="11"/>
      <c r="D133" s="359"/>
      <c r="E133" s="359"/>
      <c r="F133" s="359"/>
      <c r="G133" s="359"/>
      <c r="H133" s="359"/>
      <c r="I133" s="359"/>
      <c r="J133" s="359"/>
      <c r="K133" s="461"/>
    </row>
    <row r="134" spans="1:12" ht="13.5" customHeight="1">
      <c r="A134" s="359"/>
      <c r="B134" s="359"/>
      <c r="C134" s="359"/>
      <c r="D134" s="359"/>
      <c r="E134" s="463"/>
      <c r="F134" s="463"/>
      <c r="G134" s="463"/>
      <c r="H134" s="463"/>
      <c r="I134" s="463"/>
      <c r="J134" s="463"/>
      <c r="K134" s="464"/>
    </row>
    <row r="135" spans="1:12" ht="13.5" customHeight="1">
      <c r="A135" s="359"/>
      <c r="B135" s="463"/>
      <c r="C135" s="463"/>
      <c r="D135" s="463"/>
      <c r="E135" s="359"/>
      <c r="F135" s="359"/>
      <c r="G135" s="359"/>
      <c r="H135" s="359"/>
      <c r="I135" s="359"/>
      <c r="J135" s="359"/>
      <c r="K135" s="461"/>
      <c r="L135" s="388"/>
    </row>
    <row r="136" spans="1:12" ht="13.5" customHeight="1">
      <c r="A136" s="359"/>
      <c r="B136" s="359"/>
      <c r="C136" s="11"/>
      <c r="D136" s="359"/>
      <c r="E136" s="359"/>
      <c r="F136" s="359"/>
      <c r="G136" s="359"/>
      <c r="H136" s="359"/>
      <c r="I136" s="359"/>
      <c r="J136" s="359"/>
      <c r="K136" s="461"/>
    </row>
    <row r="137" spans="1:12" ht="13.5" customHeight="1">
      <c r="A137" s="465"/>
      <c r="B137" s="466"/>
      <c r="C137" s="466"/>
      <c r="D137" s="466"/>
      <c r="E137" s="466"/>
      <c r="F137" s="466"/>
      <c r="G137" s="466"/>
      <c r="H137" s="466"/>
      <c r="I137" s="466"/>
      <c r="J137" s="466"/>
      <c r="K137" s="467"/>
    </row>
    <row r="138" spans="1:12" ht="13.5" customHeight="1">
      <c r="A138" s="359"/>
      <c r="B138" s="359"/>
      <c r="C138" s="11"/>
      <c r="D138" s="359"/>
      <c r="E138" s="359"/>
      <c r="F138" s="359"/>
      <c r="G138" s="359"/>
      <c r="H138" s="359"/>
      <c r="I138" s="359"/>
      <c r="J138" s="359"/>
      <c r="K138" s="461"/>
      <c r="L138" s="305"/>
    </row>
    <row r="139" spans="1:12" ht="13.5" customHeight="1">
      <c r="A139" s="359"/>
      <c r="B139" s="359"/>
      <c r="C139" s="359"/>
      <c r="D139" s="359"/>
      <c r="E139" s="359"/>
      <c r="F139" s="359"/>
      <c r="G139" s="359"/>
      <c r="H139" s="359"/>
      <c r="I139" s="359"/>
      <c r="J139" s="359"/>
      <c r="K139" s="359"/>
    </row>
    <row r="140" spans="1:12" ht="13.5" customHeight="1">
      <c r="A140" s="463"/>
      <c r="B140" s="463"/>
      <c r="C140" s="463"/>
      <c r="D140" s="463"/>
      <c r="E140" s="463"/>
      <c r="F140" s="463"/>
      <c r="G140" s="463"/>
      <c r="H140" s="463"/>
      <c r="I140" s="463"/>
      <c r="J140" s="463"/>
      <c r="K140" s="463"/>
    </row>
    <row r="141" spans="1:12" ht="13.5" customHeight="1">
      <c r="A141" s="463"/>
      <c r="B141" s="463"/>
      <c r="C141" s="463"/>
      <c r="D141" s="463"/>
      <c r="E141" s="463"/>
      <c r="F141" s="463"/>
      <c r="G141" s="463"/>
      <c r="H141" s="463"/>
      <c r="I141" s="463"/>
      <c r="J141" s="463"/>
      <c r="K141" s="463"/>
      <c r="L141" s="372"/>
    </row>
    <row r="142" spans="1:12" ht="13.5" customHeight="1">
      <c r="A142" s="359"/>
      <c r="B142" s="359"/>
      <c r="C142" s="11"/>
      <c r="D142" s="359"/>
      <c r="E142" s="359"/>
      <c r="F142" s="359"/>
      <c r="G142" s="359"/>
      <c r="H142" s="359"/>
      <c r="I142" s="359"/>
      <c r="J142" s="359"/>
      <c r="K142" s="461"/>
    </row>
    <row r="143" spans="1:12" ht="13.5" customHeight="1">
      <c r="A143" s="359"/>
      <c r="B143" s="239"/>
      <c r="C143" s="117"/>
      <c r="D143" s="239"/>
      <c r="E143" s="239"/>
      <c r="F143" s="239"/>
      <c r="G143" s="239"/>
      <c r="H143" s="239"/>
      <c r="I143" s="239"/>
      <c r="J143" s="239"/>
      <c r="K143" s="237"/>
    </row>
    <row r="144" spans="1:12" ht="13.5" customHeight="1">
      <c r="A144" s="359"/>
      <c r="B144" s="359"/>
      <c r="C144" s="359"/>
      <c r="D144" s="359"/>
      <c r="E144" s="359"/>
      <c r="F144" s="359"/>
      <c r="G144" s="359"/>
      <c r="H144" s="359"/>
      <c r="I144" s="359"/>
      <c r="J144" s="359"/>
      <c r="K144" s="359"/>
    </row>
    <row r="145" spans="1:12" ht="13.5" customHeight="1">
      <c r="A145" s="359"/>
      <c r="B145" s="239"/>
      <c r="C145" s="117"/>
      <c r="D145" s="239"/>
      <c r="E145" s="239"/>
      <c r="F145" s="239"/>
      <c r="G145" s="239"/>
      <c r="H145" s="239"/>
      <c r="I145" s="239"/>
      <c r="J145" s="239"/>
      <c r="K145" s="237"/>
    </row>
    <row r="146" spans="1:12" ht="13.5" customHeight="1">
      <c r="A146" s="359"/>
      <c r="B146" s="239"/>
      <c r="C146" s="239"/>
      <c r="D146" s="239"/>
      <c r="E146" s="239"/>
      <c r="F146" s="239"/>
      <c r="G146" s="239"/>
      <c r="H146" s="239"/>
      <c r="I146" s="239"/>
      <c r="J146" s="239"/>
      <c r="K146" s="239"/>
    </row>
    <row r="147" spans="1:12" ht="13.5" customHeight="1">
      <c r="A147" s="359"/>
      <c r="B147" s="239"/>
      <c r="C147" s="117"/>
      <c r="D147" s="239"/>
      <c r="E147" s="239"/>
      <c r="F147" s="239"/>
      <c r="G147" s="239"/>
      <c r="H147" s="239"/>
      <c r="I147" s="239"/>
      <c r="J147" s="239"/>
      <c r="K147" s="237"/>
    </row>
    <row r="148" spans="1:12" ht="13.5" customHeight="1">
      <c r="A148" s="359"/>
      <c r="B148" s="239"/>
      <c r="C148" s="117"/>
      <c r="D148" s="239"/>
      <c r="E148" s="239"/>
      <c r="F148" s="239"/>
      <c r="G148" s="239"/>
      <c r="H148" s="239"/>
      <c r="I148" s="239"/>
      <c r="J148" s="239"/>
      <c r="K148" s="237"/>
    </row>
    <row r="149" spans="1:12" ht="13.5" customHeight="1">
      <c r="A149" s="359"/>
      <c r="B149" s="239"/>
      <c r="C149" s="239"/>
      <c r="D149" s="239"/>
      <c r="E149" s="239"/>
      <c r="F149" s="239"/>
      <c r="G149" s="239"/>
      <c r="H149" s="239"/>
      <c r="I149" s="239"/>
      <c r="J149" s="239"/>
      <c r="K149" s="239"/>
    </row>
    <row r="150" spans="1:12" ht="13.5" customHeight="1">
      <c r="A150" s="359"/>
      <c r="B150" s="239"/>
      <c r="C150" s="239"/>
      <c r="D150" s="239"/>
      <c r="E150" s="239"/>
      <c r="F150" s="239"/>
      <c r="G150" s="239"/>
      <c r="H150" s="239"/>
      <c r="I150" s="239"/>
      <c r="J150" s="239"/>
      <c r="K150" s="239"/>
      <c r="L150" s="371"/>
    </row>
    <row r="151" spans="1:12" ht="12">
      <c r="A151" s="465"/>
      <c r="B151" s="465"/>
      <c r="C151" s="465"/>
      <c r="D151" s="465"/>
      <c r="E151" s="465"/>
      <c r="F151" s="465"/>
      <c r="G151" s="465"/>
      <c r="H151" s="465"/>
      <c r="I151" s="465"/>
      <c r="J151" s="465"/>
      <c r="K151" s="465"/>
      <c r="L151" s="371"/>
    </row>
    <row r="152" spans="1:12">
      <c r="A152" s="359"/>
      <c r="B152" s="359"/>
      <c r="C152" s="11"/>
      <c r="D152" s="359"/>
      <c r="E152" s="359"/>
      <c r="F152" s="359"/>
      <c r="G152" s="359"/>
      <c r="H152" s="359"/>
      <c r="I152" s="359"/>
      <c r="J152" s="359"/>
      <c r="K152" s="359"/>
    </row>
    <row r="153" spans="1:12" ht="12.75" customHeight="1">
      <c r="A153" s="466"/>
      <c r="B153" s="466"/>
      <c r="C153" s="466"/>
      <c r="D153" s="466"/>
      <c r="E153" s="466"/>
      <c r="F153" s="466"/>
      <c r="G153" s="466"/>
      <c r="H153" s="466"/>
      <c r="I153" s="466"/>
      <c r="J153" s="466"/>
      <c r="K153" s="466"/>
      <c r="L153" s="372"/>
    </row>
    <row r="154" spans="1:12" ht="12.75" customHeight="1">
      <c r="A154" s="466"/>
      <c r="B154" s="466"/>
      <c r="C154" s="466"/>
      <c r="D154" s="466"/>
      <c r="E154" s="466"/>
      <c r="F154" s="466"/>
      <c r="G154" s="466"/>
      <c r="H154" s="466"/>
      <c r="I154" s="466"/>
      <c r="J154" s="466"/>
      <c r="K154" s="466"/>
      <c r="L154" s="372"/>
    </row>
    <row r="155" spans="1:12" ht="12">
      <c r="A155" s="359"/>
      <c r="B155" s="359"/>
      <c r="C155" s="11"/>
      <c r="D155" s="359"/>
      <c r="E155" s="359"/>
      <c r="F155" s="359"/>
      <c r="G155" s="359"/>
      <c r="H155" s="359"/>
      <c r="I155" s="359"/>
      <c r="J155" s="359"/>
      <c r="K155" s="359"/>
      <c r="L155" s="372"/>
    </row>
    <row r="156" spans="1:12" ht="12.75" customHeight="1">
      <c r="A156" s="463"/>
      <c r="B156" s="463"/>
      <c r="C156" s="463"/>
      <c r="D156" s="463"/>
      <c r="E156" s="463"/>
      <c r="F156" s="463"/>
      <c r="G156" s="463"/>
      <c r="H156" s="463"/>
      <c r="I156" s="463"/>
      <c r="J156" s="463"/>
      <c r="K156" s="463"/>
      <c r="L156" s="372"/>
    </row>
    <row r="157" spans="1:12" ht="12.75" customHeight="1">
      <c r="A157" s="463"/>
      <c r="B157" s="463"/>
      <c r="C157" s="463"/>
      <c r="D157" s="463"/>
      <c r="E157" s="463"/>
      <c r="F157" s="463"/>
      <c r="G157" s="463"/>
      <c r="H157" s="463"/>
      <c r="I157" s="463"/>
      <c r="J157" s="463"/>
      <c r="K157" s="463"/>
      <c r="L157" s="372"/>
    </row>
    <row r="158" spans="1:12" ht="12.75" customHeight="1">
      <c r="A158" s="463"/>
      <c r="B158" s="463"/>
      <c r="C158" s="463"/>
      <c r="D158" s="463"/>
      <c r="E158" s="463"/>
      <c r="F158" s="463"/>
      <c r="G158" s="463"/>
      <c r="H158" s="463"/>
      <c r="I158" s="463"/>
      <c r="J158" s="463"/>
      <c r="K158" s="463"/>
    </row>
    <row r="159" spans="1:12" ht="12.75" customHeight="1">
      <c r="A159" s="359"/>
      <c r="B159" s="463"/>
      <c r="C159" s="463"/>
      <c r="D159" s="463"/>
      <c r="E159" s="463"/>
      <c r="F159" s="463"/>
      <c r="G159" s="463"/>
      <c r="H159" s="463"/>
      <c r="I159" s="463"/>
      <c r="J159" s="463"/>
      <c r="K159" s="463"/>
    </row>
    <row r="160" spans="1:12" ht="12.75" customHeight="1">
      <c r="A160" s="463"/>
      <c r="B160" s="463"/>
      <c r="C160" s="463"/>
      <c r="D160" s="463"/>
      <c r="E160" s="463"/>
      <c r="F160" s="463"/>
      <c r="G160" s="463"/>
      <c r="H160" s="463"/>
      <c r="I160" s="463"/>
      <c r="J160" s="463"/>
      <c r="K160" s="463"/>
    </row>
    <row r="161" spans="1:11">
      <c r="A161" s="468"/>
      <c r="B161" s="468"/>
      <c r="C161" s="468"/>
      <c r="D161" s="468"/>
      <c r="E161" s="468"/>
      <c r="F161" s="468"/>
      <c r="G161" s="468"/>
      <c r="H161" s="468"/>
      <c r="I161" s="468"/>
      <c r="J161" s="468"/>
      <c r="K161" s="468"/>
    </row>
  </sheetData>
  <mergeCells count="7">
    <mergeCell ref="A109:A113"/>
    <mergeCell ref="A2:K2"/>
    <mergeCell ref="A96:A97"/>
    <mergeCell ref="A98:A99"/>
    <mergeCell ref="A100:A104"/>
    <mergeCell ref="A105:A106"/>
    <mergeCell ref="A107:A108"/>
  </mergeCells>
  <pageMargins left="0.13" right="0.25" top="0.43" bottom="0.37" header="0.38" footer="0.89"/>
  <pageSetup paperSize="9" scale="90" orientation="portrait" r:id="rId1"/>
  <headerFooter alignWithMargins="0"/>
  <ignoredErrors>
    <ignoredError sqref="E110:F113 E109"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11</vt:i4>
      </vt:variant>
    </vt:vector>
  </HeadingPairs>
  <TitlesOfParts>
    <vt:vector size="26" baseType="lpstr">
      <vt:lpstr>Introduction</vt:lpstr>
      <vt:lpstr>Contact Person</vt:lpstr>
      <vt:lpstr>Afg</vt:lpstr>
      <vt:lpstr>Bgd</vt:lpstr>
      <vt:lpstr>Btn</vt:lpstr>
      <vt:lpstr>Ind</vt:lpstr>
      <vt:lpstr>Mal</vt:lpstr>
      <vt:lpstr>Nep</vt:lpstr>
      <vt:lpstr>Pak</vt:lpstr>
      <vt:lpstr>Sl</vt:lpstr>
      <vt:lpstr>South Asia</vt:lpstr>
      <vt:lpstr>Source</vt:lpstr>
      <vt:lpstr>Sheet1</vt:lpstr>
      <vt:lpstr>CRC Cedaw</vt:lpstr>
      <vt:lpstr>Notes</vt:lpstr>
      <vt:lpstr>Afg!Print_Area</vt:lpstr>
      <vt:lpstr>Bgd!Print_Area</vt:lpstr>
      <vt:lpstr>Btn!Print_Area</vt:lpstr>
      <vt:lpstr>'CRC Cedaw'!Print_Area</vt:lpstr>
      <vt:lpstr>Ind!Print_Area</vt:lpstr>
      <vt:lpstr>Mal!Print_Area</vt:lpstr>
      <vt:lpstr>Nep!Print_Area</vt:lpstr>
      <vt:lpstr>Pak!Print_Area</vt:lpstr>
      <vt:lpstr>Sl!Print_Area</vt:lpstr>
      <vt:lpstr>Source!Print_Area</vt:lpstr>
      <vt:lpstr>'South Asia'!Print_Area</vt:lpstr>
    </vt:vector>
  </TitlesOfParts>
  <Company>UNICEF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Dovan Lawoti</dc:creator>
  <cp:lastModifiedBy>NEPAL</cp:lastModifiedBy>
  <cp:lastPrinted>2018-11-27T05:28:30Z</cp:lastPrinted>
  <dcterms:created xsi:type="dcterms:W3CDTF">2005-11-22T06:59:01Z</dcterms:created>
  <dcterms:modified xsi:type="dcterms:W3CDTF">2019-06-04T07:08:20Z</dcterms:modified>
</cp:coreProperties>
</file>