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dini\Nov\5 th\"/>
    </mc:Choice>
  </mc:AlternateContent>
  <xr:revisionPtr revIDLastSave="0" documentId="13_ncr:1_{DCC3CF7F-19E0-4BE3-B3EF-E55A047CCC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sh flow" sheetId="1" r:id="rId1"/>
    <sheet name="Forecasting " sheetId="2" r:id="rId2"/>
    <sheet name="income summary sheet " sheetId="3" r:id="rId3"/>
    <sheet name=" balance sheet " sheetId="5" r:id="rId4"/>
    <sheet name="Projected Income Statement" sheetId="6" r:id="rId5"/>
    <sheet name="break even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6" l="1"/>
  <c r="B7" i="6"/>
  <c r="D31" i="1" l="1"/>
  <c r="E31" i="1" s="1"/>
  <c r="D39" i="1"/>
  <c r="E39" i="1" s="1"/>
  <c r="F39" i="1" s="1"/>
  <c r="C41" i="1"/>
  <c r="G24" i="1"/>
  <c r="H24" i="1" s="1"/>
  <c r="I24" i="1" s="1"/>
  <c r="J24" i="1" s="1"/>
  <c r="K24" i="1" s="1"/>
  <c r="L24" i="1" s="1"/>
  <c r="M24" i="1" s="1"/>
  <c r="N24" i="1" s="1"/>
  <c r="F24" i="1"/>
  <c r="C42" i="1"/>
  <c r="O20" i="1"/>
  <c r="B3" i="8" s="1"/>
  <c r="O9" i="1"/>
  <c r="F31" i="1" l="1"/>
  <c r="E41" i="1"/>
  <c r="D41" i="1"/>
  <c r="G39" i="1"/>
  <c r="B35" i="2"/>
  <c r="C35" i="2" s="1"/>
  <c r="D35" i="2" s="1"/>
  <c r="B18" i="5"/>
  <c r="B5" i="6"/>
  <c r="B5" i="2"/>
  <c r="D42" i="1"/>
  <c r="E42" i="1"/>
  <c r="D12" i="1"/>
  <c r="E12" i="1"/>
  <c r="E43" i="1" s="1"/>
  <c r="F12" i="1"/>
  <c r="G12" i="1"/>
  <c r="H12" i="1"/>
  <c r="I12" i="1"/>
  <c r="J12" i="1"/>
  <c r="K12" i="1"/>
  <c r="L12" i="1"/>
  <c r="M12" i="1"/>
  <c r="N12" i="1"/>
  <c r="C12" i="1"/>
  <c r="O10" i="1"/>
  <c r="B22" i="5"/>
  <c r="D15" i="5"/>
  <c r="C15" i="5"/>
  <c r="C14" i="6"/>
  <c r="D14" i="6" s="1"/>
  <c r="C12" i="6"/>
  <c r="D12" i="6" s="1"/>
  <c r="C8" i="6"/>
  <c r="D8" i="6" s="1"/>
  <c r="C7" i="6"/>
  <c r="D7" i="6" s="1"/>
  <c r="C5" i="6"/>
  <c r="D5" i="6" s="1"/>
  <c r="C21" i="5"/>
  <c r="D21" i="5" s="1"/>
  <c r="C19" i="5"/>
  <c r="D19" i="5" s="1"/>
  <c r="C14" i="5"/>
  <c r="B11" i="5"/>
  <c r="C10" i="5"/>
  <c r="D10" i="5" s="1"/>
  <c r="C9" i="5"/>
  <c r="D9" i="5" s="1"/>
  <c r="C8" i="5"/>
  <c r="D8" i="5" s="1"/>
  <c r="C4" i="5"/>
  <c r="F22" i="2"/>
  <c r="F32" i="2"/>
  <c r="E36" i="2"/>
  <c r="E37" i="2"/>
  <c r="F37" i="2" s="1"/>
  <c r="B39" i="2"/>
  <c r="C38" i="2"/>
  <c r="D38" i="2" s="1"/>
  <c r="C36" i="2"/>
  <c r="D36" i="2" s="1"/>
  <c r="C31" i="2"/>
  <c r="B28" i="2"/>
  <c r="C27" i="2"/>
  <c r="D27" i="2" s="1"/>
  <c r="C26" i="2"/>
  <c r="D26" i="2" s="1"/>
  <c r="C25" i="2"/>
  <c r="D25" i="2" s="1"/>
  <c r="C21" i="2"/>
  <c r="F9" i="2"/>
  <c r="F11" i="2"/>
  <c r="E8" i="2"/>
  <c r="C14" i="2"/>
  <c r="D14" i="2" s="1"/>
  <c r="D12" i="2"/>
  <c r="C12" i="2"/>
  <c r="C8" i="2"/>
  <c r="D8" i="2" s="1"/>
  <c r="C7" i="2"/>
  <c r="D7" i="2" s="1"/>
  <c r="C5" i="2"/>
  <c r="E21" i="2" l="1"/>
  <c r="C39" i="2"/>
  <c r="E7" i="2"/>
  <c r="D31" i="2"/>
  <c r="E26" i="2"/>
  <c r="F26" i="2" s="1"/>
  <c r="E14" i="2"/>
  <c r="F14" i="2"/>
  <c r="F8" i="2"/>
  <c r="E25" i="2"/>
  <c r="F25" i="2" s="1"/>
  <c r="F36" i="2"/>
  <c r="C11" i="5"/>
  <c r="E12" i="2"/>
  <c r="F12" i="2" s="1"/>
  <c r="C28" i="2"/>
  <c r="E38" i="2"/>
  <c r="F21" i="2"/>
  <c r="C5" i="3"/>
  <c r="D7" i="3" s="1"/>
  <c r="D10" i="3" s="1"/>
  <c r="B4" i="8"/>
  <c r="B6" i="8" s="1"/>
  <c r="D43" i="1"/>
  <c r="E27" i="2"/>
  <c r="F27" i="2" s="1"/>
  <c r="F38" i="2"/>
  <c r="O12" i="1"/>
  <c r="C43" i="1"/>
  <c r="G31" i="1"/>
  <c r="H31" i="1" s="1"/>
  <c r="I31" i="1" s="1"/>
  <c r="J31" i="1" s="1"/>
  <c r="K31" i="1" s="1"/>
  <c r="L31" i="1" s="1"/>
  <c r="M31" i="1" s="1"/>
  <c r="N31" i="1" s="1"/>
  <c r="F41" i="1"/>
  <c r="F7" i="2"/>
  <c r="H39" i="1"/>
  <c r="G41" i="1"/>
  <c r="G42" i="1" s="1"/>
  <c r="G43" i="1" s="1"/>
  <c r="B4" i="2"/>
  <c r="E35" i="2"/>
  <c r="F35" i="2" s="1"/>
  <c r="D5" i="2"/>
  <c r="E5" i="2" s="1"/>
  <c r="D16" i="3"/>
  <c r="B4" i="6"/>
  <c r="D14" i="5"/>
  <c r="C18" i="5"/>
  <c r="D4" i="5"/>
  <c r="D11" i="5" s="1"/>
  <c r="D39" i="2"/>
  <c r="D21" i="2"/>
  <c r="D28" i="2" s="1"/>
  <c r="F42" i="1" l="1"/>
  <c r="E31" i="2"/>
  <c r="F31" i="2" s="1"/>
  <c r="E28" i="2"/>
  <c r="F28" i="2" s="1"/>
  <c r="H41" i="1"/>
  <c r="I39" i="1"/>
  <c r="B6" i="2"/>
  <c r="C4" i="2"/>
  <c r="D17" i="3"/>
  <c r="D21" i="3" s="1"/>
  <c r="D23" i="3" s="1"/>
  <c r="E39" i="2"/>
  <c r="F39" i="2" s="1"/>
  <c r="D18" i="5"/>
  <c r="D22" i="5" s="1"/>
  <c r="C22" i="5"/>
  <c r="F5" i="2"/>
  <c r="C4" i="6"/>
  <c r="D4" i="6" s="1"/>
  <c r="B6" i="6"/>
  <c r="F43" i="1" l="1"/>
  <c r="H42" i="1"/>
  <c r="H43" i="1" s="1"/>
  <c r="J39" i="1"/>
  <c r="I41" i="1"/>
  <c r="I42" i="1" s="1"/>
  <c r="I43" i="1" s="1"/>
  <c r="B10" i="2"/>
  <c r="C6" i="2"/>
  <c r="D4" i="2"/>
  <c r="B10" i="6"/>
  <c r="C6" i="6"/>
  <c r="D6" i="6" s="1"/>
  <c r="J41" i="1" l="1"/>
  <c r="J42" i="1" s="1"/>
  <c r="J43" i="1" s="1"/>
  <c r="K39" i="1"/>
  <c r="B13" i="2"/>
  <c r="C10" i="2"/>
  <c r="D6" i="2"/>
  <c r="E6" i="2" s="1"/>
  <c r="E4" i="2"/>
  <c r="F4" i="2" s="1"/>
  <c r="B13" i="6"/>
  <c r="C10" i="6"/>
  <c r="D10" i="6" s="1"/>
  <c r="L39" i="1" l="1"/>
  <c r="K41" i="1"/>
  <c r="K42" i="1" s="1"/>
  <c r="K43" i="1" s="1"/>
  <c r="B15" i="2"/>
  <c r="C15" i="2" s="1"/>
  <c r="C13" i="2"/>
  <c r="D10" i="2"/>
  <c r="E10" i="2" s="1"/>
  <c r="F6" i="2"/>
  <c r="D15" i="2"/>
  <c r="E15" i="2" s="1"/>
  <c r="C13" i="6"/>
  <c r="D13" i="6" s="1"/>
  <c r="B15" i="6"/>
  <c r="C15" i="6" s="1"/>
  <c r="D15" i="6" s="1"/>
  <c r="L41" i="1" l="1"/>
  <c r="M39" i="1"/>
  <c r="F10" i="2"/>
  <c r="D13" i="2"/>
  <c r="E13" i="2" s="1"/>
  <c r="F15" i="2"/>
  <c r="L42" i="1" l="1"/>
  <c r="L43" i="1" s="1"/>
  <c r="N39" i="1"/>
  <c r="N41" i="1" s="1"/>
  <c r="M41" i="1"/>
  <c r="M42" i="1" s="1"/>
  <c r="M43" i="1" s="1"/>
  <c r="F13" i="2"/>
  <c r="N42" i="1" l="1"/>
  <c r="O41" i="1"/>
  <c r="N43" i="1" l="1"/>
  <c r="O43" i="1" s="1"/>
  <c r="O42" i="1"/>
</calcChain>
</file>

<file path=xl/sharedStrings.xml><?xml version="1.0" encoding="utf-8"?>
<sst xmlns="http://schemas.openxmlformats.org/spreadsheetml/2006/main" count="140" uniqueCount="100">
  <si>
    <t xml:space="preserve">January </t>
  </si>
  <si>
    <t>February</t>
  </si>
  <si>
    <t>March</t>
  </si>
  <si>
    <t>April</t>
  </si>
  <si>
    <t xml:space="preserve"> May</t>
  </si>
  <si>
    <t xml:space="preserve">June </t>
  </si>
  <si>
    <t>July</t>
  </si>
  <si>
    <t>August</t>
  </si>
  <si>
    <t>Sept</t>
  </si>
  <si>
    <t xml:space="preserve">Oct </t>
  </si>
  <si>
    <t>Nov</t>
  </si>
  <si>
    <t>Dec</t>
  </si>
  <si>
    <t>Total</t>
  </si>
  <si>
    <t>Sales 1:</t>
  </si>
  <si>
    <t>Loan</t>
  </si>
  <si>
    <t>Investment.</t>
  </si>
  <si>
    <t>Total Sales:</t>
  </si>
  <si>
    <t>SET UP COSTS TOTAL</t>
  </si>
  <si>
    <t>Direct Costs:</t>
  </si>
  <si>
    <t>Materials.</t>
  </si>
  <si>
    <t>Stock.</t>
  </si>
  <si>
    <t>Additional Staffing</t>
  </si>
  <si>
    <t>TOTAL Direct Costs:</t>
  </si>
  <si>
    <t>Fixed Costs:</t>
  </si>
  <si>
    <t>Salaries 1</t>
  </si>
  <si>
    <t>Rent.</t>
  </si>
  <si>
    <t>Rates</t>
  </si>
  <si>
    <t>Staff Wages.</t>
  </si>
  <si>
    <t xml:space="preserve">Utilities/Gas/Elect </t>
  </si>
  <si>
    <t>Phones.</t>
  </si>
  <si>
    <t>Freight &amp; Postage</t>
  </si>
  <si>
    <t>Stationary.</t>
  </si>
  <si>
    <t>Promotion &amp; Add</t>
  </si>
  <si>
    <t>Website.</t>
  </si>
  <si>
    <t>Accountant</t>
  </si>
  <si>
    <t>Legal</t>
  </si>
  <si>
    <t xml:space="preserve">Transport </t>
  </si>
  <si>
    <t xml:space="preserve">Vehicles </t>
  </si>
  <si>
    <t>Insurance</t>
  </si>
  <si>
    <t xml:space="preserve">Maintenance </t>
  </si>
  <si>
    <t>Computers.</t>
  </si>
  <si>
    <t>Misc.</t>
  </si>
  <si>
    <t xml:space="preserve">Loan repayment. </t>
  </si>
  <si>
    <t>Interest on loan.</t>
  </si>
  <si>
    <t>TOTAL:</t>
  </si>
  <si>
    <t>Particulrs</t>
  </si>
  <si>
    <t>Revenue</t>
  </si>
  <si>
    <t>Cost of sales</t>
  </si>
  <si>
    <t>Gross profit</t>
  </si>
  <si>
    <t>Distribution cost</t>
  </si>
  <si>
    <t>Adminitrative expenes</t>
  </si>
  <si>
    <t>Other income</t>
  </si>
  <si>
    <t>Operating profit</t>
  </si>
  <si>
    <t>Income from invetment</t>
  </si>
  <si>
    <t>Finance cost/ interst</t>
  </si>
  <si>
    <t>Profit before tax</t>
  </si>
  <si>
    <t>Taxation</t>
  </si>
  <si>
    <t>Profit for the period</t>
  </si>
  <si>
    <t>Assets</t>
  </si>
  <si>
    <t>Amount £</t>
  </si>
  <si>
    <t>Non-current assets</t>
  </si>
  <si>
    <t>Property, plant, equipment</t>
  </si>
  <si>
    <t>Intangible assets</t>
  </si>
  <si>
    <t>Current assets</t>
  </si>
  <si>
    <t>Inventories</t>
  </si>
  <si>
    <t>Trade recivables</t>
  </si>
  <si>
    <t>Cash</t>
  </si>
  <si>
    <t>Total assets</t>
  </si>
  <si>
    <t>Liabilities</t>
  </si>
  <si>
    <t>Cuurent liability</t>
  </si>
  <si>
    <t>Non- current liability</t>
  </si>
  <si>
    <t>Equity</t>
  </si>
  <si>
    <t>Share capital</t>
  </si>
  <si>
    <t>Share premium</t>
  </si>
  <si>
    <t>Other reserves</t>
  </si>
  <si>
    <t>Retained earnings (profit at start + net pofit)</t>
  </si>
  <si>
    <t>Total Libilities</t>
  </si>
  <si>
    <t>For the year ended 31st December 2020</t>
  </si>
  <si>
    <t xml:space="preserve">Opening day balance sheet </t>
  </si>
  <si>
    <t xml:space="preserve">balance sheet </t>
  </si>
  <si>
    <t xml:space="preserve">Revenue </t>
  </si>
  <si>
    <t xml:space="preserve">Particular </t>
  </si>
  <si>
    <t xml:space="preserve">Income </t>
  </si>
  <si>
    <t xml:space="preserve">Cost of good sold </t>
  </si>
  <si>
    <t xml:space="preserve">Gross profit </t>
  </si>
  <si>
    <t xml:space="preserve">Food expenses </t>
  </si>
  <si>
    <t>Sub Total: Fix + Direct Costs.</t>
  </si>
  <si>
    <t>Net Profit: Sales – Sub total</t>
  </si>
  <si>
    <t>Amount (£)</t>
  </si>
  <si>
    <t xml:space="preserve">Income Summary sheet </t>
  </si>
  <si>
    <t>Online delivery</t>
  </si>
  <si>
    <t xml:space="preserve">Total Libilities and equity </t>
  </si>
  <si>
    <t>For the year ended 31st December 2023</t>
  </si>
  <si>
    <t xml:space="preserve">In the books of green retail Profit and loss  </t>
  </si>
  <si>
    <t xml:space="preserve">delivery expenses </t>
  </si>
  <si>
    <t xml:space="preserve">In the books of Profit and loss  </t>
  </si>
  <si>
    <t xml:space="preserve">break even </t>
  </si>
  <si>
    <t xml:space="preserve">fixed cost </t>
  </si>
  <si>
    <t xml:space="preserve">contribution </t>
  </si>
  <si>
    <t>BOP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</si>
</sst>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202124"/>
      <name val="Times New Roman"/>
      <family val="1"/>
    </font>
    <font>
      <b/>
      <sz val="12"/>
      <color rgb="FF202124"/>
      <name val="Times New Roman"/>
      <family val="1"/>
    </font>
    <font>
      <sz val="12"/>
      <color theme="1"/>
      <name val="Times New Roman"/>
      <family val="1"/>
    </font>
    <font>
      <b/>
      <u/>
      <sz val="12"/>
      <color rgb="FF000000"/>
      <name val="Times New Roman"/>
      <family val="1"/>
    </font>
    <font>
      <b/>
      <i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justify" vertical="center" wrapText="1"/>
    </xf>
    <xf numFmtId="0" fontId="2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/>
    <xf numFmtId="0" fontId="2" fillId="4" borderId="5" xfId="0" applyFont="1" applyFill="1" applyBorder="1"/>
    <xf numFmtId="0" fontId="6" fillId="4" borderId="5" xfId="0" applyFont="1" applyFill="1" applyBorder="1"/>
    <xf numFmtId="0" fontId="6" fillId="2" borderId="6" xfId="0" applyFont="1" applyFill="1" applyBorder="1"/>
    <xf numFmtId="0" fontId="2" fillId="2" borderId="5" xfId="0" applyFont="1" applyFill="1" applyBorder="1"/>
    <xf numFmtId="0" fontId="6" fillId="2" borderId="5" xfId="0" applyFont="1" applyFill="1" applyBorder="1"/>
    <xf numFmtId="0" fontId="2" fillId="2" borderId="7" xfId="0" applyFont="1" applyFill="1" applyBorder="1"/>
    <xf numFmtId="0" fontId="6" fillId="2" borderId="7" xfId="0" applyFont="1" applyFill="1" applyBorder="1"/>
    <xf numFmtId="0" fontId="2" fillId="3" borderId="5" xfId="0" applyFont="1" applyFill="1" applyBorder="1"/>
    <xf numFmtId="0" fontId="6" fillId="3" borderId="5" xfId="0" applyFont="1" applyFill="1" applyBorder="1"/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/>
    <xf numFmtId="0" fontId="6" fillId="5" borderId="5" xfId="0" applyFont="1" applyFill="1" applyBorder="1"/>
    <xf numFmtId="0" fontId="8" fillId="3" borderId="5" xfId="0" applyFont="1" applyFill="1" applyBorder="1"/>
    <xf numFmtId="0" fontId="3" fillId="6" borderId="1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horizontal="right" vertical="center" wrapText="1"/>
    </xf>
    <xf numFmtId="0" fontId="3" fillId="6" borderId="0" xfId="0" applyFont="1" applyFill="1" applyAlignment="1">
      <alignment horizontal="right" vertical="center"/>
    </xf>
    <xf numFmtId="164" fontId="3" fillId="6" borderId="4" xfId="0" applyNumberFormat="1" applyFont="1" applyFill="1" applyBorder="1" applyAlignment="1">
      <alignment horizontal="right" vertical="center" wrapText="1"/>
    </xf>
    <xf numFmtId="1" fontId="3" fillId="6" borderId="4" xfId="0" applyNumberFormat="1" applyFont="1" applyFill="1" applyBorder="1" applyAlignment="1">
      <alignment horizontal="right" vertical="center" wrapText="1"/>
    </xf>
    <xf numFmtId="164" fontId="6" fillId="0" borderId="0" xfId="0" applyNumberFormat="1" applyFont="1"/>
    <xf numFmtId="0" fontId="3" fillId="0" borderId="0" xfId="0" applyFont="1" applyAlignment="1">
      <alignment horizontal="center" vertical="center" wrapText="1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62"/>
  <sheetViews>
    <sheetView tabSelected="1" topLeftCell="A4" zoomScale="90" workbookViewId="0">
      <selection activeCell="L9" sqref="L9"/>
    </sheetView>
  </sheetViews>
  <sheetFormatPr defaultColWidth="9.109375" defaultRowHeight="15.6" x14ac:dyDescent="0.3"/>
  <cols>
    <col min="1" max="1" width="21.44140625" style="8" customWidth="1"/>
    <col min="2" max="3" width="18.44140625" style="8" customWidth="1"/>
    <col min="4" max="5" width="10.33203125" style="8" bestFit="1" customWidth="1"/>
    <col min="6" max="6" width="10" style="8" bestFit="1" customWidth="1"/>
    <col min="7" max="7" width="11.88671875" style="8" customWidth="1"/>
    <col min="8" max="8" width="8.88671875" style="8" customWidth="1"/>
    <col min="9" max="9" width="10.33203125" style="8" bestFit="1" customWidth="1"/>
    <col min="10" max="10" width="10.6640625" style="8" bestFit="1" customWidth="1"/>
    <col min="11" max="11" width="10.33203125" style="8" bestFit="1" customWidth="1"/>
    <col min="12" max="12" width="12.109375" style="8" bestFit="1" customWidth="1"/>
    <col min="13" max="13" width="11.6640625" style="8" bestFit="1" customWidth="1"/>
    <col min="14" max="14" width="14.109375" style="8" customWidth="1"/>
    <col min="15" max="15" width="14" style="8" bestFit="1" customWidth="1"/>
    <col min="16" max="17" width="9.109375" style="8"/>
    <col min="18" max="18" width="14.109375" style="8" customWidth="1"/>
    <col min="19" max="19" width="54.33203125" style="8" customWidth="1"/>
    <col min="20" max="20" width="19" style="8" customWidth="1"/>
    <col min="21" max="16384" width="9.109375" style="8"/>
  </cols>
  <sheetData>
    <row r="3" spans="2:20" ht="16.2" thickBot="1" x14ac:dyDescent="0.35"/>
    <row r="4" spans="2:20" ht="16.2" thickBot="1" x14ac:dyDescent="0.35">
      <c r="B4" s="25"/>
      <c r="C4" s="26" t="s">
        <v>0</v>
      </c>
      <c r="D4" s="26" t="s">
        <v>1</v>
      </c>
      <c r="E4" s="26" t="s">
        <v>2</v>
      </c>
      <c r="F4" s="26" t="s">
        <v>3</v>
      </c>
      <c r="G4" s="26" t="s">
        <v>4</v>
      </c>
      <c r="H4" s="26" t="s">
        <v>5</v>
      </c>
      <c r="I4" s="26" t="s">
        <v>6</v>
      </c>
      <c r="J4" s="26" t="s">
        <v>7</v>
      </c>
      <c r="K4" s="26" t="s">
        <v>8</v>
      </c>
      <c r="L4" s="26" t="s">
        <v>9</v>
      </c>
      <c r="M4" s="26" t="s">
        <v>10</v>
      </c>
      <c r="N4" s="26" t="s">
        <v>11</v>
      </c>
      <c r="O4" s="26" t="s">
        <v>12</v>
      </c>
    </row>
    <row r="5" spans="2:20" ht="16.2" thickBot="1" x14ac:dyDescent="0.35"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</row>
    <row r="6" spans="2:20" ht="16.2" thickBot="1" x14ac:dyDescent="0.35">
      <c r="B6" s="29" t="s">
        <v>13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</row>
    <row r="7" spans="2:20" ht="16.2" thickBot="1" x14ac:dyDescent="0.35">
      <c r="B7" s="29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</row>
    <row r="8" spans="2:20" ht="16.2" thickBot="1" x14ac:dyDescent="0.35">
      <c r="B8" s="29" t="s">
        <v>14</v>
      </c>
      <c r="C8" s="31">
        <v>1500</v>
      </c>
      <c r="D8" s="31">
        <v>2500</v>
      </c>
      <c r="E8" s="31">
        <v>3000</v>
      </c>
      <c r="F8" s="31">
        <v>2000</v>
      </c>
      <c r="G8" s="31">
        <v>2000</v>
      </c>
      <c r="H8" s="31">
        <v>1750</v>
      </c>
      <c r="I8" s="31">
        <v>2000</v>
      </c>
      <c r="J8" s="31">
        <v>2000</v>
      </c>
      <c r="K8" s="31">
        <v>2000</v>
      </c>
      <c r="L8" s="31">
        <v>3000</v>
      </c>
      <c r="M8" s="31">
        <v>3000</v>
      </c>
      <c r="N8" s="31">
        <v>1500</v>
      </c>
      <c r="O8" s="31">
        <v>21250</v>
      </c>
    </row>
    <row r="9" spans="2:20" ht="16.2" thickBot="1" x14ac:dyDescent="0.35">
      <c r="B9" s="29" t="s">
        <v>15</v>
      </c>
      <c r="C9" s="31">
        <v>800</v>
      </c>
      <c r="D9" s="31">
        <v>1200</v>
      </c>
      <c r="E9" s="31">
        <v>4000</v>
      </c>
      <c r="F9" s="31">
        <v>5100</v>
      </c>
      <c r="G9" s="31">
        <v>4100</v>
      </c>
      <c r="H9" s="31">
        <v>3200</v>
      </c>
      <c r="I9" s="31">
        <v>2400</v>
      </c>
      <c r="J9" s="31">
        <v>4500</v>
      </c>
      <c r="K9" s="31">
        <v>4200</v>
      </c>
      <c r="L9" s="31">
        <v>3240</v>
      </c>
      <c r="M9" s="31">
        <v>3650</v>
      </c>
      <c r="N9" s="31">
        <v>4180</v>
      </c>
      <c r="O9" s="31">
        <f>SUM(C9:N9)</f>
        <v>40570</v>
      </c>
    </row>
    <row r="10" spans="2:20" ht="16.2" thickBot="1" x14ac:dyDescent="0.35">
      <c r="B10" s="29" t="s">
        <v>16</v>
      </c>
      <c r="C10" s="31">
        <v>8000</v>
      </c>
      <c r="D10" s="31">
        <v>6000</v>
      </c>
      <c r="E10" s="31">
        <v>2000</v>
      </c>
      <c r="F10" s="31">
        <v>3000</v>
      </c>
      <c r="G10" s="31">
        <v>3000</v>
      </c>
      <c r="H10" s="31">
        <v>3500</v>
      </c>
      <c r="I10" s="31">
        <v>8500</v>
      </c>
      <c r="J10" s="31">
        <v>3500</v>
      </c>
      <c r="K10" s="31">
        <v>2000</v>
      </c>
      <c r="L10" s="31">
        <v>6000</v>
      </c>
      <c r="M10" s="31">
        <v>5250</v>
      </c>
      <c r="N10" s="31">
        <v>9000</v>
      </c>
      <c r="O10" s="31">
        <f>SUM(C10:N10)</f>
        <v>59750</v>
      </c>
    </row>
    <row r="11" spans="2:20" ht="16.2" thickBot="1" x14ac:dyDescent="0.35">
      <c r="B11" s="29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1"/>
    </row>
    <row r="12" spans="2:20" ht="31.8" thickBot="1" x14ac:dyDescent="0.35">
      <c r="B12" s="29" t="s">
        <v>17</v>
      </c>
      <c r="C12" s="31">
        <f>SUM(C8:C11)</f>
        <v>10300</v>
      </c>
      <c r="D12" s="31">
        <f t="shared" ref="D12:N12" si="0">SUM(D8:D11)</f>
        <v>9700</v>
      </c>
      <c r="E12" s="31">
        <f t="shared" si="0"/>
        <v>9000</v>
      </c>
      <c r="F12" s="31">
        <f t="shared" si="0"/>
        <v>10100</v>
      </c>
      <c r="G12" s="31">
        <f t="shared" si="0"/>
        <v>9100</v>
      </c>
      <c r="H12" s="31">
        <f t="shared" si="0"/>
        <v>8450</v>
      </c>
      <c r="I12" s="31">
        <f t="shared" si="0"/>
        <v>12900</v>
      </c>
      <c r="J12" s="31">
        <f t="shared" si="0"/>
        <v>10000</v>
      </c>
      <c r="K12" s="31">
        <f t="shared" si="0"/>
        <v>8200</v>
      </c>
      <c r="L12" s="31">
        <f t="shared" si="0"/>
        <v>12240</v>
      </c>
      <c r="M12" s="31">
        <f t="shared" si="0"/>
        <v>11900</v>
      </c>
      <c r="N12" s="31">
        <f t="shared" si="0"/>
        <v>14680</v>
      </c>
      <c r="O12" s="31">
        <f t="shared" ref="O12" si="1">SUM(C12:N12)</f>
        <v>126570</v>
      </c>
    </row>
    <row r="13" spans="2:20" ht="16.2" thickBot="1" x14ac:dyDescent="0.35">
      <c r="B13" s="29" t="s">
        <v>18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</row>
    <row r="14" spans="2:20" ht="16.2" thickBot="1" x14ac:dyDescent="0.35">
      <c r="B14" s="27" t="s">
        <v>19</v>
      </c>
      <c r="C14" s="31">
        <v>6000</v>
      </c>
      <c r="D14" s="31">
        <v>6300</v>
      </c>
      <c r="E14" s="31">
        <v>6615</v>
      </c>
      <c r="F14" s="31">
        <v>6946</v>
      </c>
      <c r="G14" s="31">
        <v>7293</v>
      </c>
      <c r="H14" s="31">
        <v>7658</v>
      </c>
      <c r="I14" s="31">
        <v>8041</v>
      </c>
      <c r="J14" s="31">
        <v>8443</v>
      </c>
      <c r="K14" s="31">
        <v>8865</v>
      </c>
      <c r="L14" s="31">
        <v>9308</v>
      </c>
      <c r="M14" s="31">
        <v>8700</v>
      </c>
      <c r="N14" s="31">
        <v>4510</v>
      </c>
      <c r="O14" s="31">
        <v>11000</v>
      </c>
    </row>
    <row r="15" spans="2:20" ht="16.2" thickBot="1" x14ac:dyDescent="0.35">
      <c r="B15" s="27" t="s">
        <v>20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</row>
    <row r="16" spans="2:20" ht="16.2" thickBot="1" x14ac:dyDescent="0.35">
      <c r="B16" s="27" t="s">
        <v>21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S16" s="11"/>
      <c r="T16" s="11"/>
    </row>
    <row r="17" spans="2:20" ht="31.8" thickBot="1" x14ac:dyDescent="0.35">
      <c r="B17" s="29" t="s">
        <v>22</v>
      </c>
      <c r="C17" s="31">
        <v>6000</v>
      </c>
      <c r="D17" s="31">
        <v>6300</v>
      </c>
      <c r="E17" s="31">
        <v>6615</v>
      </c>
      <c r="F17" s="31">
        <v>6946</v>
      </c>
      <c r="G17" s="31">
        <v>7293</v>
      </c>
      <c r="H17" s="31">
        <v>7658</v>
      </c>
      <c r="I17" s="31">
        <v>8041</v>
      </c>
      <c r="J17" s="31">
        <v>8443</v>
      </c>
      <c r="K17" s="31">
        <v>8865</v>
      </c>
      <c r="L17" s="31">
        <v>9308</v>
      </c>
      <c r="M17" s="31">
        <v>9773</v>
      </c>
      <c r="N17" s="31">
        <v>10262</v>
      </c>
      <c r="O17" s="31">
        <v>11000</v>
      </c>
      <c r="S17" s="12"/>
      <c r="T17" s="13"/>
    </row>
    <row r="18" spans="2:20" ht="16.2" thickBot="1" x14ac:dyDescent="0.35">
      <c r="B18" s="29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S18" s="14"/>
      <c r="T18" s="15"/>
    </row>
    <row r="19" spans="2:20" ht="16.2" thickBot="1" x14ac:dyDescent="0.35">
      <c r="B19" s="27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</row>
    <row r="20" spans="2:20" ht="16.2" thickBot="1" x14ac:dyDescent="0.35">
      <c r="B20" s="29" t="s">
        <v>23</v>
      </c>
      <c r="C20" s="31">
        <v>2210</v>
      </c>
      <c r="D20" s="31">
        <v>2210</v>
      </c>
      <c r="E20" s="31">
        <v>2210</v>
      </c>
      <c r="F20" s="31">
        <v>2210</v>
      </c>
      <c r="G20" s="31">
        <v>2210</v>
      </c>
      <c r="H20" s="31">
        <v>2210</v>
      </c>
      <c r="I20" s="31">
        <v>2210</v>
      </c>
      <c r="J20" s="31">
        <v>2210</v>
      </c>
      <c r="K20" s="31">
        <v>2210</v>
      </c>
      <c r="L20" s="31">
        <v>2210</v>
      </c>
      <c r="M20" s="31">
        <v>2210</v>
      </c>
      <c r="N20" s="31">
        <v>2210</v>
      </c>
      <c r="O20" s="31">
        <f>SUM(C20:N20)</f>
        <v>26520</v>
      </c>
    </row>
    <row r="21" spans="2:20" ht="16.2" thickBot="1" x14ac:dyDescent="0.35">
      <c r="B21" s="27" t="s">
        <v>24</v>
      </c>
      <c r="C21" s="32">
        <v>500</v>
      </c>
      <c r="D21" s="31">
        <v>700</v>
      </c>
      <c r="E21" s="31">
        <v>700</v>
      </c>
      <c r="F21" s="31">
        <v>700</v>
      </c>
      <c r="G21" s="31">
        <v>700</v>
      </c>
      <c r="H21" s="31">
        <v>700</v>
      </c>
      <c r="I21" s="31">
        <v>700</v>
      </c>
      <c r="J21" s="31">
        <v>700</v>
      </c>
      <c r="K21" s="31">
        <v>700</v>
      </c>
      <c r="L21" s="31">
        <v>700</v>
      </c>
      <c r="M21" s="31">
        <v>700</v>
      </c>
      <c r="N21" s="31">
        <v>700</v>
      </c>
      <c r="O21" s="31">
        <v>40200</v>
      </c>
    </row>
    <row r="22" spans="2:20" ht="16.2" thickBot="1" x14ac:dyDescent="0.35">
      <c r="B22" s="27" t="s">
        <v>25</v>
      </c>
      <c r="C22" s="31">
        <v>400</v>
      </c>
      <c r="D22" s="31">
        <v>400</v>
      </c>
      <c r="E22" s="31">
        <v>400</v>
      </c>
      <c r="F22" s="31">
        <v>400</v>
      </c>
      <c r="G22" s="31">
        <v>400</v>
      </c>
      <c r="H22" s="31">
        <v>400</v>
      </c>
      <c r="I22" s="31">
        <v>400</v>
      </c>
      <c r="J22" s="31">
        <v>400</v>
      </c>
      <c r="K22" s="31">
        <v>400</v>
      </c>
      <c r="L22" s="31">
        <v>400</v>
      </c>
      <c r="M22" s="31">
        <v>400</v>
      </c>
      <c r="N22" s="31">
        <v>400</v>
      </c>
      <c r="O22" s="31">
        <v>33790</v>
      </c>
    </row>
    <row r="23" spans="2:20" ht="16.2" thickBot="1" x14ac:dyDescent="0.35">
      <c r="B23" s="27" t="s">
        <v>26</v>
      </c>
      <c r="C23" s="31">
        <v>500</v>
      </c>
      <c r="D23" s="31">
        <v>550</v>
      </c>
      <c r="E23" s="31">
        <v>600</v>
      </c>
      <c r="F23" s="31">
        <v>650</v>
      </c>
      <c r="G23" s="31">
        <v>700</v>
      </c>
      <c r="H23" s="31">
        <v>750</v>
      </c>
      <c r="I23" s="31">
        <v>800</v>
      </c>
      <c r="J23" s="31">
        <v>850</v>
      </c>
      <c r="K23" s="31">
        <v>900</v>
      </c>
      <c r="L23" s="31">
        <v>950</v>
      </c>
      <c r="M23" s="31">
        <v>1000</v>
      </c>
      <c r="N23" s="31">
        <v>1050</v>
      </c>
      <c r="O23" s="31">
        <v>9300</v>
      </c>
    </row>
    <row r="24" spans="2:20" ht="16.2" thickBot="1" x14ac:dyDescent="0.35">
      <c r="B24" s="27" t="s">
        <v>27</v>
      </c>
      <c r="C24" s="31">
        <v>800</v>
      </c>
      <c r="D24" s="31">
        <v>950</v>
      </c>
      <c r="E24" s="31">
        <v>1100</v>
      </c>
      <c r="F24" s="34">
        <f>E24*102%</f>
        <v>1122</v>
      </c>
      <c r="G24" s="34">
        <f t="shared" ref="G24:N24" si="2">F24*102%</f>
        <v>1144.44</v>
      </c>
      <c r="H24" s="34">
        <f t="shared" si="2"/>
        <v>1167.3288</v>
      </c>
      <c r="I24" s="34">
        <f t="shared" si="2"/>
        <v>1190.6753759999999</v>
      </c>
      <c r="J24" s="34">
        <f t="shared" si="2"/>
        <v>1214.4888835199999</v>
      </c>
      <c r="K24" s="34">
        <f t="shared" si="2"/>
        <v>1238.7786611904</v>
      </c>
      <c r="L24" s="34">
        <f t="shared" si="2"/>
        <v>1263.5542344142082</v>
      </c>
      <c r="M24" s="34">
        <f t="shared" si="2"/>
        <v>1288.8253191024924</v>
      </c>
      <c r="N24" s="34">
        <f t="shared" si="2"/>
        <v>1314.6018254845421</v>
      </c>
      <c r="O24" s="31">
        <v>195000</v>
      </c>
    </row>
    <row r="25" spans="2:20" ht="16.2" thickBot="1" x14ac:dyDescent="0.35">
      <c r="B25" s="27" t="s">
        <v>28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1">
        <v>0</v>
      </c>
    </row>
    <row r="26" spans="2:20" ht="16.2" thickBot="1" x14ac:dyDescent="0.35">
      <c r="B26" s="27" t="s">
        <v>29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1">
        <v>0</v>
      </c>
    </row>
    <row r="27" spans="2:20" ht="16.2" thickBot="1" x14ac:dyDescent="0.35">
      <c r="B27" s="27" t="s">
        <v>30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1">
        <v>0</v>
      </c>
    </row>
    <row r="28" spans="2:20" ht="16.2" thickBot="1" x14ac:dyDescent="0.35">
      <c r="B28" s="27" t="s">
        <v>31</v>
      </c>
      <c r="C28" s="31">
        <v>560</v>
      </c>
      <c r="D28" s="31">
        <v>593</v>
      </c>
      <c r="E28" s="31">
        <v>640</v>
      </c>
      <c r="F28" s="31">
        <v>680</v>
      </c>
      <c r="G28" s="31">
        <v>720</v>
      </c>
      <c r="H28" s="31">
        <v>760</v>
      </c>
      <c r="I28" s="31">
        <v>800</v>
      </c>
      <c r="J28" s="31">
        <v>840</v>
      </c>
      <c r="K28" s="31">
        <v>880</v>
      </c>
      <c r="L28" s="31">
        <v>920</v>
      </c>
      <c r="M28" s="31">
        <v>960</v>
      </c>
      <c r="N28" s="31">
        <v>1000</v>
      </c>
      <c r="O28" s="31">
        <v>93536</v>
      </c>
    </row>
    <row r="29" spans="2:20" ht="16.2" thickBot="1" x14ac:dyDescent="0.35">
      <c r="B29" s="27" t="s">
        <v>32</v>
      </c>
      <c r="C29" s="31">
        <v>700</v>
      </c>
      <c r="D29" s="31">
        <v>700</v>
      </c>
      <c r="E29" s="31">
        <v>700</v>
      </c>
      <c r="F29" s="31">
        <v>700</v>
      </c>
      <c r="G29" s="31">
        <v>700</v>
      </c>
      <c r="H29" s="31">
        <v>700</v>
      </c>
      <c r="I29" s="31">
        <v>700</v>
      </c>
      <c r="J29" s="31">
        <v>700</v>
      </c>
      <c r="K29" s="31">
        <v>700</v>
      </c>
      <c r="L29" s="31">
        <v>700</v>
      </c>
      <c r="M29" s="31">
        <v>700</v>
      </c>
      <c r="N29" s="31">
        <v>700</v>
      </c>
      <c r="O29" s="31">
        <v>86200</v>
      </c>
    </row>
    <row r="30" spans="2:20" ht="16.2" thickBot="1" x14ac:dyDescent="0.35">
      <c r="B30" s="27" t="s">
        <v>33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1">
        <v>0</v>
      </c>
    </row>
    <row r="31" spans="2:20" ht="16.2" thickBot="1" x14ac:dyDescent="0.35">
      <c r="B31" s="27" t="s">
        <v>34</v>
      </c>
      <c r="C31" s="31">
        <v>800</v>
      </c>
      <c r="D31" s="34">
        <f>C31*105.6%</f>
        <v>844.80000000000007</v>
      </c>
      <c r="E31" s="34">
        <f t="shared" ref="E31:N31" si="3">D31*105.6%</f>
        <v>892.10880000000009</v>
      </c>
      <c r="F31" s="34">
        <f t="shared" si="3"/>
        <v>942.06689280000012</v>
      </c>
      <c r="G31" s="34">
        <f t="shared" si="3"/>
        <v>994.82263879680022</v>
      </c>
      <c r="H31" s="34">
        <f t="shared" si="3"/>
        <v>1050.5327065694212</v>
      </c>
      <c r="I31" s="34">
        <f t="shared" si="3"/>
        <v>1109.3625381373088</v>
      </c>
      <c r="J31" s="34">
        <f t="shared" si="3"/>
        <v>1171.4868402729981</v>
      </c>
      <c r="K31" s="34">
        <f t="shared" si="3"/>
        <v>1237.090103328286</v>
      </c>
      <c r="L31" s="34">
        <f t="shared" si="3"/>
        <v>1306.3671491146702</v>
      </c>
      <c r="M31" s="34">
        <f t="shared" si="3"/>
        <v>1379.5237094650918</v>
      </c>
      <c r="N31" s="34">
        <f t="shared" si="3"/>
        <v>1456.7770371951369</v>
      </c>
      <c r="O31" s="31">
        <v>134959.53</v>
      </c>
    </row>
    <row r="32" spans="2:20" ht="16.2" thickBot="1" x14ac:dyDescent="0.35">
      <c r="B32" s="27" t="s">
        <v>35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1">
        <v>0</v>
      </c>
    </row>
    <row r="33" spans="1:19" ht="16.2" thickBot="1" x14ac:dyDescent="0.35">
      <c r="B33" s="27" t="s">
        <v>36</v>
      </c>
      <c r="C33" s="31">
        <v>750</v>
      </c>
      <c r="D33" s="31">
        <v>8100</v>
      </c>
      <c r="E33" s="31">
        <v>8748</v>
      </c>
      <c r="F33" s="31">
        <v>9448</v>
      </c>
      <c r="G33" s="31">
        <v>1020</v>
      </c>
      <c r="H33" s="31">
        <v>1102</v>
      </c>
      <c r="I33" s="31">
        <v>1190</v>
      </c>
      <c r="J33" s="31">
        <v>1285</v>
      </c>
      <c r="K33" s="31">
        <v>1388</v>
      </c>
      <c r="L33" s="31">
        <v>1499</v>
      </c>
      <c r="M33" s="31">
        <v>1619</v>
      </c>
      <c r="N33" s="31">
        <v>1748</v>
      </c>
      <c r="O33" s="31">
        <v>142328.45000000001</v>
      </c>
    </row>
    <row r="34" spans="1:19" ht="16.2" thickBot="1" x14ac:dyDescent="0.35">
      <c r="B34" s="27" t="s">
        <v>37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1">
        <v>0</v>
      </c>
    </row>
    <row r="35" spans="1:19" ht="16.2" thickBot="1" x14ac:dyDescent="0.35">
      <c r="B35" s="27" t="s">
        <v>38</v>
      </c>
      <c r="C35" s="31">
        <v>720</v>
      </c>
      <c r="D35" s="31">
        <v>7848</v>
      </c>
      <c r="E35" s="31">
        <v>855</v>
      </c>
      <c r="F35" s="31">
        <v>932</v>
      </c>
      <c r="G35" s="31">
        <v>1016</v>
      </c>
      <c r="H35" s="31">
        <v>1107</v>
      </c>
      <c r="I35" s="31">
        <v>1207</v>
      </c>
      <c r="J35" s="31">
        <v>1316</v>
      </c>
      <c r="K35" s="31">
        <v>1434</v>
      </c>
      <c r="L35" s="31">
        <v>1563</v>
      </c>
      <c r="M35" s="31">
        <v>1704</v>
      </c>
      <c r="N35" s="31">
        <v>1857</v>
      </c>
      <c r="O35" s="31">
        <v>145013.18</v>
      </c>
    </row>
    <row r="36" spans="1:19" ht="16.2" thickBot="1" x14ac:dyDescent="0.35">
      <c r="B36" s="27" t="s">
        <v>39</v>
      </c>
      <c r="C36" s="31">
        <v>800</v>
      </c>
      <c r="D36" s="31">
        <v>864</v>
      </c>
      <c r="E36" s="31">
        <v>9331</v>
      </c>
      <c r="F36" s="31">
        <v>1007</v>
      </c>
      <c r="G36" s="31">
        <v>1088</v>
      </c>
      <c r="H36" s="31">
        <v>1175</v>
      </c>
      <c r="I36" s="31">
        <v>1269</v>
      </c>
      <c r="J36" s="31">
        <v>1371</v>
      </c>
      <c r="K36" s="31">
        <v>1480</v>
      </c>
      <c r="L36" s="31">
        <v>1599</v>
      </c>
      <c r="M36" s="31">
        <v>1727</v>
      </c>
      <c r="N36" s="31">
        <v>1865</v>
      </c>
      <c r="O36" s="31">
        <v>151817.01</v>
      </c>
    </row>
    <row r="37" spans="1:19" ht="16.2" thickBot="1" x14ac:dyDescent="0.35">
      <c r="B37" s="27" t="s">
        <v>40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1">
        <v>0</v>
      </c>
    </row>
    <row r="38" spans="1:19" ht="16.2" thickBot="1" x14ac:dyDescent="0.35">
      <c r="B38" s="27" t="s">
        <v>41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1">
        <v>0</v>
      </c>
    </row>
    <row r="39" spans="1:19" ht="37.200000000000003" customHeight="1" thickBot="1" x14ac:dyDescent="0.35">
      <c r="B39" s="27" t="s">
        <v>42</v>
      </c>
      <c r="C39" s="31">
        <v>1000</v>
      </c>
      <c r="D39" s="31">
        <f>C39*103%</f>
        <v>1030</v>
      </c>
      <c r="E39" s="31">
        <f t="shared" ref="E39:N39" si="4">D39*103%</f>
        <v>1060.9000000000001</v>
      </c>
      <c r="F39" s="31">
        <f t="shared" si="4"/>
        <v>1092.7270000000001</v>
      </c>
      <c r="G39" s="31">
        <f t="shared" si="4"/>
        <v>1125.50881</v>
      </c>
      <c r="H39" s="31">
        <f t="shared" si="4"/>
        <v>1159.2740743000002</v>
      </c>
      <c r="I39" s="31">
        <f t="shared" si="4"/>
        <v>1194.0522965290002</v>
      </c>
      <c r="J39" s="31">
        <f t="shared" si="4"/>
        <v>1229.8738654248702</v>
      </c>
      <c r="K39" s="31">
        <f t="shared" si="4"/>
        <v>1266.7700813876163</v>
      </c>
      <c r="L39" s="31">
        <f t="shared" si="4"/>
        <v>1304.7731838292448</v>
      </c>
      <c r="M39" s="31">
        <f t="shared" si="4"/>
        <v>1343.9163793441221</v>
      </c>
      <c r="N39" s="33">
        <f t="shared" si="4"/>
        <v>1384.2338707244458</v>
      </c>
      <c r="O39" s="31">
        <v>79585.633000000002</v>
      </c>
    </row>
    <row r="40" spans="1:19" ht="33" customHeight="1" thickBot="1" x14ac:dyDescent="0.35">
      <c r="B40" s="27" t="s">
        <v>43</v>
      </c>
      <c r="C40" s="31">
        <v>800</v>
      </c>
      <c r="D40" s="31">
        <v>800</v>
      </c>
      <c r="E40" s="31">
        <v>800</v>
      </c>
      <c r="F40" s="31">
        <v>800</v>
      </c>
      <c r="G40" s="31">
        <v>800</v>
      </c>
      <c r="H40" s="31">
        <v>800</v>
      </c>
      <c r="I40" s="31">
        <v>800</v>
      </c>
      <c r="J40" s="31">
        <v>800</v>
      </c>
      <c r="K40" s="31">
        <v>800</v>
      </c>
      <c r="L40" s="31">
        <v>800</v>
      </c>
      <c r="M40" s="31">
        <v>800</v>
      </c>
      <c r="N40" s="31">
        <v>800</v>
      </c>
      <c r="O40" s="31">
        <v>17107.427</v>
      </c>
    </row>
    <row r="41" spans="1:19" ht="16.2" thickBot="1" x14ac:dyDescent="0.35">
      <c r="B41" s="29" t="s">
        <v>44</v>
      </c>
      <c r="C41" s="34">
        <f>SUM(C21:C40)</f>
        <v>8330</v>
      </c>
      <c r="D41" s="34">
        <f t="shared" ref="D41:N41" si="5">SUM(D21:D40)</f>
        <v>23379.8</v>
      </c>
      <c r="E41" s="34">
        <f t="shared" si="5"/>
        <v>25827.008800000003</v>
      </c>
      <c r="F41" s="34">
        <f>SUM(F21:F40)</f>
        <v>18473.7938928</v>
      </c>
      <c r="G41" s="34">
        <f t="shared" si="5"/>
        <v>10408.771448796801</v>
      </c>
      <c r="H41" s="34">
        <f t="shared" si="5"/>
        <v>10871.135580869421</v>
      </c>
      <c r="I41" s="34">
        <f t="shared" si="5"/>
        <v>11360.090210666309</v>
      </c>
      <c r="J41" s="34">
        <f t="shared" si="5"/>
        <v>11877.849589217869</v>
      </c>
      <c r="K41" s="34">
        <f t="shared" si="5"/>
        <v>12424.638845906304</v>
      </c>
      <c r="L41" s="34">
        <f t="shared" si="5"/>
        <v>13005.694567358125</v>
      </c>
      <c r="M41" s="34">
        <f t="shared" si="5"/>
        <v>13622.265407911706</v>
      </c>
      <c r="N41" s="34">
        <f t="shared" si="5"/>
        <v>14275.612733404125</v>
      </c>
      <c r="O41" s="33">
        <f>SUM(C41:N41)</f>
        <v>173856.66107693064</v>
      </c>
      <c r="S41" s="18"/>
    </row>
    <row r="42" spans="1:19" ht="31.8" thickBot="1" x14ac:dyDescent="0.35">
      <c r="B42" s="29" t="s">
        <v>86</v>
      </c>
      <c r="C42" s="34">
        <f>C20+C41</f>
        <v>10540</v>
      </c>
      <c r="D42" s="34">
        <f t="shared" ref="D42:N42" si="6">D20+D41</f>
        <v>25589.8</v>
      </c>
      <c r="E42" s="34">
        <f t="shared" si="6"/>
        <v>28037.008800000003</v>
      </c>
      <c r="F42" s="34">
        <f>F20+F41</f>
        <v>20683.7938928</v>
      </c>
      <c r="G42" s="34">
        <f t="shared" si="6"/>
        <v>12618.771448796801</v>
      </c>
      <c r="H42" s="34">
        <f t="shared" si="6"/>
        <v>13081.135580869421</v>
      </c>
      <c r="I42" s="34">
        <f t="shared" si="6"/>
        <v>13570.090210666309</v>
      </c>
      <c r="J42" s="34">
        <f t="shared" si="6"/>
        <v>14087.849589217869</v>
      </c>
      <c r="K42" s="34">
        <f t="shared" si="6"/>
        <v>14634.638845906304</v>
      </c>
      <c r="L42" s="34">
        <f t="shared" si="6"/>
        <v>15215.694567358125</v>
      </c>
      <c r="M42" s="34">
        <f t="shared" si="6"/>
        <v>15832.265407911706</v>
      </c>
      <c r="N42" s="34">
        <f t="shared" si="6"/>
        <v>16485.612733404123</v>
      </c>
      <c r="O42" s="34">
        <f>SUM(C42:N42)</f>
        <v>200376.66107693067</v>
      </c>
      <c r="R42" s="19"/>
      <c r="S42" s="18"/>
    </row>
    <row r="43" spans="1:19" ht="31.8" thickBot="1" x14ac:dyDescent="0.35">
      <c r="A43" s="1"/>
      <c r="B43" s="29" t="s">
        <v>87</v>
      </c>
      <c r="C43" s="33">
        <f>C12-C42</f>
        <v>-240</v>
      </c>
      <c r="D43" s="33">
        <f t="shared" ref="D43:N43" si="7">D12-D42</f>
        <v>-15889.8</v>
      </c>
      <c r="E43" s="33">
        <f t="shared" si="7"/>
        <v>-19037.008800000003</v>
      </c>
      <c r="F43" s="33">
        <f t="shared" si="7"/>
        <v>-10583.7938928</v>
      </c>
      <c r="G43" s="33">
        <f t="shared" si="7"/>
        <v>-3518.7714487968005</v>
      </c>
      <c r="H43" s="33">
        <f t="shared" si="7"/>
        <v>-4631.1355808694207</v>
      </c>
      <c r="I43" s="33">
        <f t="shared" si="7"/>
        <v>-670.09021066630885</v>
      </c>
      <c r="J43" s="33">
        <f t="shared" si="7"/>
        <v>-4087.8495892178689</v>
      </c>
      <c r="K43" s="33">
        <f t="shared" si="7"/>
        <v>-6434.6388459063037</v>
      </c>
      <c r="L43" s="33">
        <f t="shared" si="7"/>
        <v>-2975.6945673581249</v>
      </c>
      <c r="M43" s="33">
        <f t="shared" si="7"/>
        <v>-3932.2654079117056</v>
      </c>
      <c r="N43" s="33">
        <f t="shared" si="7"/>
        <v>-1805.612733404123</v>
      </c>
      <c r="O43" s="33">
        <f>SUM(C43:N43)</f>
        <v>-73806.661076930657</v>
      </c>
      <c r="R43" s="19"/>
      <c r="S43" s="18"/>
    </row>
    <row r="44" spans="1:19" x14ac:dyDescent="0.3">
      <c r="A44" s="6"/>
      <c r="B44" s="3"/>
      <c r="C44" s="3"/>
      <c r="G44" s="20"/>
      <c r="H44" s="20"/>
      <c r="I44" s="20"/>
      <c r="J44" s="20"/>
      <c r="R44" s="19"/>
      <c r="S44" s="18"/>
    </row>
    <row r="45" spans="1:19" x14ac:dyDescent="0.3">
      <c r="A45" s="6"/>
      <c r="B45" s="3"/>
      <c r="C45" s="3"/>
      <c r="D45" s="2"/>
      <c r="E45" s="2"/>
      <c r="H45" s="3"/>
      <c r="I45" s="3"/>
      <c r="J45" s="3"/>
      <c r="R45" s="19"/>
      <c r="S45" s="36"/>
    </row>
    <row r="46" spans="1:19" x14ac:dyDescent="0.3">
      <c r="A46" s="6"/>
      <c r="B46" s="3"/>
      <c r="C46" s="3"/>
      <c r="D46" s="2"/>
      <c r="E46" s="2"/>
      <c r="H46" s="3"/>
      <c r="I46" s="3"/>
      <c r="J46" s="3"/>
      <c r="R46" s="19"/>
      <c r="S46" s="36"/>
    </row>
    <row r="47" spans="1:19" x14ac:dyDescent="0.3">
      <c r="A47" s="6"/>
      <c r="B47" s="3"/>
      <c r="C47" s="3"/>
      <c r="D47" s="2"/>
      <c r="E47" s="2"/>
      <c r="H47" s="3"/>
      <c r="I47" s="3"/>
      <c r="J47" s="3"/>
      <c r="R47" s="1"/>
      <c r="S47" s="36"/>
    </row>
    <row r="48" spans="1:19" x14ac:dyDescent="0.3">
      <c r="B48" s="2"/>
      <c r="C48" s="2"/>
      <c r="D48" s="2"/>
      <c r="E48" s="2"/>
      <c r="M48" s="35"/>
      <c r="R48" s="19"/>
      <c r="S48" s="36"/>
    </row>
    <row r="49" spans="1:19" x14ac:dyDescent="0.3">
      <c r="B49" s="3"/>
      <c r="C49" s="2"/>
      <c r="D49" s="2"/>
      <c r="E49" s="2"/>
      <c r="R49" s="19"/>
      <c r="S49" s="36"/>
    </row>
    <row r="50" spans="1:19" x14ac:dyDescent="0.3">
      <c r="B50" s="2"/>
      <c r="C50" s="2"/>
      <c r="D50" s="2"/>
      <c r="E50" s="2"/>
      <c r="R50" s="19"/>
    </row>
    <row r="51" spans="1:19" x14ac:dyDescent="0.3">
      <c r="B51" s="3"/>
      <c r="C51" s="2"/>
      <c r="D51" s="2"/>
      <c r="E51" s="2"/>
      <c r="R51" s="21"/>
    </row>
    <row r="52" spans="1:19" x14ac:dyDescent="0.3">
      <c r="B52" s="2"/>
      <c r="C52" s="2"/>
      <c r="D52" s="1"/>
      <c r="E52" s="2"/>
    </row>
    <row r="54" spans="1:19" x14ac:dyDescent="0.3">
      <c r="G54" s="4"/>
      <c r="H54" s="4"/>
      <c r="I54" s="20"/>
    </row>
    <row r="55" spans="1:19" x14ac:dyDescent="0.3">
      <c r="A55" s="1"/>
      <c r="B55" s="1"/>
      <c r="C55" s="1"/>
      <c r="G55" s="4"/>
      <c r="H55" s="5"/>
      <c r="I55" s="20"/>
    </row>
    <row r="56" spans="1:19" x14ac:dyDescent="0.3">
      <c r="A56" s="7"/>
      <c r="B56" s="2"/>
      <c r="C56" s="2"/>
      <c r="G56" s="4"/>
      <c r="H56" s="5"/>
      <c r="I56" s="20"/>
    </row>
    <row r="57" spans="1:19" x14ac:dyDescent="0.3">
      <c r="A57" s="7"/>
      <c r="B57" s="2"/>
      <c r="C57" s="2"/>
      <c r="G57" s="4"/>
      <c r="H57" s="5"/>
      <c r="I57" s="20"/>
    </row>
    <row r="58" spans="1:19" x14ac:dyDescent="0.3">
      <c r="A58" s="7"/>
      <c r="B58" s="2"/>
      <c r="C58" s="2"/>
      <c r="G58" s="4"/>
      <c r="H58" s="5"/>
      <c r="I58" s="20"/>
    </row>
    <row r="59" spans="1:19" x14ac:dyDescent="0.3">
      <c r="A59" s="7"/>
      <c r="B59" s="2"/>
      <c r="C59" s="2"/>
      <c r="G59" s="4"/>
      <c r="H59" s="5"/>
      <c r="I59" s="20"/>
    </row>
    <row r="60" spans="1:19" x14ac:dyDescent="0.3">
      <c r="A60" s="7"/>
      <c r="B60" s="2"/>
      <c r="C60" s="2"/>
    </row>
    <row r="61" spans="1:19" x14ac:dyDescent="0.3">
      <c r="A61" s="7"/>
      <c r="B61" s="2"/>
      <c r="C61" s="2"/>
    </row>
    <row r="62" spans="1:19" x14ac:dyDescent="0.3">
      <c r="A62" s="7"/>
      <c r="B62" s="2"/>
      <c r="C62" s="2"/>
    </row>
  </sheetData>
  <mergeCells count="2">
    <mergeCell ref="S45:S47"/>
    <mergeCell ref="S48:S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9"/>
  <sheetViews>
    <sheetView workbookViewId="0">
      <selection activeCell="E17" sqref="E17"/>
    </sheetView>
  </sheetViews>
  <sheetFormatPr defaultColWidth="9.109375" defaultRowHeight="15.6" x14ac:dyDescent="0.3"/>
  <cols>
    <col min="1" max="1" width="41.5546875" style="8" bestFit="1" customWidth="1"/>
    <col min="2" max="2" width="9.5546875" style="8" bestFit="1" customWidth="1"/>
    <col min="3" max="3" width="9" style="8" bestFit="1" customWidth="1"/>
    <col min="4" max="4" width="11" style="8" bestFit="1" customWidth="1"/>
    <col min="5" max="16384" width="9.109375" style="8"/>
  </cols>
  <sheetData>
    <row r="1" spans="1:6" x14ac:dyDescent="0.3">
      <c r="A1" s="9" t="s">
        <v>95</v>
      </c>
      <c r="B1" s="9"/>
      <c r="C1" s="10"/>
      <c r="D1" s="10"/>
      <c r="E1" s="10"/>
      <c r="F1" s="10"/>
    </row>
    <row r="2" spans="1:6" x14ac:dyDescent="0.3">
      <c r="A2" s="9" t="s">
        <v>92</v>
      </c>
      <c r="B2" s="9"/>
      <c r="C2" s="10"/>
      <c r="D2" s="10"/>
      <c r="E2" s="10"/>
      <c r="F2" s="10"/>
    </row>
    <row r="3" spans="1:6" x14ac:dyDescent="0.3">
      <c r="A3" s="9" t="s">
        <v>45</v>
      </c>
      <c r="B3" s="9">
        <v>2023</v>
      </c>
      <c r="C3" s="10">
        <v>2024</v>
      </c>
      <c r="D3" s="10">
        <v>2025</v>
      </c>
      <c r="E3" s="10">
        <v>2026</v>
      </c>
      <c r="F3" s="10">
        <v>2027</v>
      </c>
    </row>
    <row r="4" spans="1:6" x14ac:dyDescent="0.3">
      <c r="A4" s="9" t="s">
        <v>46</v>
      </c>
      <c r="B4" s="10">
        <f>'cash flow'!O10</f>
        <v>59750</v>
      </c>
      <c r="C4" s="10">
        <f t="shared" ref="C4:D8" si="0">B4*105%</f>
        <v>62737.5</v>
      </c>
      <c r="D4" s="10">
        <f t="shared" si="0"/>
        <v>65874.375</v>
      </c>
      <c r="E4" s="10">
        <f>FORECAST($E$3,B4:D4,$B$3:$D$3)</f>
        <v>68911.666666666977</v>
      </c>
      <c r="F4" s="10">
        <f>FORECAST($F$3,C4:E4,$C$3:$E$3)</f>
        <v>72015.347222222015</v>
      </c>
    </row>
    <row r="5" spans="1:6" x14ac:dyDescent="0.3">
      <c r="A5" s="9" t="s">
        <v>47</v>
      </c>
      <c r="B5" s="10">
        <f>'cash flow'!O17</f>
        <v>11000</v>
      </c>
      <c r="C5" s="10">
        <f t="shared" si="0"/>
        <v>11550</v>
      </c>
      <c r="D5" s="10">
        <f t="shared" si="0"/>
        <v>12127.5</v>
      </c>
      <c r="E5" s="10">
        <f t="shared" ref="E5:E15" si="1">FORECAST($E$3,B5:D5,$B$3:$D$3)</f>
        <v>12686.666666666744</v>
      </c>
      <c r="F5" s="10">
        <f t="shared" ref="F5:F15" si="2">FORECAST($F$3,C5:E5,$C$3:$E$3)</f>
        <v>13258.055555555504</v>
      </c>
    </row>
    <row r="6" spans="1:6" x14ac:dyDescent="0.3">
      <c r="A6" s="9" t="s">
        <v>48</v>
      </c>
      <c r="B6" s="10">
        <f>B4-B5</f>
        <v>48750</v>
      </c>
      <c r="C6" s="10">
        <f t="shared" si="0"/>
        <v>51187.5</v>
      </c>
      <c r="D6" s="10">
        <f t="shared" si="0"/>
        <v>53746.875</v>
      </c>
      <c r="E6" s="10">
        <f t="shared" si="1"/>
        <v>56225</v>
      </c>
      <c r="F6" s="10">
        <f t="shared" si="2"/>
        <v>58757.291666666977</v>
      </c>
    </row>
    <row r="7" spans="1:6" x14ac:dyDescent="0.3">
      <c r="A7" s="9" t="s">
        <v>49</v>
      </c>
      <c r="B7" s="10">
        <v>22556.7</v>
      </c>
      <c r="C7" s="10">
        <f t="shared" si="0"/>
        <v>23684.535000000003</v>
      </c>
      <c r="D7" s="10">
        <f t="shared" si="0"/>
        <v>24868.761750000005</v>
      </c>
      <c r="E7" s="10">
        <f t="shared" si="1"/>
        <v>26015.393999999855</v>
      </c>
      <c r="F7" s="10">
        <f t="shared" si="2"/>
        <v>27187.089249999728</v>
      </c>
    </row>
    <row r="8" spans="1:6" x14ac:dyDescent="0.3">
      <c r="A8" s="9" t="s">
        <v>50</v>
      </c>
      <c r="B8" s="10">
        <v>30000</v>
      </c>
      <c r="C8" s="10">
        <f t="shared" si="0"/>
        <v>31500</v>
      </c>
      <c r="D8" s="10">
        <f t="shared" si="0"/>
        <v>33075</v>
      </c>
      <c r="E8" s="10">
        <f t="shared" si="1"/>
        <v>34600</v>
      </c>
      <c r="F8" s="10">
        <f t="shared" si="2"/>
        <v>36158.333333333489</v>
      </c>
    </row>
    <row r="9" spans="1:6" x14ac:dyDescent="0.3">
      <c r="A9" s="9" t="s">
        <v>51</v>
      </c>
      <c r="B9" s="10">
        <v>0</v>
      </c>
      <c r="C9" s="10">
        <v>0</v>
      </c>
      <c r="D9" s="10">
        <v>0</v>
      </c>
      <c r="E9" s="10">
        <v>0</v>
      </c>
      <c r="F9" s="10">
        <f t="shared" si="2"/>
        <v>0</v>
      </c>
    </row>
    <row r="10" spans="1:6" x14ac:dyDescent="0.3">
      <c r="A10" s="9" t="s">
        <v>52</v>
      </c>
      <c r="B10" s="10">
        <f>B6-B7-B8</f>
        <v>-3806.7000000000007</v>
      </c>
      <c r="C10" s="10">
        <f>B10*105%</f>
        <v>-3997.0350000000008</v>
      </c>
      <c r="D10" s="10">
        <f>C10*105%</f>
        <v>-4196.8867500000006</v>
      </c>
      <c r="E10" s="10">
        <f t="shared" si="1"/>
        <v>-4390.3939999999711</v>
      </c>
      <c r="F10" s="10">
        <f t="shared" si="2"/>
        <v>-4588.1309166665887</v>
      </c>
    </row>
    <row r="11" spans="1:6" x14ac:dyDescent="0.3">
      <c r="A11" s="9" t="s">
        <v>53</v>
      </c>
      <c r="B11" s="10">
        <v>0</v>
      </c>
      <c r="C11" s="10">
        <v>0</v>
      </c>
      <c r="D11" s="10">
        <v>0</v>
      </c>
      <c r="E11" s="10">
        <v>0</v>
      </c>
      <c r="F11" s="10">
        <f t="shared" si="2"/>
        <v>0</v>
      </c>
    </row>
    <row r="12" spans="1:6" x14ac:dyDescent="0.3">
      <c r="A12" s="9" t="s">
        <v>54</v>
      </c>
      <c r="B12" s="10">
        <v>2000</v>
      </c>
      <c r="C12" s="10">
        <f t="shared" ref="C12:D15" si="3">B12*105%</f>
        <v>2100</v>
      </c>
      <c r="D12" s="10">
        <f t="shared" si="3"/>
        <v>2205</v>
      </c>
      <c r="E12" s="10">
        <f t="shared" si="1"/>
        <v>2306.666666666657</v>
      </c>
      <c r="F12" s="10">
        <f t="shared" si="2"/>
        <v>2410.555555555562</v>
      </c>
    </row>
    <row r="13" spans="1:6" x14ac:dyDescent="0.3">
      <c r="A13" s="9" t="s">
        <v>55</v>
      </c>
      <c r="B13" s="10">
        <f>B10-B12</f>
        <v>-5806.7000000000007</v>
      </c>
      <c r="C13" s="10">
        <f t="shared" si="3"/>
        <v>-6097.0350000000008</v>
      </c>
      <c r="D13" s="10">
        <f t="shared" si="3"/>
        <v>-6401.8867500000015</v>
      </c>
      <c r="E13" s="10">
        <f t="shared" si="1"/>
        <v>-6697.0606666667154</v>
      </c>
      <c r="F13" s="10">
        <f t="shared" si="2"/>
        <v>-6998.686472222209</v>
      </c>
    </row>
    <row r="14" spans="1:6" x14ac:dyDescent="0.3">
      <c r="A14" s="9" t="s">
        <v>56</v>
      </c>
      <c r="B14" s="10">
        <v>68000</v>
      </c>
      <c r="C14" s="10">
        <f t="shared" si="3"/>
        <v>71400</v>
      </c>
      <c r="D14" s="10">
        <f t="shared" si="3"/>
        <v>74970</v>
      </c>
      <c r="E14" s="10">
        <f t="shared" si="1"/>
        <v>78426.666666666977</v>
      </c>
      <c r="F14" s="10">
        <f t="shared" si="2"/>
        <v>81958.888888888061</v>
      </c>
    </row>
    <row r="15" spans="1:6" x14ac:dyDescent="0.3">
      <c r="A15" s="9" t="s">
        <v>57</v>
      </c>
      <c r="B15" s="10">
        <f>B13-B14</f>
        <v>-73806.7</v>
      </c>
      <c r="C15" s="10">
        <f t="shared" si="3"/>
        <v>-77497.035000000003</v>
      </c>
      <c r="D15" s="10">
        <f t="shared" si="3"/>
        <v>-81371.886750000005</v>
      </c>
      <c r="E15" s="10">
        <f t="shared" si="1"/>
        <v>-85123.727333333343</v>
      </c>
      <c r="F15" s="10">
        <f t="shared" si="2"/>
        <v>-88957.575361111201</v>
      </c>
    </row>
    <row r="18" spans="1:6" x14ac:dyDescent="0.3">
      <c r="A18" s="37" t="s">
        <v>79</v>
      </c>
      <c r="B18" s="38"/>
      <c r="C18" s="38"/>
      <c r="D18" s="39"/>
    </row>
    <row r="19" spans="1:6" x14ac:dyDescent="0.3">
      <c r="A19" s="16" t="s">
        <v>58</v>
      </c>
      <c r="B19" s="16">
        <v>2023</v>
      </c>
      <c r="C19" s="17">
        <v>2024</v>
      </c>
      <c r="D19" s="17">
        <v>2025</v>
      </c>
      <c r="E19" s="16">
        <v>2026</v>
      </c>
      <c r="F19" s="17">
        <v>2027</v>
      </c>
    </row>
    <row r="20" spans="1:6" x14ac:dyDescent="0.3">
      <c r="A20" s="17" t="s">
        <v>60</v>
      </c>
      <c r="B20" s="17"/>
      <c r="C20" s="17"/>
      <c r="D20" s="17"/>
      <c r="E20" s="17"/>
      <c r="F20" s="17"/>
    </row>
    <row r="21" spans="1:6" x14ac:dyDescent="0.3">
      <c r="A21" s="16" t="s">
        <v>61</v>
      </c>
      <c r="B21" s="17">
        <v>632730</v>
      </c>
      <c r="C21" s="17">
        <f>B21*112.5%</f>
        <v>711821.25</v>
      </c>
      <c r="D21" s="17">
        <f>C21*112.5%</f>
        <v>800798.90625</v>
      </c>
      <c r="E21" s="17">
        <f>FORECAST($E$19,B21:D21,$B$19:$D$19)</f>
        <v>883185.625</v>
      </c>
      <c r="F21" s="17">
        <f>FORECAST($F$19,C21:E21,$C$19:$E$19)</f>
        <v>969966.30208334327</v>
      </c>
    </row>
    <row r="22" spans="1:6" x14ac:dyDescent="0.3">
      <c r="A22" s="17" t="s">
        <v>62</v>
      </c>
      <c r="B22" s="17">
        <v>0</v>
      </c>
      <c r="C22" s="17">
        <v>0</v>
      </c>
      <c r="D22" s="17">
        <v>0</v>
      </c>
      <c r="E22" s="17">
        <v>0</v>
      </c>
      <c r="F22" s="17">
        <f t="shared" ref="F22:F39" si="4">FORECAST($F$19,C22:E22,$C$19:$E$19)</f>
        <v>0</v>
      </c>
    </row>
    <row r="23" spans="1:6" x14ac:dyDescent="0.3">
      <c r="A23" s="17"/>
      <c r="B23" s="17"/>
      <c r="C23" s="17"/>
      <c r="D23" s="17"/>
      <c r="E23" s="17"/>
      <c r="F23" s="17"/>
    </row>
    <row r="24" spans="1:6" x14ac:dyDescent="0.3">
      <c r="A24" s="17" t="s">
        <v>63</v>
      </c>
      <c r="B24" s="17"/>
      <c r="C24" s="17"/>
      <c r="D24" s="17"/>
      <c r="E24" s="17"/>
      <c r="F24" s="17"/>
    </row>
    <row r="25" spans="1:6" x14ac:dyDescent="0.3">
      <c r="A25" s="17" t="s">
        <v>64</v>
      </c>
      <c r="B25" s="17">
        <v>330600</v>
      </c>
      <c r="C25" s="17">
        <f t="shared" ref="C25:D27" si="5">B25*112.5%</f>
        <v>371925</v>
      </c>
      <c r="D25" s="17">
        <f t="shared" si="5"/>
        <v>418415.625</v>
      </c>
      <c r="E25" s="17">
        <f t="shared" ref="E25:E39" si="6">FORECAST($E$19,B25:D25,$B$19:$D$19)</f>
        <v>461462.5</v>
      </c>
      <c r="F25" s="17">
        <f t="shared" si="4"/>
        <v>506805.20833332837</v>
      </c>
    </row>
    <row r="26" spans="1:6" x14ac:dyDescent="0.3">
      <c r="A26" s="17" t="s">
        <v>65</v>
      </c>
      <c r="B26" s="17">
        <v>170125</v>
      </c>
      <c r="C26" s="17">
        <f t="shared" si="5"/>
        <v>191390.625</v>
      </c>
      <c r="D26" s="17">
        <f t="shared" si="5"/>
        <v>215314.453125</v>
      </c>
      <c r="E26" s="17">
        <f t="shared" si="6"/>
        <v>237466.14583333582</v>
      </c>
      <c r="F26" s="17">
        <f t="shared" si="4"/>
        <v>260799.26215277612</v>
      </c>
    </row>
    <row r="27" spans="1:6" x14ac:dyDescent="0.3">
      <c r="A27" s="17" t="s">
        <v>66</v>
      </c>
      <c r="B27" s="17">
        <v>12900</v>
      </c>
      <c r="C27" s="17">
        <f t="shared" si="5"/>
        <v>14512.5</v>
      </c>
      <c r="D27" s="17">
        <f t="shared" si="5"/>
        <v>16326.5625</v>
      </c>
      <c r="E27" s="17">
        <f t="shared" si="6"/>
        <v>18006.25</v>
      </c>
      <c r="F27" s="17">
        <f t="shared" si="4"/>
        <v>19775.520833333489</v>
      </c>
    </row>
    <row r="28" spans="1:6" x14ac:dyDescent="0.3">
      <c r="A28" s="16" t="s">
        <v>67</v>
      </c>
      <c r="B28" s="16">
        <f>B21+B25+B26+B27</f>
        <v>1146355</v>
      </c>
      <c r="C28" s="16">
        <f t="shared" ref="C28:D28" si="7">C21+C25+C26+C27</f>
        <v>1289649.375</v>
      </c>
      <c r="D28" s="16">
        <f t="shared" si="7"/>
        <v>1450855.546875</v>
      </c>
      <c r="E28" s="17">
        <f t="shared" si="6"/>
        <v>1600120.5208333135</v>
      </c>
      <c r="F28" s="17">
        <f t="shared" si="4"/>
        <v>1757346.293402791</v>
      </c>
    </row>
    <row r="29" spans="1:6" x14ac:dyDescent="0.3">
      <c r="A29" s="17"/>
      <c r="B29" s="17"/>
      <c r="C29" s="17"/>
      <c r="D29" s="17"/>
      <c r="E29" s="17"/>
      <c r="F29" s="17"/>
    </row>
    <row r="30" spans="1:6" x14ac:dyDescent="0.3">
      <c r="A30" s="16" t="s">
        <v>68</v>
      </c>
      <c r="B30" s="16" t="s">
        <v>59</v>
      </c>
      <c r="C30" s="17"/>
      <c r="D30" s="17"/>
      <c r="E30" s="17"/>
      <c r="F30" s="17"/>
    </row>
    <row r="31" spans="1:6" x14ac:dyDescent="0.3">
      <c r="A31" s="17" t="s">
        <v>69</v>
      </c>
      <c r="B31" s="17">
        <v>171355</v>
      </c>
      <c r="C31" s="17">
        <f>B31*112.5%</f>
        <v>192774.375</v>
      </c>
      <c r="D31" s="17">
        <f>C31*112.5%</f>
        <v>216871.171875</v>
      </c>
      <c r="E31" s="17">
        <f t="shared" si="6"/>
        <v>239183.02083333582</v>
      </c>
      <c r="F31" s="17">
        <f t="shared" si="4"/>
        <v>262684.83506944031</v>
      </c>
    </row>
    <row r="32" spans="1:6" x14ac:dyDescent="0.3">
      <c r="A32" s="17" t="s">
        <v>70</v>
      </c>
      <c r="B32" s="17">
        <v>0</v>
      </c>
      <c r="C32" s="17">
        <v>0</v>
      </c>
      <c r="D32" s="17">
        <v>0</v>
      </c>
      <c r="E32" s="17">
        <v>0</v>
      </c>
      <c r="F32" s="17">
        <f t="shared" si="4"/>
        <v>0</v>
      </c>
    </row>
    <row r="33" spans="1:6" x14ac:dyDescent="0.3">
      <c r="A33" s="17"/>
      <c r="B33" s="17"/>
      <c r="C33" s="17"/>
      <c r="D33" s="17"/>
      <c r="E33" s="17"/>
      <c r="F33" s="17"/>
    </row>
    <row r="34" spans="1:6" x14ac:dyDescent="0.3">
      <c r="A34" s="17" t="s">
        <v>71</v>
      </c>
      <c r="B34" s="17"/>
      <c r="C34" s="17"/>
      <c r="D34" s="17"/>
      <c r="E34" s="17"/>
      <c r="F34" s="17"/>
    </row>
    <row r="35" spans="1:6" x14ac:dyDescent="0.3">
      <c r="A35" s="17" t="s">
        <v>72</v>
      </c>
      <c r="B35" s="17">
        <f>31000+30000+10000</f>
        <v>71000</v>
      </c>
      <c r="C35" s="17">
        <f>B35*112.5%</f>
        <v>79875</v>
      </c>
      <c r="D35" s="17">
        <f>C35*112.5%</f>
        <v>89859.375</v>
      </c>
      <c r="E35" s="17">
        <f t="shared" si="6"/>
        <v>99104.166666667908</v>
      </c>
      <c r="F35" s="17">
        <f t="shared" si="4"/>
        <v>108842.01388888806</v>
      </c>
    </row>
    <row r="36" spans="1:6" x14ac:dyDescent="0.3">
      <c r="A36" s="17" t="s">
        <v>73</v>
      </c>
      <c r="B36" s="17">
        <v>13000</v>
      </c>
      <c r="C36" s="17">
        <f>B36*112.5%</f>
        <v>14625</v>
      </c>
      <c r="D36" s="17">
        <f>C36*112.5%</f>
        <v>16453.125</v>
      </c>
      <c r="E36" s="17">
        <f t="shared" si="6"/>
        <v>18145.833333333489</v>
      </c>
      <c r="F36" s="17">
        <f t="shared" si="4"/>
        <v>19928.819444444031</v>
      </c>
    </row>
    <row r="37" spans="1:6" x14ac:dyDescent="0.3">
      <c r="A37" s="17" t="s">
        <v>74</v>
      </c>
      <c r="B37" s="17">
        <v>0</v>
      </c>
      <c r="C37" s="17">
        <v>0</v>
      </c>
      <c r="D37" s="17">
        <v>0</v>
      </c>
      <c r="E37" s="17">
        <f t="shared" si="6"/>
        <v>0</v>
      </c>
      <c r="F37" s="17">
        <f t="shared" si="4"/>
        <v>0</v>
      </c>
    </row>
    <row r="38" spans="1:6" x14ac:dyDescent="0.3">
      <c r="A38" s="17" t="s">
        <v>75</v>
      </c>
      <c r="B38" s="17">
        <v>252000</v>
      </c>
      <c r="C38" s="17">
        <f>B38*112.5%</f>
        <v>283500</v>
      </c>
      <c r="D38" s="17">
        <f>C38*112.5%</f>
        <v>318937.5</v>
      </c>
      <c r="E38" s="17">
        <f t="shared" si="6"/>
        <v>351750</v>
      </c>
      <c r="F38" s="17">
        <f t="shared" si="4"/>
        <v>386312.5</v>
      </c>
    </row>
    <row r="39" spans="1:6" x14ac:dyDescent="0.3">
      <c r="A39" s="16" t="s">
        <v>76</v>
      </c>
      <c r="B39" s="16">
        <f>B31+B35+B36+B38</f>
        <v>507355</v>
      </c>
      <c r="C39" s="16">
        <f t="shared" ref="C39:D39" si="8">C31+C35+C36+C38</f>
        <v>570774.375</v>
      </c>
      <c r="D39" s="16">
        <f t="shared" si="8"/>
        <v>642121.171875</v>
      </c>
      <c r="E39" s="17">
        <f t="shared" si="6"/>
        <v>708183.02083334327</v>
      </c>
      <c r="F39" s="17">
        <f t="shared" si="4"/>
        <v>777768.16840276122</v>
      </c>
    </row>
  </sheetData>
  <mergeCells count="1">
    <mergeCell ref="A18:D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23"/>
  <sheetViews>
    <sheetView workbookViewId="0">
      <selection activeCell="B3" sqref="B3:D23"/>
    </sheetView>
  </sheetViews>
  <sheetFormatPr defaultColWidth="9.109375" defaultRowHeight="15.6" x14ac:dyDescent="0.3"/>
  <cols>
    <col min="1" max="1" width="9.109375" style="8"/>
    <col min="2" max="2" width="22.44140625" style="8" bestFit="1" customWidth="1"/>
    <col min="3" max="3" width="11.5546875" style="8" bestFit="1" customWidth="1"/>
    <col min="4" max="4" width="15" style="8" customWidth="1"/>
    <col min="5" max="16384" width="9.109375" style="8"/>
  </cols>
  <sheetData>
    <row r="3" spans="2:4" x14ac:dyDescent="0.3">
      <c r="B3" s="40" t="s">
        <v>89</v>
      </c>
      <c r="C3" s="40"/>
      <c r="D3" s="40"/>
    </row>
    <row r="4" spans="2:4" x14ac:dyDescent="0.3">
      <c r="B4" s="22" t="s">
        <v>81</v>
      </c>
      <c r="C4" s="22" t="s">
        <v>88</v>
      </c>
      <c r="D4" s="22" t="s">
        <v>88</v>
      </c>
    </row>
    <row r="5" spans="2:4" x14ac:dyDescent="0.3">
      <c r="B5" s="23" t="s">
        <v>80</v>
      </c>
      <c r="C5" s="23">
        <f>'cash flow'!O10</f>
        <v>59750</v>
      </c>
      <c r="D5" s="23"/>
    </row>
    <row r="6" spans="2:4" x14ac:dyDescent="0.3">
      <c r="B6" s="23" t="s">
        <v>82</v>
      </c>
      <c r="C6" s="23">
        <v>0</v>
      </c>
      <c r="D6" s="23"/>
    </row>
    <row r="7" spans="2:4" x14ac:dyDescent="0.3">
      <c r="B7" s="23"/>
      <c r="C7" s="23"/>
      <c r="D7" s="23">
        <f>C5+C6</f>
        <v>59750</v>
      </c>
    </row>
    <row r="8" spans="2:4" x14ac:dyDescent="0.3">
      <c r="B8" s="23"/>
      <c r="C8" s="23"/>
      <c r="D8" s="23"/>
    </row>
    <row r="9" spans="2:4" x14ac:dyDescent="0.3">
      <c r="B9" s="23" t="s">
        <v>83</v>
      </c>
      <c r="C9" s="23">
        <v>11000</v>
      </c>
      <c r="D9" s="23"/>
    </row>
    <row r="10" spans="2:4" x14ac:dyDescent="0.3">
      <c r="B10" s="23" t="s">
        <v>84</v>
      </c>
      <c r="C10" s="23"/>
      <c r="D10" s="23">
        <f>D7-C9</f>
        <v>48750</v>
      </c>
    </row>
    <row r="11" spans="2:4" x14ac:dyDescent="0.3">
      <c r="B11" s="23" t="s">
        <v>85</v>
      </c>
      <c r="C11" s="23"/>
      <c r="D11" s="23">
        <v>556.70000000000005</v>
      </c>
    </row>
    <row r="12" spans="2:4" x14ac:dyDescent="0.3">
      <c r="B12" s="23" t="s">
        <v>90</v>
      </c>
      <c r="C12" s="23"/>
      <c r="D12" s="23">
        <v>20000</v>
      </c>
    </row>
    <row r="13" spans="2:4" x14ac:dyDescent="0.3">
      <c r="B13" s="23" t="s">
        <v>94</v>
      </c>
      <c r="C13" s="23"/>
      <c r="D13" s="23">
        <v>2000</v>
      </c>
    </row>
    <row r="14" spans="2:4" x14ac:dyDescent="0.3">
      <c r="B14" s="23" t="s">
        <v>50</v>
      </c>
      <c r="C14" s="23"/>
      <c r="D14" s="23">
        <v>20000</v>
      </c>
    </row>
    <row r="15" spans="2:4" x14ac:dyDescent="0.3">
      <c r="B15" s="23" t="s">
        <v>51</v>
      </c>
      <c r="C15" s="23"/>
      <c r="D15" s="23">
        <v>10000</v>
      </c>
    </row>
    <row r="16" spans="2:4" x14ac:dyDescent="0.3">
      <c r="B16" s="23"/>
      <c r="C16" s="23"/>
      <c r="D16" s="23">
        <f>SUM(D9:D15)</f>
        <v>101306.7</v>
      </c>
    </row>
    <row r="17" spans="2:4" x14ac:dyDescent="0.3">
      <c r="B17" s="23" t="s">
        <v>52</v>
      </c>
      <c r="C17" s="23"/>
      <c r="D17" s="23">
        <f>D10-SUM(D11:D15)</f>
        <v>-3806.6999999999971</v>
      </c>
    </row>
    <row r="18" spans="2:4" x14ac:dyDescent="0.3">
      <c r="B18" s="23"/>
      <c r="C18" s="23"/>
      <c r="D18" s="23"/>
    </row>
    <row r="19" spans="2:4" x14ac:dyDescent="0.3">
      <c r="B19" s="23" t="s">
        <v>53</v>
      </c>
      <c r="C19" s="23"/>
      <c r="D19" s="23">
        <v>0</v>
      </c>
    </row>
    <row r="20" spans="2:4" x14ac:dyDescent="0.3">
      <c r="B20" s="23" t="s">
        <v>54</v>
      </c>
      <c r="C20" s="23"/>
      <c r="D20" s="23">
        <v>2000</v>
      </c>
    </row>
    <row r="21" spans="2:4" x14ac:dyDescent="0.3">
      <c r="B21" s="23" t="s">
        <v>55</v>
      </c>
      <c r="C21" s="23"/>
      <c r="D21" s="23">
        <f>D17-D20</f>
        <v>-5806.6999999999971</v>
      </c>
    </row>
    <row r="22" spans="2:4" x14ac:dyDescent="0.3">
      <c r="B22" s="23" t="s">
        <v>56</v>
      </c>
      <c r="C22" s="23"/>
      <c r="D22" s="23">
        <v>68000</v>
      </c>
    </row>
    <row r="23" spans="2:4" x14ac:dyDescent="0.3">
      <c r="B23" s="23" t="s">
        <v>57</v>
      </c>
      <c r="C23" s="23"/>
      <c r="D23" s="23">
        <f>D21-D22</f>
        <v>-73806.7</v>
      </c>
    </row>
  </sheetData>
  <mergeCells count="1">
    <mergeCell ref="B3:D3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2"/>
  <sheetViews>
    <sheetView workbookViewId="0">
      <selection activeCell="D24" sqref="D24"/>
    </sheetView>
  </sheetViews>
  <sheetFormatPr defaultRowHeight="14.4" x14ac:dyDescent="0.3"/>
  <cols>
    <col min="1" max="1" width="39.5546875" bestFit="1" customWidth="1"/>
    <col min="2" max="2" width="10.109375" bestFit="1" customWidth="1"/>
    <col min="3" max="4" width="13.6640625" bestFit="1" customWidth="1"/>
  </cols>
  <sheetData>
    <row r="1" spans="1:4" ht="15.6" x14ac:dyDescent="0.3">
      <c r="A1" s="37" t="s">
        <v>78</v>
      </c>
      <c r="B1" s="38"/>
      <c r="C1" s="38"/>
      <c r="D1" s="39"/>
    </row>
    <row r="2" spans="1:4" ht="15.6" x14ac:dyDescent="0.3">
      <c r="A2" s="16" t="s">
        <v>58</v>
      </c>
      <c r="B2" s="16">
        <v>2023</v>
      </c>
      <c r="C2" s="17">
        <v>2024</v>
      </c>
      <c r="D2" s="17">
        <v>2025</v>
      </c>
    </row>
    <row r="3" spans="1:4" ht="15.6" x14ac:dyDescent="0.3">
      <c r="A3" s="17" t="s">
        <v>60</v>
      </c>
      <c r="B3" s="17"/>
      <c r="C3" s="17"/>
      <c r="D3" s="17"/>
    </row>
    <row r="4" spans="1:4" ht="15.6" x14ac:dyDescent="0.3">
      <c r="A4" s="16" t="s">
        <v>61</v>
      </c>
      <c r="B4" s="17">
        <v>632730</v>
      </c>
      <c r="C4" s="17">
        <f>B4*112.5%</f>
        <v>711821.25</v>
      </c>
      <c r="D4" s="17">
        <f>C4*112.5%</f>
        <v>800798.90625</v>
      </c>
    </row>
    <row r="5" spans="1:4" ht="15.6" x14ac:dyDescent="0.3">
      <c r="A5" s="17" t="s">
        <v>62</v>
      </c>
      <c r="B5" s="17">
        <v>0</v>
      </c>
      <c r="C5" s="17">
        <v>0</v>
      </c>
      <c r="D5" s="17">
        <v>0</v>
      </c>
    </row>
    <row r="6" spans="1:4" ht="15.6" x14ac:dyDescent="0.3">
      <c r="A6" s="17"/>
      <c r="B6" s="17"/>
      <c r="C6" s="17"/>
      <c r="D6" s="17"/>
    </row>
    <row r="7" spans="1:4" ht="16.2" x14ac:dyDescent="0.35">
      <c r="A7" s="24" t="s">
        <v>63</v>
      </c>
      <c r="B7" s="17"/>
      <c r="C7" s="17"/>
      <c r="D7" s="17"/>
    </row>
    <row r="8" spans="1:4" ht="15.6" x14ac:dyDescent="0.3">
      <c r="A8" s="17" t="s">
        <v>64</v>
      </c>
      <c r="B8" s="17">
        <v>330600</v>
      </c>
      <c r="C8" s="17">
        <f t="shared" ref="C8:D10" si="0">B8*112.5%</f>
        <v>371925</v>
      </c>
      <c r="D8" s="17">
        <f t="shared" si="0"/>
        <v>418415.625</v>
      </c>
    </row>
    <row r="9" spans="1:4" ht="15.6" x14ac:dyDescent="0.3">
      <c r="A9" s="17" t="s">
        <v>65</v>
      </c>
      <c r="B9" s="17">
        <v>170125</v>
      </c>
      <c r="C9" s="17">
        <f t="shared" si="0"/>
        <v>191390.625</v>
      </c>
      <c r="D9" s="17">
        <f t="shared" si="0"/>
        <v>215314.453125</v>
      </c>
    </row>
    <row r="10" spans="1:4" ht="15.6" x14ac:dyDescent="0.3">
      <c r="A10" s="17" t="s">
        <v>66</v>
      </c>
      <c r="B10" s="17">
        <v>12900</v>
      </c>
      <c r="C10" s="17">
        <f t="shared" si="0"/>
        <v>14512.5</v>
      </c>
      <c r="D10" s="17">
        <f t="shared" si="0"/>
        <v>16326.5625</v>
      </c>
    </row>
    <row r="11" spans="1:4" ht="15.6" x14ac:dyDescent="0.3">
      <c r="A11" s="16" t="s">
        <v>67</v>
      </c>
      <c r="B11" s="16">
        <f>B4+B8+B9+B10</f>
        <v>1146355</v>
      </c>
      <c r="C11" s="16">
        <f>C4+C8+C9+C10</f>
        <v>1289649.375</v>
      </c>
      <c r="D11" s="16">
        <f>D4+D8+D9+D10</f>
        <v>1450855.546875</v>
      </c>
    </row>
    <row r="12" spans="1:4" ht="15.6" x14ac:dyDescent="0.3">
      <c r="A12" s="17"/>
      <c r="B12" s="17"/>
      <c r="C12" s="17"/>
      <c r="D12" s="17"/>
    </row>
    <row r="13" spans="1:4" ht="15.6" x14ac:dyDescent="0.3">
      <c r="A13" s="16" t="s">
        <v>68</v>
      </c>
      <c r="B13" s="16" t="s">
        <v>59</v>
      </c>
      <c r="C13" s="17"/>
      <c r="D13" s="17"/>
    </row>
    <row r="14" spans="1:4" ht="15.6" x14ac:dyDescent="0.3">
      <c r="A14" s="17" t="s">
        <v>69</v>
      </c>
      <c r="B14" s="17">
        <v>171355</v>
      </c>
      <c r="C14" s="17">
        <f>B14*112.5%</f>
        <v>192774.375</v>
      </c>
      <c r="D14" s="17">
        <f>C14*112.5%</f>
        <v>216871.171875</v>
      </c>
    </row>
    <row r="15" spans="1:4" ht="15.6" x14ac:dyDescent="0.3">
      <c r="A15" s="17" t="s">
        <v>70</v>
      </c>
      <c r="B15" s="17">
        <v>4000</v>
      </c>
      <c r="C15" s="17">
        <f>B15*112.5%</f>
        <v>4500</v>
      </c>
      <c r="D15" s="17">
        <f>C15*112.5%</f>
        <v>5062.5</v>
      </c>
    </row>
    <row r="16" spans="1:4" ht="15.6" x14ac:dyDescent="0.3">
      <c r="A16" s="17"/>
      <c r="B16" s="17"/>
      <c r="C16" s="17"/>
      <c r="D16" s="17"/>
    </row>
    <row r="17" spans="1:4" ht="16.2" x14ac:dyDescent="0.35">
      <c r="A17" s="24" t="s">
        <v>71</v>
      </c>
      <c r="B17" s="17"/>
      <c r="C17" s="17"/>
      <c r="D17" s="17"/>
    </row>
    <row r="18" spans="1:4" ht="15.6" x14ac:dyDescent="0.3">
      <c r="A18" s="17" t="s">
        <v>72</v>
      </c>
      <c r="B18" s="17">
        <f>31000+30000+10000</f>
        <v>71000</v>
      </c>
      <c r="C18" s="17">
        <f>B18*112.5%</f>
        <v>79875</v>
      </c>
      <c r="D18" s="17">
        <f>C18*112.5%</f>
        <v>89859.375</v>
      </c>
    </row>
    <row r="19" spans="1:4" ht="15.6" x14ac:dyDescent="0.3">
      <c r="A19" s="17" t="s">
        <v>73</v>
      </c>
      <c r="B19" s="17">
        <v>13000</v>
      </c>
      <c r="C19" s="17">
        <f>B19*112.5%</f>
        <v>14625</v>
      </c>
      <c r="D19" s="17">
        <f>C19*112.5%</f>
        <v>16453.125</v>
      </c>
    </row>
    <row r="20" spans="1:4" ht="15.6" x14ac:dyDescent="0.3">
      <c r="A20" s="17" t="s">
        <v>74</v>
      </c>
      <c r="B20" s="17">
        <v>0</v>
      </c>
      <c r="C20" s="17">
        <v>0</v>
      </c>
      <c r="D20" s="17">
        <v>0</v>
      </c>
    </row>
    <row r="21" spans="1:4" ht="15.6" x14ac:dyDescent="0.3">
      <c r="A21" s="17" t="s">
        <v>75</v>
      </c>
      <c r="B21" s="17">
        <v>252000</v>
      </c>
      <c r="C21" s="17">
        <f>B21*112.5%</f>
        <v>283500</v>
      </c>
      <c r="D21" s="17">
        <f>C21*112.5%</f>
        <v>318937.5</v>
      </c>
    </row>
    <row r="22" spans="1:4" ht="15.6" x14ac:dyDescent="0.3">
      <c r="A22" s="16" t="s">
        <v>91</v>
      </c>
      <c r="B22" s="16">
        <f>B14+B18+B19+B21+B15</f>
        <v>511355</v>
      </c>
      <c r="C22" s="16">
        <f t="shared" ref="C22:D22" si="1">C14+C18+C19+C21+C15</f>
        <v>575274.375</v>
      </c>
      <c r="D22" s="16">
        <f t="shared" si="1"/>
        <v>647183.671875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"/>
  <sheetViews>
    <sheetView workbookViewId="0">
      <selection activeCell="A25" sqref="A25"/>
    </sheetView>
  </sheetViews>
  <sheetFormatPr defaultRowHeight="14.4" x14ac:dyDescent="0.3"/>
  <cols>
    <col min="1" max="1" width="45.5546875" bestFit="1" customWidth="1"/>
    <col min="2" max="2" width="11" customWidth="1"/>
    <col min="3" max="3" width="10.109375" bestFit="1" customWidth="1"/>
    <col min="4" max="4" width="10.44140625" customWidth="1"/>
  </cols>
  <sheetData>
    <row r="1" spans="1:4" ht="15.6" x14ac:dyDescent="0.3">
      <c r="A1" s="41" t="s">
        <v>93</v>
      </c>
      <c r="B1" s="42"/>
      <c r="C1" s="42"/>
      <c r="D1" s="43"/>
    </row>
    <row r="2" spans="1:4" ht="15.6" x14ac:dyDescent="0.3">
      <c r="A2" s="9" t="s">
        <v>77</v>
      </c>
      <c r="B2" s="9"/>
      <c r="C2" s="10"/>
      <c r="D2" s="10"/>
    </row>
    <row r="3" spans="1:4" ht="15.6" x14ac:dyDescent="0.3">
      <c r="A3" s="9" t="s">
        <v>45</v>
      </c>
      <c r="B3" s="9">
        <v>2023</v>
      </c>
      <c r="C3" s="10">
        <v>2024</v>
      </c>
      <c r="D3" s="10">
        <v>2025</v>
      </c>
    </row>
    <row r="4" spans="1:4" ht="15.6" x14ac:dyDescent="0.3">
      <c r="A4" s="9" t="s">
        <v>46</v>
      </c>
      <c r="B4" s="10">
        <f>'cash flow'!O10</f>
        <v>59750</v>
      </c>
      <c r="C4" s="10">
        <f t="shared" ref="C4:D8" si="0">B4*105%</f>
        <v>62737.5</v>
      </c>
      <c r="D4" s="10">
        <f t="shared" si="0"/>
        <v>65874.375</v>
      </c>
    </row>
    <row r="5" spans="1:4" ht="15.6" x14ac:dyDescent="0.3">
      <c r="A5" s="9" t="s">
        <v>47</v>
      </c>
      <c r="B5" s="10">
        <f>'cash flow'!O17</f>
        <v>11000</v>
      </c>
      <c r="C5" s="10">
        <f t="shared" si="0"/>
        <v>11550</v>
      </c>
      <c r="D5" s="10">
        <f t="shared" si="0"/>
        <v>12127.5</v>
      </c>
    </row>
    <row r="6" spans="1:4" ht="15.6" x14ac:dyDescent="0.3">
      <c r="A6" s="9" t="s">
        <v>48</v>
      </c>
      <c r="B6" s="10">
        <f>B4-B5</f>
        <v>48750</v>
      </c>
      <c r="C6" s="10">
        <f t="shared" si="0"/>
        <v>51187.5</v>
      </c>
      <c r="D6" s="10">
        <f t="shared" si="0"/>
        <v>53746.875</v>
      </c>
    </row>
    <row r="7" spans="1:4" ht="15.6" x14ac:dyDescent="0.3">
      <c r="A7" s="9" t="s">
        <v>49</v>
      </c>
      <c r="B7" s="10">
        <f>'Forecasting '!B7</f>
        <v>22556.7</v>
      </c>
      <c r="C7" s="10">
        <f t="shared" si="0"/>
        <v>23684.535000000003</v>
      </c>
      <c r="D7" s="10">
        <f t="shared" si="0"/>
        <v>24868.761750000005</v>
      </c>
    </row>
    <row r="8" spans="1:4" ht="15.6" x14ac:dyDescent="0.3">
      <c r="A8" s="9" t="s">
        <v>50</v>
      </c>
      <c r="B8" s="10">
        <f>'Forecasting '!B8</f>
        <v>30000</v>
      </c>
      <c r="C8" s="10">
        <f t="shared" si="0"/>
        <v>31500</v>
      </c>
      <c r="D8" s="10">
        <f t="shared" si="0"/>
        <v>33075</v>
      </c>
    </row>
    <row r="9" spans="1:4" ht="15.6" x14ac:dyDescent="0.3">
      <c r="A9" s="9" t="s">
        <v>51</v>
      </c>
      <c r="B9" s="10">
        <v>0</v>
      </c>
      <c r="C9" s="10">
        <v>0</v>
      </c>
      <c r="D9" s="10">
        <v>0</v>
      </c>
    </row>
    <row r="10" spans="1:4" ht="15.6" x14ac:dyDescent="0.3">
      <c r="A10" s="9" t="s">
        <v>52</v>
      </c>
      <c r="B10" s="10">
        <f>B6-B7-B8</f>
        <v>-3806.7000000000007</v>
      </c>
      <c r="C10" s="10">
        <f>B10*105%</f>
        <v>-3997.0350000000008</v>
      </c>
      <c r="D10" s="10">
        <f>C10*105%</f>
        <v>-4196.8867500000006</v>
      </c>
    </row>
    <row r="11" spans="1:4" ht="15.6" x14ac:dyDescent="0.3">
      <c r="A11" s="9" t="s">
        <v>53</v>
      </c>
      <c r="B11" s="10">
        <v>0</v>
      </c>
      <c r="C11" s="10">
        <v>0</v>
      </c>
      <c r="D11" s="10">
        <v>0</v>
      </c>
    </row>
    <row r="12" spans="1:4" ht="15.6" x14ac:dyDescent="0.3">
      <c r="A12" s="9" t="s">
        <v>54</v>
      </c>
      <c r="B12" s="10">
        <v>2000</v>
      </c>
      <c r="C12" s="10">
        <f t="shared" ref="C12:D15" si="1">B12*105%</f>
        <v>2100</v>
      </c>
      <c r="D12" s="10">
        <f t="shared" si="1"/>
        <v>2205</v>
      </c>
    </row>
    <row r="13" spans="1:4" ht="15.6" x14ac:dyDescent="0.3">
      <c r="A13" s="9" t="s">
        <v>55</v>
      </c>
      <c r="B13" s="10">
        <f>B10-B12</f>
        <v>-5806.7000000000007</v>
      </c>
      <c r="C13" s="10">
        <f t="shared" si="1"/>
        <v>-6097.0350000000008</v>
      </c>
      <c r="D13" s="10">
        <f t="shared" si="1"/>
        <v>-6401.8867500000015</v>
      </c>
    </row>
    <row r="14" spans="1:4" ht="15.6" x14ac:dyDescent="0.3">
      <c r="A14" s="9" t="s">
        <v>56</v>
      </c>
      <c r="B14" s="10">
        <v>68000</v>
      </c>
      <c r="C14" s="10">
        <f t="shared" si="1"/>
        <v>71400</v>
      </c>
      <c r="D14" s="10">
        <f t="shared" si="1"/>
        <v>74970</v>
      </c>
    </row>
    <row r="15" spans="1:4" ht="15.6" x14ac:dyDescent="0.3">
      <c r="A15" s="9" t="s">
        <v>57</v>
      </c>
      <c r="B15" s="10">
        <f>B13-B14</f>
        <v>-73806.7</v>
      </c>
      <c r="C15" s="10">
        <f t="shared" si="1"/>
        <v>-77497.035000000003</v>
      </c>
      <c r="D15" s="10">
        <f t="shared" si="1"/>
        <v>-81371.886750000005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I17" sqref="I17"/>
    </sheetView>
  </sheetViews>
  <sheetFormatPr defaultRowHeight="14.4" x14ac:dyDescent="0.3"/>
  <cols>
    <col min="1" max="1" width="26.109375" customWidth="1"/>
  </cols>
  <sheetData>
    <row r="1" spans="1:2" x14ac:dyDescent="0.3">
      <c r="A1" t="s">
        <v>96</v>
      </c>
    </row>
    <row r="2" spans="1:2" x14ac:dyDescent="0.3">
      <c r="B2">
        <v>2021</v>
      </c>
    </row>
    <row r="3" spans="1:2" x14ac:dyDescent="0.3">
      <c r="A3" t="s">
        <v>97</v>
      </c>
      <c r="B3">
        <f>'cash flow'!O20</f>
        <v>26520</v>
      </c>
    </row>
    <row r="4" spans="1:2" x14ac:dyDescent="0.3">
      <c r="A4" t="s">
        <v>98</v>
      </c>
      <c r="B4">
        <f>'cash flow'!O10-'cash flow'!O17</f>
        <v>48750</v>
      </c>
    </row>
    <row r="6" spans="1:2" x14ac:dyDescent="0.3">
      <c r="A6" t="s">
        <v>99</v>
      </c>
      <c r="B6">
        <f>B3/B4</f>
        <v>0.54400000000000004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cash flow</vt:lpstr>
      <vt:lpstr>Forecasting </vt:lpstr>
      <vt:lpstr>income summary sheet </vt:lpstr>
      <vt:lpstr> balance sheet </vt:lpstr>
      <vt:lpstr>Projected Income Statement</vt:lpstr>
      <vt:lpstr>break even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</dc:creator>
  <cp:lastModifiedBy>Acer</cp:lastModifiedBy>
  <dcterms:created xsi:type="dcterms:W3CDTF">2021-05-08T05:11:20Z</dcterms:created>
  <dcterms:modified xsi:type="dcterms:W3CDTF">2023-08-30T03:54:36Z</dcterms:modified>
</cp:coreProperties>
</file>