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ata science\14_AUG\"/>
    </mc:Choice>
  </mc:AlternateContent>
  <xr:revisionPtr revIDLastSave="0" documentId="13_ncr:1_{03906879-8809-4FD5-AED0-71AE532427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6" r:id="rId1"/>
    <sheet name="Cash Flow Summary (2)" sheetId="7" r:id="rId2"/>
  </sheets>
  <definedNames>
    <definedName name="_xlchart.v1.0" hidden="1">'Cash Flow Summary (2)'!$B$21:$B$27</definedName>
    <definedName name="_xlchart.v1.1" hidden="1">'Cash Flow Summary (2)'!$D$20</definedName>
    <definedName name="_xlchart.v1.2" hidden="1">'Cash Flow Summary (2)'!$D$21:$D$27</definedName>
    <definedName name="_xlchart.v1.3" hidden="1">'Cash Flow Summary (2)'!$B$21:$B$27</definedName>
    <definedName name="_xlchart.v1.4" hidden="1">'Cash Flow Summary (2)'!$C$21:$C$27</definedName>
    <definedName name="_xlchart.v1.7" hidden="1">'Cash Flow Summary (2)'!$B$21:$B$27</definedName>
    <definedName name="_xlchart.v1.8" hidden="1">'Cash Flow Summary (2)'!$F$21:$F$27</definedName>
    <definedName name="_xlchart.v2.5" hidden="1">'Cash Flow Summary (2)'!$B$42:$B$46</definedName>
    <definedName name="_xlchart.v2.6" hidden="1">'Cash Flow Summary (2)'!$D$42:$D$46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7" l="1"/>
  <c r="D44" i="7"/>
  <c r="D45" i="7"/>
  <c r="D46" i="7"/>
  <c r="D42" i="7"/>
  <c r="C23" i="7"/>
  <c r="C25" i="7"/>
  <c r="C26" i="7"/>
  <c r="D21" i="7"/>
  <c r="C17" i="7"/>
  <c r="D16" i="7"/>
  <c r="D15" i="7"/>
  <c r="E15" i="7" s="1"/>
  <c r="H15" i="7" s="1"/>
  <c r="H14" i="7"/>
  <c r="H13" i="7"/>
  <c r="D12" i="7"/>
  <c r="E12" i="7" s="1"/>
  <c r="F12" i="7" s="1"/>
  <c r="C10" i="7"/>
  <c r="D9" i="7"/>
  <c r="E9" i="7" s="1"/>
  <c r="G9" i="7" s="1"/>
  <c r="F27" i="7" s="1"/>
  <c r="F8" i="7"/>
  <c r="F26" i="7" s="1"/>
  <c r="E7" i="7"/>
  <c r="F25" i="7" s="1"/>
  <c r="D6" i="7"/>
  <c r="G6" i="7" s="1"/>
  <c r="F24" i="7" s="1"/>
  <c r="E5" i="7"/>
  <c r="D23" i="7" s="1"/>
  <c r="D4" i="7"/>
  <c r="F22" i="7" s="1"/>
  <c r="D3" i="7"/>
  <c r="E3" i="7" s="1"/>
  <c r="H3" i="6"/>
  <c r="H5" i="6"/>
  <c r="H6" i="6"/>
  <c r="H7" i="6"/>
  <c r="H8" i="6"/>
  <c r="H9" i="6"/>
  <c r="H10" i="6"/>
  <c r="H12" i="6"/>
  <c r="H13" i="6"/>
  <c r="H14" i="6"/>
  <c r="H15" i="6"/>
  <c r="H16" i="6"/>
  <c r="H17" i="6"/>
  <c r="H18" i="6"/>
  <c r="H4" i="6"/>
  <c r="F18" i="6"/>
  <c r="F17" i="6"/>
  <c r="F12" i="6"/>
  <c r="E16" i="6"/>
  <c r="E17" i="6"/>
  <c r="D16" i="6"/>
  <c r="D17" i="6"/>
  <c r="E15" i="6"/>
  <c r="D15" i="6"/>
  <c r="E12" i="6"/>
  <c r="D12" i="6"/>
  <c r="C17" i="6"/>
  <c r="C18" i="6" s="1"/>
  <c r="F4" i="6"/>
  <c r="G4" i="6" s="1"/>
  <c r="F8" i="6"/>
  <c r="G8" i="6" s="1"/>
  <c r="E4" i="6"/>
  <c r="E5" i="6"/>
  <c r="F5" i="6" s="1"/>
  <c r="G5" i="6" s="1"/>
  <c r="E8" i="6"/>
  <c r="E9" i="6"/>
  <c r="F9" i="6" s="1"/>
  <c r="G9" i="6" s="1"/>
  <c r="D4" i="6"/>
  <c r="D5" i="6"/>
  <c r="D6" i="6"/>
  <c r="E6" i="6" s="1"/>
  <c r="F6" i="6" s="1"/>
  <c r="G6" i="6" s="1"/>
  <c r="D7" i="6"/>
  <c r="E7" i="6" s="1"/>
  <c r="F7" i="6" s="1"/>
  <c r="G7" i="6" s="1"/>
  <c r="D8" i="6"/>
  <c r="D9" i="6"/>
  <c r="D3" i="6"/>
  <c r="E3" i="6" s="1"/>
  <c r="F3" i="6" s="1"/>
  <c r="G3" i="6" s="1"/>
  <c r="C10" i="6"/>
  <c r="D25" i="7" l="1"/>
  <c r="D24" i="7"/>
  <c r="C21" i="7"/>
  <c r="C24" i="7"/>
  <c r="C27" i="7"/>
  <c r="C18" i="7"/>
  <c r="C22" i="7"/>
  <c r="D22" i="7"/>
  <c r="D27" i="7"/>
  <c r="E27" i="7"/>
  <c r="E22" i="7"/>
  <c r="E24" i="7"/>
  <c r="E25" i="7"/>
  <c r="D26" i="7"/>
  <c r="E26" i="7"/>
  <c r="H4" i="7"/>
  <c r="H8" i="7"/>
  <c r="E10" i="7"/>
  <c r="F3" i="7"/>
  <c r="F5" i="7"/>
  <c r="F17" i="7"/>
  <c r="G12" i="7"/>
  <c r="G17" i="7" s="1"/>
  <c r="H6" i="7"/>
  <c r="D17" i="7"/>
  <c r="E17" i="7" s="1"/>
  <c r="H7" i="7"/>
  <c r="D10" i="7"/>
  <c r="E16" i="7"/>
  <c r="H16" i="7" s="1"/>
  <c r="H9" i="7"/>
  <c r="G12" i="6"/>
  <c r="G17" i="6" s="1"/>
  <c r="G18" i="6" s="1"/>
  <c r="E18" i="6"/>
  <c r="D18" i="6"/>
  <c r="G10" i="6"/>
  <c r="F10" i="6"/>
  <c r="E10" i="6"/>
  <c r="D10" i="6"/>
  <c r="E21" i="7" l="1"/>
  <c r="F21" i="7"/>
  <c r="G5" i="7"/>
  <c r="F23" i="7" s="1"/>
  <c r="E23" i="7"/>
  <c r="D18" i="7"/>
  <c r="H17" i="7"/>
  <c r="F10" i="7"/>
  <c r="H12" i="7"/>
  <c r="E18" i="7"/>
  <c r="H5" i="7" l="1"/>
  <c r="G10" i="7"/>
  <c r="G18" i="7" s="1"/>
  <c r="F18" i="7"/>
  <c r="H3" i="7"/>
  <c r="H18" i="7" l="1"/>
  <c r="H10" i="7"/>
</calcChain>
</file>

<file path=xl/sharedStrings.xml><?xml version="1.0" encoding="utf-8"?>
<sst xmlns="http://schemas.openxmlformats.org/spreadsheetml/2006/main" count="76" uniqueCount="35">
  <si>
    <t>Particulars</t>
  </si>
  <si>
    <t>Total</t>
  </si>
  <si>
    <t xml:space="preserve">1st month </t>
  </si>
  <si>
    <t xml:space="preserve">2nd month </t>
  </si>
  <si>
    <t xml:space="preserve">3rd month </t>
  </si>
  <si>
    <t xml:space="preserve">Cash flow of business activities </t>
  </si>
  <si>
    <t>Biryani</t>
  </si>
  <si>
    <t>Maggie</t>
  </si>
  <si>
    <t>Egg Bhujia</t>
  </si>
  <si>
    <t>Chicken Kabab</t>
  </si>
  <si>
    <t xml:space="preserve">Veg. food </t>
  </si>
  <si>
    <t>Expenses</t>
  </si>
  <si>
    <t>Salaries</t>
  </si>
  <si>
    <t xml:space="preserve">Rent </t>
  </si>
  <si>
    <t>Electricity</t>
  </si>
  <si>
    <t>Misleenious expenses</t>
  </si>
  <si>
    <t xml:space="preserve">4th month </t>
  </si>
  <si>
    <t xml:space="preserve">5th month </t>
  </si>
  <si>
    <t xml:space="preserve">Total sales </t>
  </si>
  <si>
    <t xml:space="preserve">Ingrediance cost </t>
  </si>
  <si>
    <t>Special food dish</t>
  </si>
  <si>
    <t>Total expenses</t>
  </si>
  <si>
    <t xml:space="preserve">Profit </t>
  </si>
  <si>
    <t xml:space="preserve">Average </t>
  </si>
  <si>
    <t>Growth of Maggie sales month wise</t>
  </si>
  <si>
    <t>Growth of Egg Bhujia sales month wise</t>
  </si>
  <si>
    <t>Growth of Special food dish sales month wise</t>
  </si>
  <si>
    <t>Growth of Chicken Kabab sales month wise</t>
  </si>
  <si>
    <t>Growth of Veg. food  month wise</t>
  </si>
  <si>
    <t>Growth of Biryani sales month wise</t>
  </si>
  <si>
    <t>Pizza</t>
  </si>
  <si>
    <t>Growth of Pizza dish sales month wise</t>
  </si>
  <si>
    <t>Total sales based on items</t>
  </si>
  <si>
    <t>Contribution of different expenses to total expenses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</si>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</sst>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4" fillId="0" borderId="1" xfId="0" applyNumberFormat="1" applyFont="1" applyBorder="1"/>
    <xf numFmtId="0" fontId="2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165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A95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'Cash Flow Summary (2)'!$C$29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1F-4724-998B-26858480F0D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1F-4724-998B-26858480F0D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1F-4724-998B-26858480F0D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B1F-4724-998B-26858480F0D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1F-4724-998B-26858480F0D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B1F-4724-998B-26858480F0D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1F-4724-998B-26858480F0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B1F-4724-998B-26858480F0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B1F-4724-998B-26858480F0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B1F-4724-998B-26858480F0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B1F-4724-998B-26858480F0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B1F-4724-998B-26858480F0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B1F-4724-998B-26858480F0D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B1F-4724-998B-26858480F0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Flow Summary (2)'!$B$30:$B$36</c:f>
              <c:strCache>
                <c:ptCount val="7"/>
                <c:pt idx="0">
                  <c:v>Biryani</c:v>
                </c:pt>
                <c:pt idx="1">
                  <c:v>Maggie</c:v>
                </c:pt>
                <c:pt idx="2">
                  <c:v>Egg Bhujia</c:v>
                </c:pt>
                <c:pt idx="3">
                  <c:v>Special food dish</c:v>
                </c:pt>
                <c:pt idx="4">
                  <c:v>Pizza</c:v>
                </c:pt>
                <c:pt idx="5">
                  <c:v>Chicken Kabab</c:v>
                </c:pt>
                <c:pt idx="6">
                  <c:v>Veg. food </c:v>
                </c:pt>
              </c:strCache>
            </c:strRef>
          </c:cat>
          <c:val>
            <c:numRef>
              <c:f>'Cash Flow Summary (2)'!$C$30:$C$36</c:f>
              <c:numCache>
                <c:formatCode>_ [$₹-4009]\ * #,##0.00_ ;_ [$₹-4009]\ * \-#,##0.00_ ;_ [$₹-4009]\ * "-"??_ ;_ @_ </c:formatCode>
                <c:ptCount val="7"/>
                <c:pt idx="0">
                  <c:v>264210</c:v>
                </c:pt>
                <c:pt idx="1">
                  <c:v>261796</c:v>
                </c:pt>
                <c:pt idx="2">
                  <c:v>206014.4</c:v>
                </c:pt>
                <c:pt idx="3">
                  <c:v>215530.95</c:v>
                </c:pt>
                <c:pt idx="4">
                  <c:v>105512.2</c:v>
                </c:pt>
                <c:pt idx="5">
                  <c:v>276437</c:v>
                </c:pt>
                <c:pt idx="6">
                  <c:v>86704.5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F-4724-998B-26858480F0D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latin typeface="Calibri"/>
              </a:rPr>
              <a:t>Sales growth and deficit according to food items of 4th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6-4AA2-8C9A-0E788237C99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6-4AA2-8C9A-0E788237C99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6-4AA2-8C9A-0E788237C99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6-4AA2-8C9A-0E788237C99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96-4AA2-8C9A-0E788237C99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96-4AA2-8C9A-0E788237C99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96-4AA2-8C9A-0E788237C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Flow Summary (2)'!$B$21:$B$27</c:f>
              <c:strCache>
                <c:ptCount val="7"/>
                <c:pt idx="0">
                  <c:v>Growth of Biryani sales month wise</c:v>
                </c:pt>
                <c:pt idx="1">
                  <c:v>Growth of Maggie sales month wise</c:v>
                </c:pt>
                <c:pt idx="2">
                  <c:v>Growth of Egg Bhujia sales month wise</c:v>
                </c:pt>
                <c:pt idx="3">
                  <c:v>Growth of Special food dish sales month wise</c:v>
                </c:pt>
                <c:pt idx="4">
                  <c:v>Growth of Pizza dish sales month wise</c:v>
                </c:pt>
                <c:pt idx="5">
                  <c:v>Growth of Chicken Kabab sales month wise</c:v>
                </c:pt>
                <c:pt idx="6">
                  <c:v>Growth of Veg. food  month wise</c:v>
                </c:pt>
              </c:strCache>
            </c:strRef>
          </c:cat>
          <c:val>
            <c:numRef>
              <c:f>'Cash Flow Summary (2)'!$E$21:$E$27</c:f>
              <c:numCache>
                <c:formatCode>0%</c:formatCode>
                <c:ptCount val="7"/>
                <c:pt idx="0">
                  <c:v>-0.25</c:v>
                </c:pt>
                <c:pt idx="1">
                  <c:v>-0.57257698323270712</c:v>
                </c:pt>
                <c:pt idx="2">
                  <c:v>-0.25</c:v>
                </c:pt>
                <c:pt idx="3">
                  <c:v>-0.58394531978765629</c:v>
                </c:pt>
                <c:pt idx="4">
                  <c:v>-0.31207403965303598</c:v>
                </c:pt>
                <c:pt idx="5">
                  <c:v>-0.25</c:v>
                </c:pt>
                <c:pt idx="6">
                  <c:v>-0.53497023809523814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63D-859A-798FDDAC60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pattFill prst="pct80">
          <a:fgClr>
            <a:schemeClr val="accent6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Total sales and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Summary (2)'!$B$10</c:f>
              <c:strCache>
                <c:ptCount val="1"/>
                <c:pt idx="0">
                  <c:v>Total sales 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7304856304986962E-2"/>
                  <c:y val="-4.076737903470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A-4AC2-9412-75239CD3B9E5}"/>
                </c:ext>
              </c:extLst>
            </c:dLbl>
            <c:dLbl>
              <c:idx val="1"/>
              <c:layout>
                <c:manualLayout>
                  <c:x val="-8.3006827128994196E-2"/>
                  <c:y val="-6.115106855205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A-4AC2-9412-75239CD3B9E5}"/>
                </c:ext>
              </c:extLst>
            </c:dLbl>
            <c:dLbl>
              <c:idx val="2"/>
              <c:layout>
                <c:manualLayout>
                  <c:x val="-6.3815529455207548E-2"/>
                  <c:y val="-4.756194220715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A-4AC2-9412-75239CD3B9E5}"/>
                </c:ext>
              </c:extLst>
            </c:dLbl>
            <c:dLbl>
              <c:idx val="3"/>
              <c:layout>
                <c:manualLayout>
                  <c:x val="-8.1262163704104537E-2"/>
                  <c:y val="7.13429133107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A-4AC2-9412-75239CD3B9E5}"/>
                </c:ext>
              </c:extLst>
            </c:dLbl>
            <c:dLbl>
              <c:idx val="4"/>
              <c:layout>
                <c:manualLayout>
                  <c:x val="-6.4622608008060065E-2"/>
                  <c:y val="4.7561942207157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A-4AC2-9412-75239CD3B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Summary (2)'!$C$2:$G$2</c:f>
              <c:strCache>
                <c:ptCount val="5"/>
                <c:pt idx="0">
                  <c:v>1st month </c:v>
                </c:pt>
                <c:pt idx="1">
                  <c:v>2nd month </c:v>
                </c:pt>
                <c:pt idx="2">
                  <c:v>3rd month </c:v>
                </c:pt>
                <c:pt idx="3">
                  <c:v>4th month </c:v>
                </c:pt>
                <c:pt idx="4">
                  <c:v>5th month </c:v>
                </c:pt>
              </c:strCache>
            </c:strRef>
          </c:cat>
          <c:val>
            <c:numRef>
              <c:f>'Cash Flow Summary (2)'!$C$10:$G$10</c:f>
              <c:numCache>
                <c:formatCode>_ [$₹-4009]\ * #,##0.00_ ;_ [$₹-4009]\ * \-#,##0.00_ ;_ [$₹-4009]\ * "-"??_ ;_ @_ </c:formatCode>
                <c:ptCount val="5"/>
                <c:pt idx="0">
                  <c:v>312000</c:v>
                </c:pt>
                <c:pt idx="1">
                  <c:v>333726</c:v>
                </c:pt>
                <c:pt idx="2">
                  <c:v>368369.2</c:v>
                </c:pt>
                <c:pt idx="3">
                  <c:v>229230</c:v>
                </c:pt>
                <c:pt idx="4">
                  <c:v>172879.84999999998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AC2-9412-75239CD3B9E5}"/>
            </c:ext>
          </c:extLst>
        </c:ser>
        <c:ser>
          <c:idx val="1"/>
          <c:order val="1"/>
          <c:tx>
            <c:strRef>
              <c:f>'Cash Flow Summary (2)'!$B$17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0794183154766349E-2"/>
                  <c:y val="5.0959223793383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A-4AC2-9412-75239CD3B9E5}"/>
                </c:ext>
              </c:extLst>
            </c:dLbl>
            <c:dLbl>
              <c:idx val="1"/>
              <c:layout>
                <c:manualLayout>
                  <c:x val="-7.0794183154766349E-2"/>
                  <c:y val="5.4356505379608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A-4AC2-9412-75239CD3B9E5}"/>
                </c:ext>
              </c:extLst>
            </c:dLbl>
            <c:dLbl>
              <c:idx val="2"/>
              <c:layout>
                <c:manualLayout>
                  <c:x val="-6.7304856304986949E-2"/>
                  <c:y val="5.0959223793383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A-4AC2-9412-75239CD3B9E5}"/>
                </c:ext>
              </c:extLst>
            </c:dLbl>
            <c:dLbl>
              <c:idx val="3"/>
              <c:layout>
                <c:manualLayout>
                  <c:x val="-7.4283510004545875E-2"/>
                  <c:y val="-4.4164660620932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A-4AC2-9412-75239CD3B9E5}"/>
                </c:ext>
              </c:extLst>
            </c:dLbl>
            <c:dLbl>
              <c:idx val="4"/>
              <c:layout>
                <c:manualLayout>
                  <c:x val="-6.1133281158280671E-2"/>
                  <c:y val="-4.076737903470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A-4AC2-9412-75239CD3B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Summary (2)'!$C$2:$G$2</c:f>
              <c:strCache>
                <c:ptCount val="5"/>
                <c:pt idx="0">
                  <c:v>1st month </c:v>
                </c:pt>
                <c:pt idx="1">
                  <c:v>2nd month </c:v>
                </c:pt>
                <c:pt idx="2">
                  <c:v>3rd month </c:v>
                </c:pt>
                <c:pt idx="3">
                  <c:v>4th month </c:v>
                </c:pt>
                <c:pt idx="4">
                  <c:v>5th month </c:v>
                </c:pt>
              </c:strCache>
            </c:strRef>
          </c:cat>
          <c:val>
            <c:numRef>
              <c:f>'Cash Flow Summary (2)'!$C$17:$G$17</c:f>
              <c:numCache>
                <c:formatCode>_ [$₹-4009]\ * #,##0.00_ ;_ [$₹-4009]\ * \-#,##0.00_ ;_ [$₹-4009]\ * "-"??_ ;_ @_ </c:formatCode>
                <c:ptCount val="5"/>
                <c:pt idx="0">
                  <c:v>204000</c:v>
                </c:pt>
                <c:pt idx="1">
                  <c:v>220320</c:v>
                </c:pt>
                <c:pt idx="2">
                  <c:v>237945.60000000001</c:v>
                </c:pt>
                <c:pt idx="3">
                  <c:v>272765</c:v>
                </c:pt>
                <c:pt idx="4">
                  <c:v>252562.25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A-4AC2-9412-75239CD3B9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rgbClr val="00B050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marker val="1"/>
        <c:smooth val="0"/>
        <c:axId val="1821953744"/>
        <c:axId val="1819621616"/>
      </c:lineChart>
      <c:catAx>
        <c:axId val="18219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21616"/>
        <c:crosses val="autoZero"/>
        <c:auto val="1"/>
        <c:lblAlgn val="ctr"/>
        <c:lblOffset val="100"/>
        <c:noMultiLvlLbl val="0"/>
      </c:catAx>
      <c:valAx>
        <c:axId val="1819621616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18219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Sales growth and deficit according to food items of 2nd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/>
            </a:rPr>
            <a:t>Sales growth and deficit according to food items of 2nd month</a:t>
          </a:r>
        </a:p>
      </cx:txPr>
    </cx:title>
    <cx:plotArea>
      <cx:plotAreaRegion>
        <cx:series layoutId="waterfall" uniqueId="{0C3651AB-5553-4267-8ECC-2F556AC210E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accent1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Arial Black" panose="020B0A04020102020204" pitchFamily="34" charset="0"/>
              </a:rPr>
              <a:t>Sales growth and deficit according to food items of the 3rd month </a:t>
            </a:r>
            <a:endParaRPr lang="en-IN" sz="1400">
              <a:effectLst/>
              <a:latin typeface="Arial Black" panose="020B0A04020102020204" pitchFamily="34" charset="0"/>
            </a:endParaRPr>
          </a:p>
        </cx:rich>
      </cx:tx>
    </cx:title>
    <cx:plotArea>
      <cx:plotAreaRegion>
        <cx:series layoutId="waterfall" uniqueId="{1C24921C-1372-49FE-9AD9-8FBEAC4AD0A5}">
          <cx:tx>
            <cx:txData>
              <cx:f>_xlchart.v1.1</cx:f>
              <cx:v>3rd month 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Sales growth and deficit according to food items of 5th month</a:t>
            </a:r>
            <a:endParaRPr lang="en-IN">
              <a:effectLst/>
            </a:endParaRPr>
          </a:p>
        </cx:rich>
      </cx:tx>
      <cx:spPr>
        <a:effectLst>
          <a:softEdge rad="1016000"/>
        </a:effectLst>
      </cx:spPr>
    </cx:title>
    <cx:plotArea>
      <cx:plotAreaRegion>
        <cx:series layoutId="waterfall" uniqueId="{6FE1AD47-FC77-444B-BD4F-0CE9F5B3CAFB}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  <cx:spPr>
    <a:solidFill>
      <a:schemeClr val="accent3">
        <a:lumMod val="40000"/>
        <a:lumOff val="60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title pos="t" align="ctr" overlay="0">
      <cx:tx>
        <cx:txData>
          <cx:v>Contribution of different expenses to total expenses</cx:v>
        </cx:txData>
      </cx:tx>
      <cx:spPr>
        <a:solidFill>
          <a:schemeClr val="accent1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Contribution of different expenses to total expenses</a:t>
          </a:r>
        </a:p>
      </cx:txPr>
    </cx:title>
    <cx:plotArea>
      <cx:plotAreaRegion>
        <cx:series layoutId="funnel" uniqueId="{01A5C0B0-5B0E-4EA0-BAB2-B40371F91DFD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tx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134471</xdr:colOff>
      <xdr:row>47</xdr:row>
      <xdr:rowOff>143436</xdr:rowOff>
    </xdr:from>
    <xdr:to>
      <xdr:col>6</xdr:col>
      <xdr:colOff>564776</xdr:colOff>
      <xdr:row>63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6B7E7-B2DD-8EC0-ED5F-602920B6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528918</xdr:colOff>
      <xdr:row>18</xdr:row>
      <xdr:rowOff>44822</xdr:rowOff>
    </xdr:from>
    <xdr:to>
      <xdr:col>11</xdr:col>
      <xdr:colOff>121024</xdr:colOff>
      <xdr:row>38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92EA33-A42B-068B-3F7E-466B22A37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5224" y="3675528"/>
              <a:ext cx="7140388" cy="4016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251012</xdr:colOff>
      <xdr:row>18</xdr:row>
      <xdr:rowOff>62753</xdr:rowOff>
    </xdr:from>
    <xdr:to>
      <xdr:col>19</xdr:col>
      <xdr:colOff>35859</xdr:colOff>
      <xdr:row>31</xdr:row>
      <xdr:rowOff>35857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FCA4F0-DB4B-2F9B-95D8-3D901E86E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5600" y="3693459"/>
              <a:ext cx="4661647" cy="27163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614083</xdr:colOff>
      <xdr:row>41</xdr:row>
      <xdr:rowOff>125506</xdr:rowOff>
    </xdr:from>
    <xdr:to>
      <xdr:col>10</xdr:col>
      <xdr:colOff>304800</xdr:colOff>
      <xdr:row>55</xdr:row>
      <xdr:rowOff>170328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D99A8-C130-B5EE-8F8B-33F3A1E5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318247</xdr:colOff>
      <xdr:row>31</xdr:row>
      <xdr:rowOff>125506</xdr:rowOff>
    </xdr:from>
    <xdr:to>
      <xdr:col>19</xdr:col>
      <xdr:colOff>13447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0A9B305-977E-06AD-E67F-8155F9C92E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4767" y="6495826"/>
              <a:ext cx="4572000" cy="2709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345142</xdr:colOff>
      <xdr:row>47</xdr:row>
      <xdr:rowOff>26894</xdr:rowOff>
    </xdr:from>
    <xdr:to>
      <xdr:col>19</xdr:col>
      <xdr:colOff>40342</xdr:colOff>
      <xdr:row>62</xdr:row>
      <xdr:rowOff>80683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8140FEA-8252-373D-183B-4F842AAA7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1662" y="9429974"/>
              <a:ext cx="4572000" cy="279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134472</xdr:colOff>
      <xdr:row>3</xdr:row>
      <xdr:rowOff>188258</xdr:rowOff>
    </xdr:from>
    <xdr:to>
      <xdr:col>15</xdr:col>
      <xdr:colOff>591671</xdr:colOff>
      <xdr:row>16</xdr:row>
      <xdr:rowOff>179295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AA0400-9F55-34E5-A497-59B1E60C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9"/>
  <sheetViews>
    <sheetView tabSelected="1" topLeftCell="B1" zoomScale="85" zoomScaleNormal="85" workbookViewId="0">
      <selection activeCell="D24" sqref="D24"/>
    </sheetView>
  </sheetViews>
  <sheetFormatPr defaultRowHeight="14.4" x14ac:dyDescent="0.3"/>
  <cols>
    <col min="2" max="2" width="34.6640625" customWidth="1"/>
    <col min="3" max="3" width="19.109375" customWidth="1"/>
    <col min="4" max="4" width="16.21875" customWidth="1"/>
    <col min="5" max="7" width="18.77734375" customWidth="1"/>
    <col min="8" max="8" width="26.88671875" customWidth="1"/>
  </cols>
  <sheetData>
    <row r="1" spans="2:9" ht="20.399999999999999" x14ac:dyDescent="0.35">
      <c r="B1" s="31" t="s">
        <v>5</v>
      </c>
      <c r="C1" s="32"/>
      <c r="D1" s="32"/>
      <c r="E1" s="32"/>
      <c r="F1" s="33"/>
      <c r="G1" s="33"/>
      <c r="H1" s="34"/>
    </row>
    <row r="2" spans="2:9" ht="15.6" x14ac:dyDescent="0.3">
      <c r="B2" s="2" t="s">
        <v>0</v>
      </c>
      <c r="C2" s="3" t="s">
        <v>2</v>
      </c>
      <c r="D2" s="3" t="s">
        <v>3</v>
      </c>
      <c r="E2" s="3" t="s">
        <v>4</v>
      </c>
      <c r="F2" s="3" t="s">
        <v>16</v>
      </c>
      <c r="G2" s="3" t="s">
        <v>17</v>
      </c>
      <c r="H2" s="4" t="s">
        <v>1</v>
      </c>
    </row>
    <row r="3" spans="2:9" ht="15.6" x14ac:dyDescent="0.3">
      <c r="B3" s="5" t="s">
        <v>6</v>
      </c>
      <c r="C3" s="6">
        <v>60000</v>
      </c>
      <c r="D3" s="6">
        <f>C3*120%</f>
        <v>72000</v>
      </c>
      <c r="E3" s="6">
        <f>D3*96%</f>
        <v>69120</v>
      </c>
      <c r="F3" s="7">
        <f>E3*75%</f>
        <v>51840</v>
      </c>
      <c r="G3" s="7">
        <f>F3*45%</f>
        <v>23328</v>
      </c>
      <c r="H3" s="8">
        <f>SUM(C3:G3)</f>
        <v>276288</v>
      </c>
      <c r="I3" s="1"/>
    </row>
    <row r="4" spans="2:9" ht="15.6" x14ac:dyDescent="0.3">
      <c r="B4" s="9" t="s">
        <v>7</v>
      </c>
      <c r="C4" s="6">
        <v>42000</v>
      </c>
      <c r="D4" s="6">
        <f t="shared" ref="D4:D9" si="0">C4*120%</f>
        <v>50400</v>
      </c>
      <c r="E4" s="6">
        <f t="shared" ref="E4:E9" si="1">D4*96%</f>
        <v>48384</v>
      </c>
      <c r="F4" s="7">
        <f t="shared" ref="F4:F9" si="2">E4*75%</f>
        <v>36288</v>
      </c>
      <c r="G4" s="7">
        <f t="shared" ref="G4:G9" si="3">F4*45%</f>
        <v>16329.6</v>
      </c>
      <c r="H4" s="8">
        <f>SUM(C4:G4)</f>
        <v>193401.60000000001</v>
      </c>
      <c r="I4" s="1"/>
    </row>
    <row r="5" spans="2:9" ht="15.6" x14ac:dyDescent="0.3">
      <c r="B5" s="9" t="s">
        <v>8</v>
      </c>
      <c r="C5" s="6">
        <v>45000</v>
      </c>
      <c r="D5" s="6">
        <f t="shared" si="0"/>
        <v>54000</v>
      </c>
      <c r="E5" s="6">
        <f t="shared" si="1"/>
        <v>51840</v>
      </c>
      <c r="F5" s="7">
        <f t="shared" si="2"/>
        <v>38880</v>
      </c>
      <c r="G5" s="7">
        <f t="shared" si="3"/>
        <v>17496</v>
      </c>
      <c r="H5" s="8">
        <f t="shared" ref="H5:H18" si="4">SUM(C5:G5)</f>
        <v>207216</v>
      </c>
      <c r="I5" s="1"/>
    </row>
    <row r="6" spans="2:9" ht="15.6" x14ac:dyDescent="0.3">
      <c r="B6" s="9" t="s">
        <v>20</v>
      </c>
      <c r="C6" s="6">
        <v>55000</v>
      </c>
      <c r="D6" s="6">
        <f t="shared" si="0"/>
        <v>66000</v>
      </c>
      <c r="E6" s="6">
        <f t="shared" si="1"/>
        <v>63360</v>
      </c>
      <c r="F6" s="7">
        <f t="shared" si="2"/>
        <v>47520</v>
      </c>
      <c r="G6" s="7">
        <f t="shared" si="3"/>
        <v>21384</v>
      </c>
      <c r="H6" s="8">
        <f t="shared" si="4"/>
        <v>253264</v>
      </c>
      <c r="I6" s="1"/>
    </row>
    <row r="7" spans="2:9" ht="15.6" x14ac:dyDescent="0.3">
      <c r="B7" s="9" t="s">
        <v>8</v>
      </c>
      <c r="C7" s="6">
        <v>24000</v>
      </c>
      <c r="D7" s="6">
        <f t="shared" si="0"/>
        <v>28800</v>
      </c>
      <c r="E7" s="6">
        <f t="shared" si="1"/>
        <v>27648</v>
      </c>
      <c r="F7" s="7">
        <f t="shared" si="2"/>
        <v>20736</v>
      </c>
      <c r="G7" s="7">
        <f t="shared" si="3"/>
        <v>9331.2000000000007</v>
      </c>
      <c r="H7" s="8">
        <f t="shared" si="4"/>
        <v>110515.2</v>
      </c>
      <c r="I7" s="1"/>
    </row>
    <row r="8" spans="2:9" ht="15.6" x14ac:dyDescent="0.3">
      <c r="B8" s="9" t="s">
        <v>9</v>
      </c>
      <c r="C8" s="6">
        <v>65000</v>
      </c>
      <c r="D8" s="6">
        <f t="shared" si="0"/>
        <v>78000</v>
      </c>
      <c r="E8" s="6">
        <f t="shared" si="1"/>
        <v>74880</v>
      </c>
      <c r="F8" s="7">
        <f t="shared" si="2"/>
        <v>56160</v>
      </c>
      <c r="G8" s="7">
        <f t="shared" si="3"/>
        <v>25272</v>
      </c>
      <c r="H8" s="8">
        <f t="shared" si="4"/>
        <v>299312</v>
      </c>
      <c r="I8" s="1"/>
    </row>
    <row r="9" spans="2:9" ht="15.6" x14ac:dyDescent="0.3">
      <c r="B9" s="5" t="s">
        <v>10</v>
      </c>
      <c r="C9" s="6">
        <v>21000</v>
      </c>
      <c r="D9" s="6">
        <f t="shared" si="0"/>
        <v>25200</v>
      </c>
      <c r="E9" s="6">
        <f t="shared" si="1"/>
        <v>24192</v>
      </c>
      <c r="F9" s="7">
        <f t="shared" si="2"/>
        <v>18144</v>
      </c>
      <c r="G9" s="7">
        <f t="shared" si="3"/>
        <v>8164.8</v>
      </c>
      <c r="H9" s="8">
        <f t="shared" si="4"/>
        <v>96700.800000000003</v>
      </c>
      <c r="I9" s="1"/>
    </row>
    <row r="10" spans="2:9" ht="15.6" x14ac:dyDescent="0.3">
      <c r="B10" s="2" t="s">
        <v>18</v>
      </c>
      <c r="C10" s="6">
        <f>SUM(C3:C9)</f>
        <v>312000</v>
      </c>
      <c r="D10" s="6">
        <f t="shared" ref="D10:G10" si="5">SUM(D3:D9)</f>
        <v>374400</v>
      </c>
      <c r="E10" s="6">
        <f t="shared" si="5"/>
        <v>359424</v>
      </c>
      <c r="F10" s="6">
        <f t="shared" si="5"/>
        <v>269568</v>
      </c>
      <c r="G10" s="6">
        <f t="shared" si="5"/>
        <v>121305.60000000001</v>
      </c>
      <c r="H10" s="8">
        <f t="shared" si="4"/>
        <v>1436697.6000000001</v>
      </c>
      <c r="I10" s="1"/>
    </row>
    <row r="11" spans="2:9" ht="16.2" x14ac:dyDescent="0.35">
      <c r="B11" s="10" t="s">
        <v>11</v>
      </c>
      <c r="C11" s="6"/>
      <c r="D11" s="6"/>
      <c r="E11" s="6"/>
      <c r="F11" s="7"/>
      <c r="G11" s="7"/>
      <c r="H11" s="8"/>
      <c r="I11" s="1"/>
    </row>
    <row r="12" spans="2:9" ht="15.6" x14ac:dyDescent="0.3">
      <c r="B12" s="11" t="s">
        <v>19</v>
      </c>
      <c r="C12" s="6">
        <v>44000</v>
      </c>
      <c r="D12" s="6">
        <f>C12*105%</f>
        <v>46200</v>
      </c>
      <c r="E12" s="6">
        <f t="shared" ref="E12:G12" si="6">D12*105%</f>
        <v>48510</v>
      </c>
      <c r="F12" s="6">
        <f>E12*150%</f>
        <v>72765</v>
      </c>
      <c r="G12" s="6">
        <f t="shared" si="6"/>
        <v>76403.25</v>
      </c>
      <c r="H12" s="8">
        <f t="shared" si="4"/>
        <v>287878.25</v>
      </c>
      <c r="I12" s="1"/>
    </row>
    <row r="13" spans="2:9" ht="15.6" x14ac:dyDescent="0.3">
      <c r="B13" s="11" t="s">
        <v>12</v>
      </c>
      <c r="C13" s="6">
        <v>125000</v>
      </c>
      <c r="D13" s="6">
        <v>125000</v>
      </c>
      <c r="E13" s="6">
        <v>125000</v>
      </c>
      <c r="F13" s="6">
        <v>125000</v>
      </c>
      <c r="G13" s="6">
        <v>125000</v>
      </c>
      <c r="H13" s="8">
        <f t="shared" si="4"/>
        <v>625000</v>
      </c>
      <c r="I13" s="1"/>
    </row>
    <row r="14" spans="2:9" ht="15.6" x14ac:dyDescent="0.3">
      <c r="B14" s="11" t="s">
        <v>13</v>
      </c>
      <c r="C14" s="6">
        <v>14000</v>
      </c>
      <c r="D14" s="6">
        <v>14000</v>
      </c>
      <c r="E14" s="6">
        <v>14000</v>
      </c>
      <c r="F14" s="6">
        <v>14000</v>
      </c>
      <c r="G14" s="6">
        <v>14000</v>
      </c>
      <c r="H14" s="8">
        <f t="shared" si="4"/>
        <v>70000</v>
      </c>
      <c r="I14" s="1"/>
    </row>
    <row r="15" spans="2:9" ht="15.6" x14ac:dyDescent="0.3">
      <c r="B15" s="11" t="s">
        <v>14</v>
      </c>
      <c r="C15" s="6">
        <v>18500</v>
      </c>
      <c r="D15" s="6">
        <f>C15*108%</f>
        <v>19980</v>
      </c>
      <c r="E15" s="6">
        <f>D15*108%</f>
        <v>21578.400000000001</v>
      </c>
      <c r="F15" s="6">
        <v>55000</v>
      </c>
      <c r="G15" s="6">
        <v>35000</v>
      </c>
      <c r="H15" s="8">
        <f t="shared" si="4"/>
        <v>150058.4</v>
      </c>
      <c r="I15" s="1"/>
    </row>
    <row r="16" spans="2:9" ht="15.6" x14ac:dyDescent="0.3">
      <c r="B16" s="11" t="s">
        <v>15</v>
      </c>
      <c r="C16" s="6">
        <v>2500</v>
      </c>
      <c r="D16" s="6">
        <f t="shared" ref="D16:E17" si="7">C16*108%</f>
        <v>2700</v>
      </c>
      <c r="E16" s="6">
        <f t="shared" si="7"/>
        <v>2916</v>
      </c>
      <c r="F16" s="6">
        <v>6000</v>
      </c>
      <c r="G16" s="6">
        <v>2159</v>
      </c>
      <c r="H16" s="8">
        <f t="shared" si="4"/>
        <v>16275</v>
      </c>
    </row>
    <row r="17" spans="2:8" ht="15.6" x14ac:dyDescent="0.3">
      <c r="B17" s="12" t="s">
        <v>21</v>
      </c>
      <c r="C17" s="13">
        <f>SUM(C11:C16)</f>
        <v>204000</v>
      </c>
      <c r="D17" s="6">
        <f t="shared" si="7"/>
        <v>220320</v>
      </c>
      <c r="E17" s="6">
        <f t="shared" si="7"/>
        <v>237945.60000000001</v>
      </c>
      <c r="F17" s="13">
        <f>SUM(F11:F16)</f>
        <v>272765</v>
      </c>
      <c r="G17" s="13">
        <f t="shared" ref="G17" si="8">SUM(G11:G16)</f>
        <v>252562.25</v>
      </c>
      <c r="H17" s="8">
        <f t="shared" si="4"/>
        <v>1187592.8500000001</v>
      </c>
    </row>
    <row r="18" spans="2:8" ht="16.2" thickBot="1" x14ac:dyDescent="0.35">
      <c r="B18" s="14" t="s">
        <v>22</v>
      </c>
      <c r="C18" s="15">
        <f>C10-C17</f>
        <v>108000</v>
      </c>
      <c r="D18" s="15">
        <f t="shared" ref="D18:G18" si="9">D10-D17</f>
        <v>154080</v>
      </c>
      <c r="E18" s="15">
        <f t="shared" si="9"/>
        <v>121478.39999999999</v>
      </c>
      <c r="F18" s="15">
        <f>F10-F17</f>
        <v>-3197</v>
      </c>
      <c r="G18" s="15">
        <f t="shared" si="9"/>
        <v>-131256.65</v>
      </c>
      <c r="H18" s="8">
        <f t="shared" si="4"/>
        <v>249104.75000000003</v>
      </c>
    </row>
    <row r="19" spans="2:8" ht="15.6" x14ac:dyDescent="0.3">
      <c r="B19" s="16" t="s">
        <v>23</v>
      </c>
    </row>
  </sheetData>
  <mergeCells count="1">
    <mergeCell ref="B1:H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F18A-E1F7-4B0C-A9D4-CA9DBEF99F3C}">
  <dimension ref="B1:N47"/>
  <sheetViews>
    <sheetView topLeftCell="C37" zoomScale="85" zoomScaleNormal="85" workbookViewId="0">
      <selection activeCell="J64" sqref="J64"/>
    </sheetView>
  </sheetViews>
  <sheetFormatPr defaultRowHeight="14.4" x14ac:dyDescent="0.3"/>
  <cols>
    <col min="2" max="2" width="51" customWidth="1"/>
    <col min="3" max="3" width="19.109375" customWidth="1"/>
    <col min="4" max="4" width="16.21875" customWidth="1"/>
    <col min="5" max="7" width="18.77734375" customWidth="1"/>
    <col min="8" max="8" width="26.88671875" customWidth="1"/>
  </cols>
  <sheetData>
    <row r="1" spans="2:14" ht="20.399999999999999" x14ac:dyDescent="0.35">
      <c r="B1" s="31" t="s">
        <v>5</v>
      </c>
      <c r="C1" s="32"/>
      <c r="D1" s="32"/>
      <c r="E1" s="32"/>
      <c r="F1" s="33"/>
      <c r="G1" s="33"/>
      <c r="H1" s="34"/>
    </row>
    <row r="2" spans="2:14" ht="15.6" x14ac:dyDescent="0.3">
      <c r="B2" s="2" t="s">
        <v>0</v>
      </c>
      <c r="C2" s="3" t="s">
        <v>2</v>
      </c>
      <c r="D2" s="3" t="s">
        <v>3</v>
      </c>
      <c r="E2" s="3" t="s">
        <v>4</v>
      </c>
      <c r="F2" s="3" t="s">
        <v>16</v>
      </c>
      <c r="G2" s="3" t="s">
        <v>17</v>
      </c>
      <c r="H2" s="4" t="s">
        <v>1</v>
      </c>
    </row>
    <row r="3" spans="2:14" ht="15.6" x14ac:dyDescent="0.3">
      <c r="B3" s="5" t="s">
        <v>6</v>
      </c>
      <c r="C3" s="24">
        <v>60000</v>
      </c>
      <c r="D3" s="24">
        <f>C3*120%</f>
        <v>72000</v>
      </c>
      <c r="E3" s="24">
        <f>D3*96%</f>
        <v>69120</v>
      </c>
      <c r="F3" s="25">
        <f>E3*75%</f>
        <v>51840</v>
      </c>
      <c r="G3" s="25">
        <v>11250</v>
      </c>
      <c r="H3" s="26">
        <f>SUM(C3:G3)</f>
        <v>264210</v>
      </c>
      <c r="I3" s="1"/>
      <c r="N3" t="s">
        <v>34</v>
      </c>
    </row>
    <row r="4" spans="2:14" ht="15.6" x14ac:dyDescent="0.3">
      <c r="B4" s="9" t="s">
        <v>7</v>
      </c>
      <c r="C4" s="24">
        <v>42000</v>
      </c>
      <c r="D4" s="24">
        <f t="shared" ref="D4:D9" si="0">C4*120%</f>
        <v>50400</v>
      </c>
      <c r="E4" s="24">
        <v>59461</v>
      </c>
      <c r="F4" s="25">
        <v>25415</v>
      </c>
      <c r="G4" s="25">
        <v>84520</v>
      </c>
      <c r="H4" s="26">
        <f>SUM(C4:G4)</f>
        <v>261796</v>
      </c>
      <c r="I4" s="1"/>
    </row>
    <row r="5" spans="2:14" ht="15.6" x14ac:dyDescent="0.3">
      <c r="B5" s="9" t="s">
        <v>8</v>
      </c>
      <c r="C5" s="24">
        <v>45000</v>
      </c>
      <c r="D5" s="24">
        <v>53600</v>
      </c>
      <c r="E5" s="24">
        <f t="shared" ref="E5:E9" si="1">D5*96%</f>
        <v>51456</v>
      </c>
      <c r="F5" s="25">
        <f t="shared" ref="F5:F8" si="2">E5*75%</f>
        <v>38592</v>
      </c>
      <c r="G5" s="25">
        <f t="shared" ref="G5:G9" si="3">F5*45%</f>
        <v>17366.400000000001</v>
      </c>
      <c r="H5" s="26">
        <f t="shared" ref="H5:H18" si="4">SUM(C5:G5)</f>
        <v>206014.4</v>
      </c>
      <c r="I5" s="1"/>
    </row>
    <row r="6" spans="2:14" ht="15.6" x14ac:dyDescent="0.3">
      <c r="B6" s="9" t="s">
        <v>20</v>
      </c>
      <c r="C6" s="24">
        <v>55000</v>
      </c>
      <c r="D6" s="24">
        <f t="shared" si="0"/>
        <v>66000</v>
      </c>
      <c r="E6" s="24">
        <v>58961</v>
      </c>
      <c r="F6" s="25">
        <v>24531</v>
      </c>
      <c r="G6" s="25">
        <f t="shared" si="3"/>
        <v>11038.95</v>
      </c>
      <c r="H6" s="26">
        <f t="shared" si="4"/>
        <v>215530.95</v>
      </c>
      <c r="I6" s="1"/>
    </row>
    <row r="7" spans="2:14" ht="15.6" x14ac:dyDescent="0.3">
      <c r="B7" s="9" t="s">
        <v>30</v>
      </c>
      <c r="C7" s="24">
        <v>24000</v>
      </c>
      <c r="D7" s="24">
        <v>21520</v>
      </c>
      <c r="E7" s="24">
        <f t="shared" si="1"/>
        <v>20659.2</v>
      </c>
      <c r="F7" s="25">
        <v>14212</v>
      </c>
      <c r="G7" s="25">
        <v>25121</v>
      </c>
      <c r="H7" s="26">
        <f t="shared" si="4"/>
        <v>105512.2</v>
      </c>
      <c r="I7" s="1"/>
    </row>
    <row r="8" spans="2:14" ht="15.6" x14ac:dyDescent="0.3">
      <c r="B8" s="9" t="s">
        <v>9</v>
      </c>
      <c r="C8" s="24">
        <v>65000</v>
      </c>
      <c r="D8" s="24">
        <v>45006</v>
      </c>
      <c r="E8" s="24">
        <v>84520</v>
      </c>
      <c r="F8" s="25">
        <f t="shared" si="2"/>
        <v>63390</v>
      </c>
      <c r="G8" s="25">
        <v>18521</v>
      </c>
      <c r="H8" s="26">
        <f t="shared" si="4"/>
        <v>276437</v>
      </c>
      <c r="I8" s="1"/>
    </row>
    <row r="9" spans="2:14" ht="15.6" x14ac:dyDescent="0.3">
      <c r="B9" s="5" t="s">
        <v>10</v>
      </c>
      <c r="C9" s="24">
        <v>21000</v>
      </c>
      <c r="D9" s="24">
        <f t="shared" si="0"/>
        <v>25200</v>
      </c>
      <c r="E9" s="24">
        <f t="shared" si="1"/>
        <v>24192</v>
      </c>
      <c r="F9" s="25">
        <v>11250</v>
      </c>
      <c r="G9" s="25">
        <f t="shared" si="3"/>
        <v>5062.5</v>
      </c>
      <c r="H9" s="26">
        <f t="shared" si="4"/>
        <v>86704.5</v>
      </c>
      <c r="I9" s="1"/>
    </row>
    <row r="10" spans="2:14" ht="15.6" x14ac:dyDescent="0.3">
      <c r="B10" s="2" t="s">
        <v>18</v>
      </c>
      <c r="C10" s="24">
        <f>SUM(C3:C9)</f>
        <v>312000</v>
      </c>
      <c r="D10" s="24">
        <f t="shared" ref="D10:G10" si="5">SUM(D3:D9)</f>
        <v>333726</v>
      </c>
      <c r="E10" s="24">
        <f t="shared" si="5"/>
        <v>368369.2</v>
      </c>
      <c r="F10" s="24">
        <f t="shared" si="5"/>
        <v>229230</v>
      </c>
      <c r="G10" s="24">
        <f t="shared" si="5"/>
        <v>172879.84999999998</v>
      </c>
      <c r="H10" s="26">
        <f t="shared" si="4"/>
        <v>1416205.0499999998</v>
      </c>
      <c r="I10" s="1"/>
    </row>
    <row r="11" spans="2:14" ht="16.2" x14ac:dyDescent="0.35">
      <c r="B11" s="10" t="s">
        <v>11</v>
      </c>
      <c r="C11" s="24"/>
      <c r="D11" s="24"/>
      <c r="E11" s="24"/>
      <c r="F11" s="25"/>
      <c r="G11" s="25"/>
      <c r="H11" s="26"/>
      <c r="I11" s="1"/>
    </row>
    <row r="12" spans="2:14" ht="15.6" x14ac:dyDescent="0.3">
      <c r="B12" s="11" t="s">
        <v>19</v>
      </c>
      <c r="C12" s="24">
        <v>44000</v>
      </c>
      <c r="D12" s="24">
        <f>C12*105%</f>
        <v>46200</v>
      </c>
      <c r="E12" s="24">
        <f t="shared" ref="E12:G12" si="6">D12*105%</f>
        <v>48510</v>
      </c>
      <c r="F12" s="24">
        <f>E12*150%</f>
        <v>72765</v>
      </c>
      <c r="G12" s="24">
        <f t="shared" si="6"/>
        <v>76403.25</v>
      </c>
      <c r="H12" s="26">
        <f t="shared" si="4"/>
        <v>287878.25</v>
      </c>
      <c r="I12" s="1"/>
    </row>
    <row r="13" spans="2:14" ht="15.6" x14ac:dyDescent="0.3">
      <c r="B13" s="11" t="s">
        <v>12</v>
      </c>
      <c r="C13" s="24">
        <v>125000</v>
      </c>
      <c r="D13" s="24">
        <v>125000</v>
      </c>
      <c r="E13" s="24">
        <v>125000</v>
      </c>
      <c r="F13" s="24">
        <v>125000</v>
      </c>
      <c r="G13" s="24">
        <v>125000</v>
      </c>
      <c r="H13" s="26">
        <f t="shared" si="4"/>
        <v>625000</v>
      </c>
      <c r="I13" s="1"/>
    </row>
    <row r="14" spans="2:14" ht="15.6" x14ac:dyDescent="0.3">
      <c r="B14" s="11" t="s">
        <v>13</v>
      </c>
      <c r="C14" s="24">
        <v>14000</v>
      </c>
      <c r="D14" s="24">
        <v>14000</v>
      </c>
      <c r="E14" s="24">
        <v>14000</v>
      </c>
      <c r="F14" s="24">
        <v>14000</v>
      </c>
      <c r="G14" s="24">
        <v>14000</v>
      </c>
      <c r="H14" s="26">
        <f t="shared" si="4"/>
        <v>70000</v>
      </c>
      <c r="I14" s="1"/>
    </row>
    <row r="15" spans="2:14" ht="15.6" x14ac:dyDescent="0.3">
      <c r="B15" s="11" t="s">
        <v>14</v>
      </c>
      <c r="C15" s="24">
        <v>18500</v>
      </c>
      <c r="D15" s="24">
        <f>C15*108%</f>
        <v>19980</v>
      </c>
      <c r="E15" s="24">
        <f>D15*108%</f>
        <v>21578.400000000001</v>
      </c>
      <c r="F15" s="24">
        <v>55000</v>
      </c>
      <c r="G15" s="24">
        <v>35000</v>
      </c>
      <c r="H15" s="26">
        <f t="shared" si="4"/>
        <v>150058.4</v>
      </c>
      <c r="I15" s="1"/>
    </row>
    <row r="16" spans="2:14" ht="15.6" x14ac:dyDescent="0.3">
      <c r="B16" s="11" t="s">
        <v>15</v>
      </c>
      <c r="C16" s="24">
        <v>2500</v>
      </c>
      <c r="D16" s="24">
        <f t="shared" ref="D16:E17" si="7">C16*108%</f>
        <v>2700</v>
      </c>
      <c r="E16" s="24">
        <f t="shared" si="7"/>
        <v>2916</v>
      </c>
      <c r="F16" s="24">
        <v>6000</v>
      </c>
      <c r="G16" s="24">
        <v>2159</v>
      </c>
      <c r="H16" s="26">
        <f t="shared" si="4"/>
        <v>16275</v>
      </c>
    </row>
    <row r="17" spans="2:8" ht="15.6" x14ac:dyDescent="0.3">
      <c r="B17" s="30" t="s">
        <v>21</v>
      </c>
      <c r="C17" s="27">
        <f>SUM(C11:C16)</f>
        <v>204000</v>
      </c>
      <c r="D17" s="24">
        <f t="shared" si="7"/>
        <v>220320</v>
      </c>
      <c r="E17" s="24">
        <f t="shared" si="7"/>
        <v>237945.60000000001</v>
      </c>
      <c r="F17" s="27">
        <f>SUM(F11:F16)</f>
        <v>272765</v>
      </c>
      <c r="G17" s="27">
        <f t="shared" ref="G17" si="8">SUM(G11:G16)</f>
        <v>252562.25</v>
      </c>
      <c r="H17" s="26">
        <f t="shared" si="4"/>
        <v>1187592.8500000001</v>
      </c>
    </row>
    <row r="18" spans="2:8" ht="16.2" thickBot="1" x14ac:dyDescent="0.35">
      <c r="B18" s="14" t="s">
        <v>22</v>
      </c>
      <c r="C18" s="28">
        <f>C10-C17</f>
        <v>108000</v>
      </c>
      <c r="D18" s="28">
        <f t="shared" ref="D18:G18" si="9">D10-D17</f>
        <v>113406</v>
      </c>
      <c r="E18" s="28">
        <f t="shared" si="9"/>
        <v>130423.6</v>
      </c>
      <c r="F18" s="28">
        <f>F10-F17</f>
        <v>-43535</v>
      </c>
      <c r="G18" s="28">
        <f t="shared" si="9"/>
        <v>-79682.400000000023</v>
      </c>
      <c r="H18" s="26">
        <f t="shared" si="4"/>
        <v>228612.19999999995</v>
      </c>
    </row>
    <row r="19" spans="2:8" ht="15.6" x14ac:dyDescent="0.3">
      <c r="B19" s="18"/>
      <c r="C19" s="19"/>
      <c r="D19" s="19"/>
      <c r="E19" s="19"/>
      <c r="F19" s="19"/>
      <c r="G19" s="19"/>
      <c r="H19" s="20"/>
    </row>
    <row r="20" spans="2:8" ht="15.6" x14ac:dyDescent="0.3">
      <c r="B20" s="16"/>
      <c r="C20" s="3" t="s">
        <v>3</v>
      </c>
      <c r="D20" s="3" t="s">
        <v>4</v>
      </c>
      <c r="E20" s="3" t="s">
        <v>16</v>
      </c>
      <c r="F20" s="3" t="s">
        <v>17</v>
      </c>
      <c r="G20" s="22"/>
    </row>
    <row r="21" spans="2:8" ht="17.399999999999999" x14ac:dyDescent="0.3">
      <c r="B21" s="17" t="s">
        <v>29</v>
      </c>
      <c r="C21" s="21">
        <f>(D3-C3)/C3</f>
        <v>0.2</v>
      </c>
      <c r="D21" s="21">
        <f t="shared" ref="D21:F21" si="10">(E3-D3)/D3</f>
        <v>-0.04</v>
      </c>
      <c r="E21" s="21">
        <f t="shared" si="10"/>
        <v>-0.25</v>
      </c>
      <c r="F21" s="21">
        <f t="shared" si="10"/>
        <v>-0.78298611111111116</v>
      </c>
      <c r="G21" s="21"/>
    </row>
    <row r="22" spans="2:8" ht="17.399999999999999" x14ac:dyDescent="0.3">
      <c r="B22" s="17" t="s">
        <v>24</v>
      </c>
      <c r="C22" s="21">
        <f>(D4-C4)/C4</f>
        <v>0.2</v>
      </c>
      <c r="D22" s="21">
        <f t="shared" ref="D22:F22" si="11">(E4-D4)/D4</f>
        <v>0.17978174603174604</v>
      </c>
      <c r="E22" s="21">
        <f t="shared" si="11"/>
        <v>-0.57257698323270712</v>
      </c>
      <c r="F22" s="21">
        <f t="shared" si="11"/>
        <v>2.3255951209915406</v>
      </c>
    </row>
    <row r="23" spans="2:8" ht="17.399999999999999" x14ac:dyDescent="0.3">
      <c r="B23" s="17" t="s">
        <v>25</v>
      </c>
      <c r="C23" s="21">
        <f t="shared" ref="C23:F27" si="12">(D5-C5)/C5</f>
        <v>0.19111111111111112</v>
      </c>
      <c r="D23" s="21">
        <f t="shared" si="12"/>
        <v>-0.04</v>
      </c>
      <c r="E23" s="21">
        <f t="shared" si="12"/>
        <v>-0.25</v>
      </c>
      <c r="F23" s="21">
        <f t="shared" si="12"/>
        <v>-0.54999999999999993</v>
      </c>
    </row>
    <row r="24" spans="2:8" ht="17.399999999999999" x14ac:dyDescent="0.3">
      <c r="B24" s="17" t="s">
        <v>26</v>
      </c>
      <c r="C24" s="21">
        <f t="shared" si="12"/>
        <v>0.2</v>
      </c>
      <c r="D24" s="21">
        <f t="shared" si="12"/>
        <v>-0.10665151515151515</v>
      </c>
      <c r="E24" s="21">
        <f t="shared" si="12"/>
        <v>-0.58394531978765629</v>
      </c>
      <c r="F24" s="21">
        <f t="shared" si="12"/>
        <v>-0.54999999999999993</v>
      </c>
    </row>
    <row r="25" spans="2:8" ht="17.399999999999999" x14ac:dyDescent="0.3">
      <c r="B25" s="17" t="s">
        <v>31</v>
      </c>
      <c r="C25" s="21">
        <f t="shared" si="12"/>
        <v>-0.10333333333333333</v>
      </c>
      <c r="D25" s="21">
        <f t="shared" si="12"/>
        <v>-3.9999999999999966E-2</v>
      </c>
      <c r="E25" s="21">
        <f t="shared" si="12"/>
        <v>-0.31207403965303598</v>
      </c>
      <c r="F25" s="21">
        <f t="shared" si="12"/>
        <v>0.76759076836476214</v>
      </c>
    </row>
    <row r="26" spans="2:8" ht="17.399999999999999" x14ac:dyDescent="0.3">
      <c r="B26" s="17" t="s">
        <v>27</v>
      </c>
      <c r="C26" s="21">
        <f t="shared" si="12"/>
        <v>-0.30759999999999998</v>
      </c>
      <c r="D26" s="21">
        <f t="shared" si="12"/>
        <v>0.87797182597875834</v>
      </c>
      <c r="E26" s="21">
        <f t="shared" si="12"/>
        <v>-0.25</v>
      </c>
      <c r="F26" s="21">
        <f t="shared" si="12"/>
        <v>-0.70782457800914966</v>
      </c>
    </row>
    <row r="27" spans="2:8" ht="17.399999999999999" x14ac:dyDescent="0.3">
      <c r="B27" s="17" t="s">
        <v>28</v>
      </c>
      <c r="C27" s="21">
        <f t="shared" si="12"/>
        <v>0.2</v>
      </c>
      <c r="D27" s="21">
        <f t="shared" si="12"/>
        <v>-0.04</v>
      </c>
      <c r="E27" s="21">
        <f t="shared" si="12"/>
        <v>-0.53497023809523814</v>
      </c>
      <c r="F27" s="21">
        <f t="shared" si="12"/>
        <v>-0.55000000000000004</v>
      </c>
    </row>
    <row r="29" spans="2:8" ht="17.399999999999999" x14ac:dyDescent="0.3">
      <c r="B29" s="35" t="s">
        <v>32</v>
      </c>
      <c r="C29" s="35"/>
    </row>
    <row r="30" spans="2:8" ht="15.6" x14ac:dyDescent="0.3">
      <c r="B30" s="3" t="s">
        <v>6</v>
      </c>
      <c r="C30" s="29">
        <v>264210</v>
      </c>
    </row>
    <row r="31" spans="2:8" x14ac:dyDescent="0.3">
      <c r="B31" s="23" t="s">
        <v>7</v>
      </c>
      <c r="C31" s="29">
        <v>261796</v>
      </c>
    </row>
    <row r="32" spans="2:8" x14ac:dyDescent="0.3">
      <c r="B32" s="23" t="s">
        <v>8</v>
      </c>
      <c r="C32" s="29">
        <v>206014.4</v>
      </c>
    </row>
    <row r="33" spans="2:4" x14ac:dyDescent="0.3">
      <c r="B33" s="23" t="s">
        <v>20</v>
      </c>
      <c r="C33" s="29">
        <v>215530.95</v>
      </c>
    </row>
    <row r="34" spans="2:4" x14ac:dyDescent="0.3">
      <c r="B34" s="23" t="s">
        <v>30</v>
      </c>
      <c r="C34" s="29">
        <v>105512.2</v>
      </c>
    </row>
    <row r="35" spans="2:4" x14ac:dyDescent="0.3">
      <c r="B35" s="23" t="s">
        <v>9</v>
      </c>
      <c r="C35" s="29">
        <v>276437</v>
      </c>
    </row>
    <row r="36" spans="2:4" ht="15.6" x14ac:dyDescent="0.3">
      <c r="B36" s="3" t="s">
        <v>10</v>
      </c>
      <c r="C36" s="29">
        <v>86704.5</v>
      </c>
    </row>
    <row r="41" spans="2:4" x14ac:dyDescent="0.3">
      <c r="B41" s="36"/>
      <c r="C41" s="36"/>
      <c r="D41" s="37" t="s">
        <v>33</v>
      </c>
    </row>
    <row r="42" spans="2:4" ht="15.6" x14ac:dyDescent="0.3">
      <c r="B42" s="5" t="s">
        <v>19</v>
      </c>
      <c r="C42" s="38">
        <v>287878.25</v>
      </c>
      <c r="D42" s="39">
        <f>C42/$C$47</f>
        <v>0.24240483596714141</v>
      </c>
    </row>
    <row r="43" spans="2:4" ht="15.6" x14ac:dyDescent="0.3">
      <c r="B43" s="5" t="s">
        <v>12</v>
      </c>
      <c r="C43" s="38">
        <v>625000</v>
      </c>
      <c r="D43" s="39">
        <f t="shared" ref="D43:D46" si="13">C43/$C$47</f>
        <v>0.52627464033654292</v>
      </c>
    </row>
    <row r="44" spans="2:4" ht="15.6" x14ac:dyDescent="0.3">
      <c r="B44" s="5" t="s">
        <v>13</v>
      </c>
      <c r="C44" s="38">
        <v>70000</v>
      </c>
      <c r="D44" s="39">
        <f t="shared" si="13"/>
        <v>5.8942759717692805E-2</v>
      </c>
    </row>
    <row r="45" spans="2:4" ht="15.6" x14ac:dyDescent="0.3">
      <c r="B45" s="5" t="s">
        <v>14</v>
      </c>
      <c r="C45" s="38">
        <v>150058.4</v>
      </c>
      <c r="D45" s="39">
        <f t="shared" si="13"/>
        <v>0.12635508878316334</v>
      </c>
    </row>
    <row r="46" spans="2:4" ht="15.6" x14ac:dyDescent="0.3">
      <c r="B46" s="5" t="s">
        <v>15</v>
      </c>
      <c r="C46" s="38">
        <v>16275</v>
      </c>
      <c r="D46" s="39">
        <f t="shared" si="13"/>
        <v>1.3704191634363577E-2</v>
      </c>
    </row>
    <row r="47" spans="2:4" ht="15.6" x14ac:dyDescent="0.3">
      <c r="B47" s="3" t="s">
        <v>21</v>
      </c>
      <c r="C47" s="38">
        <v>1187592.8500000001</v>
      </c>
      <c r="D47" s="36"/>
    </row>
  </sheetData>
  <mergeCells count="2">
    <mergeCell ref="B1:H1"/>
    <mergeCell ref="B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Cash Flow Summary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Acer</cp:lastModifiedBy>
  <dcterms:created xsi:type="dcterms:W3CDTF">2022-08-29T06:22:44Z</dcterms:created>
  <dcterms:modified xsi:type="dcterms:W3CDTF">2023-08-18T15:36:45Z</dcterms:modified>
</cp:coreProperties>
</file>