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Vidini\Nov\11 th\New folder\files\"/>
    </mc:Choice>
  </mc:AlternateContent>
  <xr:revisionPtr revIDLastSave="0" documentId="13_ncr:1_{CFBFA115-515E-4085-A083-8CBF46583372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Liquidity " sheetId="8" r:id="rId1"/>
    <sheet name="Profitability Ratios" sheetId="1" r:id="rId2"/>
    <sheet name="Efficiency Ratios" sheetId="7" r:id="rId3"/>
    <sheet name="Solvency 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8" l="1"/>
  <c r="F4" i="9"/>
  <c r="D18" i="9" s="1"/>
  <c r="F3" i="9"/>
  <c r="D28" i="9" s="1"/>
  <c r="F5" i="9"/>
  <c r="G6" i="7"/>
  <c r="G5" i="7"/>
  <c r="G7" i="7"/>
  <c r="D12" i="7"/>
  <c r="E12" i="7"/>
  <c r="F12" i="7"/>
  <c r="C12" i="7"/>
  <c r="G13" i="7"/>
  <c r="G8" i="7"/>
  <c r="G10" i="7"/>
  <c r="G12" i="7" s="1"/>
  <c r="G10" i="1"/>
  <c r="G9" i="1"/>
  <c r="G8" i="1"/>
  <c r="G7" i="1"/>
  <c r="G6" i="1"/>
  <c r="G4" i="1"/>
  <c r="F9" i="8"/>
  <c r="D55" i="8" s="1"/>
  <c r="F8" i="8"/>
  <c r="D56" i="8"/>
  <c r="D54" i="8"/>
  <c r="D53" i="8"/>
  <c r="D52" i="8"/>
  <c r="D51" i="8"/>
  <c r="D50" i="8"/>
  <c r="D49" i="8"/>
  <c r="D48" i="8"/>
  <c r="D47" i="8"/>
  <c r="D29" i="9"/>
  <c r="D27" i="9"/>
  <c r="D26" i="9"/>
  <c r="D25" i="9"/>
  <c r="D24" i="9"/>
  <c r="D23" i="9"/>
  <c r="D22" i="9"/>
  <c r="D21" i="9"/>
  <c r="D20" i="9"/>
  <c r="D16" i="9"/>
  <c r="D15" i="9"/>
  <c r="D14" i="9"/>
  <c r="D13" i="9"/>
  <c r="D12" i="9"/>
  <c r="D11" i="9"/>
  <c r="D10" i="9"/>
  <c r="D9" i="9"/>
  <c r="E9" i="9" s="1"/>
  <c r="D17" i="9" l="1"/>
  <c r="E47" i="8"/>
  <c r="E49" i="8"/>
  <c r="E11" i="9"/>
  <c r="F9" i="9" s="1"/>
  <c r="E24" i="9"/>
  <c r="E28" i="9"/>
  <c r="F28" i="9" s="1"/>
  <c r="E13" i="9"/>
  <c r="E15" i="9"/>
  <c r="E26" i="9"/>
  <c r="E20" i="9"/>
  <c r="E17" i="9"/>
  <c r="E22" i="9"/>
  <c r="F17" i="9" l="1"/>
  <c r="F20" i="9"/>
  <c r="F47" i="8"/>
  <c r="F13" i="9"/>
  <c r="F24" i="9"/>
  <c r="D45" i="8"/>
  <c r="D44" i="8"/>
  <c r="D43" i="8"/>
  <c r="D42" i="8"/>
  <c r="D41" i="8"/>
  <c r="D40" i="8"/>
  <c r="D39" i="8"/>
  <c r="D38" i="8"/>
  <c r="D37" i="8"/>
  <c r="D34" i="8"/>
  <c r="D33" i="8"/>
  <c r="D32" i="8"/>
  <c r="D31" i="8"/>
  <c r="D30" i="8"/>
  <c r="D29" i="8"/>
  <c r="D28" i="8"/>
  <c r="D27" i="8"/>
  <c r="D26" i="8"/>
  <c r="D25" i="8"/>
  <c r="D23" i="8"/>
  <c r="D22" i="8"/>
  <c r="E22" i="8" s="1"/>
  <c r="D21" i="8"/>
  <c r="D20" i="8"/>
  <c r="D19" i="8"/>
  <c r="E51" i="8" s="1"/>
  <c r="D18" i="8"/>
  <c r="D17" i="8"/>
  <c r="D16" i="8"/>
  <c r="E16" i="8" s="1"/>
  <c r="D15" i="8"/>
  <c r="D14" i="8"/>
  <c r="E25" i="8" l="1"/>
  <c r="F51" i="8"/>
  <c r="E29" i="8"/>
  <c r="E40" i="8"/>
  <c r="E31" i="8"/>
  <c r="E27" i="8"/>
  <c r="E18" i="8"/>
  <c r="E36" i="8"/>
  <c r="E42" i="8"/>
  <c r="E14" i="8"/>
  <c r="F14" i="8" s="1"/>
  <c r="E44" i="8"/>
  <c r="E20" i="8"/>
  <c r="F22" i="8" s="1"/>
  <c r="E38" i="8"/>
  <c r="E33" i="8"/>
  <c r="E71" i="7"/>
  <c r="E70" i="7"/>
  <c r="E69" i="7"/>
  <c r="E68" i="7"/>
  <c r="E67" i="7"/>
  <c r="E66" i="7"/>
  <c r="E65" i="7"/>
  <c r="E64" i="7"/>
  <c r="E63" i="7"/>
  <c r="E62" i="7"/>
  <c r="E59" i="7"/>
  <c r="E57" i="7"/>
  <c r="E55" i="7"/>
  <c r="E53" i="7"/>
  <c r="E51" i="7"/>
  <c r="E49" i="7"/>
  <c r="E48" i="7"/>
  <c r="E47" i="7"/>
  <c r="E46" i="7"/>
  <c r="E45" i="7"/>
  <c r="E44" i="7"/>
  <c r="E43" i="7"/>
  <c r="E42" i="7"/>
  <c r="E41" i="7"/>
  <c r="E40" i="7"/>
  <c r="E38" i="7"/>
  <c r="E37" i="7"/>
  <c r="E36" i="7"/>
  <c r="E35" i="7"/>
  <c r="E34" i="7"/>
  <c r="E33" i="7"/>
  <c r="E32" i="7"/>
  <c r="E31" i="7"/>
  <c r="E30" i="7"/>
  <c r="E29" i="7"/>
  <c r="E27" i="7"/>
  <c r="E26" i="7"/>
  <c r="E25" i="7"/>
  <c r="E24" i="7"/>
  <c r="E23" i="7"/>
  <c r="E22" i="7"/>
  <c r="E21" i="7"/>
  <c r="E20" i="7"/>
  <c r="E19" i="7"/>
  <c r="E18" i="7"/>
  <c r="E54" i="7"/>
  <c r="E56" i="7"/>
  <c r="E58" i="7"/>
  <c r="E60" i="7"/>
  <c r="E52" i="7"/>
  <c r="E67" i="1"/>
  <c r="E65" i="1"/>
  <c r="E63" i="1"/>
  <c r="E61" i="1"/>
  <c r="E59" i="1"/>
  <c r="E57" i="1"/>
  <c r="E56" i="1"/>
  <c r="E55" i="1"/>
  <c r="E54" i="1"/>
  <c r="E53" i="1"/>
  <c r="E52" i="1"/>
  <c r="E51" i="1"/>
  <c r="E50" i="1"/>
  <c r="E49" i="1"/>
  <c r="E48" i="1"/>
  <c r="E46" i="1"/>
  <c r="E45" i="1"/>
  <c r="E44" i="1"/>
  <c r="E43" i="1"/>
  <c r="E42" i="1"/>
  <c r="E41" i="1"/>
  <c r="E40" i="1"/>
  <c r="E39" i="1"/>
  <c r="E38" i="1"/>
  <c r="E37" i="1"/>
  <c r="E35" i="1"/>
  <c r="E34" i="1"/>
  <c r="E33" i="1"/>
  <c r="E32" i="1"/>
  <c r="E31" i="1"/>
  <c r="E30" i="1"/>
  <c r="E29" i="1"/>
  <c r="E28" i="1"/>
  <c r="E27" i="1"/>
  <c r="E26" i="1"/>
  <c r="E24" i="1"/>
  <c r="E23" i="1"/>
  <c r="E22" i="1"/>
  <c r="E21" i="1"/>
  <c r="E20" i="1"/>
  <c r="E19" i="1"/>
  <c r="E18" i="1"/>
  <c r="E17" i="1"/>
  <c r="E16" i="1"/>
  <c r="E15" i="1"/>
  <c r="G11" i="1"/>
  <c r="E68" i="1" s="1"/>
  <c r="F11" i="1"/>
  <c r="E66" i="1" s="1"/>
  <c r="E11" i="1"/>
  <c r="E64" i="1" s="1"/>
  <c r="D11" i="1"/>
  <c r="E62" i="1" s="1"/>
  <c r="C11" i="1"/>
  <c r="E60" i="1" s="1"/>
  <c r="F20" i="7" l="1"/>
  <c r="F65" i="1"/>
  <c r="F21" i="1"/>
  <c r="F15" i="1"/>
  <c r="F40" i="8"/>
  <c r="F42" i="8"/>
  <c r="F31" i="8"/>
  <c r="F33" i="8"/>
  <c r="F29" i="8"/>
  <c r="F18" i="8"/>
  <c r="E55" i="8" s="1"/>
  <c r="E53" i="8"/>
  <c r="F29" i="7"/>
  <c r="F48" i="7"/>
  <c r="F52" i="1"/>
  <c r="F30" i="1"/>
  <c r="F26" i="7"/>
  <c r="F66" i="7"/>
  <c r="F62" i="7"/>
  <c r="F61" i="1"/>
  <c r="F41" i="1"/>
  <c r="F44" i="8"/>
  <c r="F25" i="8"/>
  <c r="F17" i="1"/>
  <c r="F28" i="1"/>
  <c r="F45" i="1"/>
  <c r="F34" i="1"/>
  <c r="F44" i="7"/>
  <c r="F43" i="1"/>
  <c r="F32" i="1"/>
  <c r="F50" i="1"/>
  <c r="G52" i="1" s="1"/>
  <c r="F20" i="8"/>
  <c r="F36" i="8"/>
  <c r="F59" i="7"/>
  <c r="F67" i="1"/>
  <c r="F56" i="1"/>
  <c r="F19" i="1"/>
  <c r="F70" i="7"/>
  <c r="F68" i="7"/>
  <c r="F64" i="7"/>
  <c r="F51" i="7"/>
  <c r="F46" i="7"/>
  <c r="F42" i="7"/>
  <c r="F40" i="7"/>
  <c r="F37" i="7"/>
  <c r="F24" i="7"/>
  <c r="G26" i="7" s="1"/>
  <c r="F22" i="7"/>
  <c r="G22" i="7" s="1"/>
  <c r="F18" i="7"/>
  <c r="F53" i="7"/>
  <c r="F55" i="7"/>
  <c r="F57" i="7"/>
  <c r="F31" i="7"/>
  <c r="F33" i="7"/>
  <c r="F35" i="7"/>
  <c r="F63" i="1"/>
  <c r="G65" i="1" s="1"/>
  <c r="F59" i="1"/>
  <c r="F54" i="1"/>
  <c r="F48" i="1"/>
  <c r="F39" i="1"/>
  <c r="F37" i="1"/>
  <c r="F26" i="1"/>
  <c r="F23" i="1"/>
  <c r="G23" i="1" s="1"/>
  <c r="G18" i="7" l="1"/>
  <c r="G66" i="7"/>
  <c r="G54" i="1"/>
  <c r="G67" i="1"/>
  <c r="G15" i="1"/>
  <c r="G32" i="1"/>
  <c r="G30" i="1"/>
  <c r="F55" i="8"/>
  <c r="F53" i="8"/>
  <c r="G68" i="7"/>
  <c r="G59" i="1"/>
  <c r="G34" i="1"/>
  <c r="G44" i="7"/>
  <c r="G46" i="7"/>
  <c r="G26" i="1"/>
  <c r="G19" i="1"/>
  <c r="G45" i="1"/>
  <c r="G41" i="1"/>
  <c r="G33" i="7"/>
  <c r="G43" i="1"/>
  <c r="G21" i="1"/>
  <c r="G48" i="1"/>
  <c r="G48" i="7"/>
  <c r="G62" i="7"/>
  <c r="G59" i="7"/>
  <c r="G56" i="1"/>
  <c r="G70" i="7"/>
  <c r="G55" i="7"/>
  <c r="G40" i="7"/>
  <c r="G24" i="7"/>
  <c r="G51" i="7"/>
  <c r="G57" i="7"/>
  <c r="G29" i="7"/>
  <c r="G37" i="7"/>
  <c r="G35" i="7"/>
  <c r="G63" i="1"/>
  <c r="G37" i="1"/>
</calcChain>
</file>

<file path=xl/sharedStrings.xml><?xml version="1.0" encoding="utf-8"?>
<sst xmlns="http://schemas.openxmlformats.org/spreadsheetml/2006/main" count="329" uniqueCount="75">
  <si>
    <t>Particulars</t>
  </si>
  <si>
    <t>Sales Revenues</t>
  </si>
  <si>
    <t>Net Profit</t>
  </si>
  <si>
    <t>Year</t>
  </si>
  <si>
    <t xml:space="preserve">Formula </t>
  </si>
  <si>
    <t xml:space="preserve">Amount </t>
  </si>
  <si>
    <t>Ratio</t>
  </si>
  <si>
    <t>Growth</t>
  </si>
  <si>
    <t>Sales</t>
  </si>
  <si>
    <t>Net Profit Ratio</t>
  </si>
  <si>
    <t>(Net Profit/Sales)*100</t>
  </si>
  <si>
    <t>Current Liabilities</t>
  </si>
  <si>
    <t>Equity</t>
  </si>
  <si>
    <t>Total Assets</t>
  </si>
  <si>
    <t>Gross Profit Ratio</t>
  </si>
  <si>
    <t xml:space="preserve">Gross Profit </t>
  </si>
  <si>
    <t>(Gross Profit/Sales)*100</t>
  </si>
  <si>
    <t>Return on Assets</t>
  </si>
  <si>
    <t>Return on Equity</t>
  </si>
  <si>
    <t>Return on Capital Employed</t>
  </si>
  <si>
    <t xml:space="preserve">Profit Before Tax </t>
  </si>
  <si>
    <t>Capital Employed</t>
  </si>
  <si>
    <t>(Net Profit /Total Assets)*100</t>
  </si>
  <si>
    <t>(Net Profit / Equity)*100</t>
  </si>
  <si>
    <t>(Profit Before Taxes/ Capital Employed)*100</t>
  </si>
  <si>
    <t xml:space="preserve">Porfit before Tax </t>
  </si>
  <si>
    <t>Capital employed</t>
  </si>
  <si>
    <t>Amount (2020) (M)</t>
  </si>
  <si>
    <t>Amount (2019) (M)</t>
  </si>
  <si>
    <t>Cost of Sales</t>
  </si>
  <si>
    <t>Fixed Assets</t>
  </si>
  <si>
    <t>Current Assets</t>
  </si>
  <si>
    <t>Inventory</t>
  </si>
  <si>
    <t>Working Capital</t>
  </si>
  <si>
    <t>Cash and Cash Equivalents</t>
  </si>
  <si>
    <t>Inventory Turnover Ratio</t>
  </si>
  <si>
    <t>Average Inventory</t>
  </si>
  <si>
    <t>Fixed Assets Turnover Ratio</t>
  </si>
  <si>
    <t>Asset Turnover Ratio</t>
  </si>
  <si>
    <t>Working Capital Turnover Ratio</t>
  </si>
  <si>
    <t xml:space="preserve">Working Capital </t>
  </si>
  <si>
    <t>Cash Flow Ratio</t>
  </si>
  <si>
    <t>(Sales/ Cash and Cash Equivalents)</t>
  </si>
  <si>
    <t>(Sales/ Working Capital)</t>
  </si>
  <si>
    <t>(Sales/ Total Assets)</t>
  </si>
  <si>
    <t>(Sales/ Fixed Assets)</t>
  </si>
  <si>
    <t>(Cost of Sales/ Average Inventory)</t>
  </si>
  <si>
    <t xml:space="preserve">Inventory </t>
  </si>
  <si>
    <t xml:space="preserve">Current assets </t>
  </si>
  <si>
    <t xml:space="preserve">Current ratio </t>
  </si>
  <si>
    <t>Current asset</t>
  </si>
  <si>
    <t>(Current Assets /Current Liabilities)</t>
  </si>
  <si>
    <t xml:space="preserve">Current liability </t>
  </si>
  <si>
    <t xml:space="preserve">Quick ratio </t>
  </si>
  <si>
    <t xml:space="preserve">Current assets-inventory </t>
  </si>
  <si>
    <t>(Current Assets- Inventories /Current Liabilities)</t>
  </si>
  <si>
    <t xml:space="preserve">Net working capital </t>
  </si>
  <si>
    <t>current assets- current liabilities</t>
  </si>
  <si>
    <t>current assets- current liabilities/ total assets</t>
  </si>
  <si>
    <t>Debt</t>
  </si>
  <si>
    <t>Debt To Equity Ratio</t>
  </si>
  <si>
    <t>(Debt /Equity)</t>
  </si>
  <si>
    <t>Debt To Total Assets Ratio</t>
  </si>
  <si>
    <t>(Debt /Total Assets)</t>
  </si>
  <si>
    <t>UnileverPlc</t>
  </si>
  <si>
    <t>Unilever Plc</t>
  </si>
  <si>
    <t>Cash Ratio</t>
  </si>
  <si>
    <t xml:space="preserve">Cash and Cash Equivalents </t>
  </si>
  <si>
    <t xml:space="preserve">Current Liability </t>
  </si>
  <si>
    <t>Cash and Cash Equivalents/ Current Liabilities</t>
  </si>
  <si>
    <t>Amount (2018 (M)</t>
  </si>
  <si>
    <t>Amount (2021) (M)</t>
  </si>
  <si>
    <t>Amount (2022)(M)</t>
  </si>
  <si>
    <t>Airtel Africa Plc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</si>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</sst>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_-[$£-809]* #,##0.00_-;\-[$£-809]* #,##0.00_-;_-[$£-809]* &quot;-&quot;??_-;_-@_-"/>
    <numFmt numFmtId="165" formatCode="_-[$$-409]* #,##0.00_ ;_-[$$-409]* \-#,##0.00\ ;_-[$$-409]* &quot;-&quot;??_ ;_-@_ "/>
    <numFmt numFmtId="166" formatCode="_ [$€-2]\ * #,##0.00_ ;_ [$€-2]\ * \-#,##0.00_ ;_ [$€-2]\ * &quot;-&quot;??_ ;_ @_ 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8"/>
      <color rgb="FF232A3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1" xfId="0" applyFont="1" applyBorder="1"/>
    <xf numFmtId="0" fontId="1" fillId="0" borderId="1" xfId="0" applyFont="1" applyBorder="1"/>
    <xf numFmtId="165" fontId="2" fillId="0" borderId="1" xfId="0" applyNumberFormat="1" applyFont="1" applyBorder="1"/>
    <xf numFmtId="0" fontId="2" fillId="0" borderId="0" xfId="0" applyFont="1"/>
    <xf numFmtId="2" fontId="2" fillId="0" borderId="1" xfId="0" applyNumberFormat="1" applyFont="1" applyBorder="1"/>
    <xf numFmtId="2" fontId="1" fillId="0" borderId="1" xfId="0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/>
    <xf numFmtId="164" fontId="1" fillId="0" borderId="6" xfId="0" applyNumberFormat="1" applyFont="1" applyBorder="1"/>
    <xf numFmtId="164" fontId="1" fillId="0" borderId="7" xfId="0" applyNumberFormat="1" applyFont="1" applyBorder="1"/>
    <xf numFmtId="166" fontId="2" fillId="0" borderId="1" xfId="0" applyNumberFormat="1" applyFont="1" applyBorder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10" fontId="1" fillId="0" borderId="2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10" fontId="1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5" fillId="0" borderId="0" xfId="0" applyNumberFormat="1" applyFont="1"/>
    <xf numFmtId="164" fontId="1" fillId="0" borderId="1" xfId="0" applyNumberFormat="1" applyFont="1" applyBorder="1"/>
    <xf numFmtId="164" fontId="5" fillId="0" borderId="8" xfId="0" applyNumberFormat="1" applyFont="1" applyBorder="1" applyAlignment="1">
      <alignment horizontal="center" vertical="center" wrapText="1"/>
    </xf>
    <xf numFmtId="164" fontId="5" fillId="0" borderId="0" xfId="1" applyNumberFormat="1" applyFont="1"/>
    <xf numFmtId="164" fontId="5" fillId="0" borderId="8" xfId="1" applyNumberFormat="1" applyFont="1" applyBorder="1" applyAlignment="1">
      <alignment horizontal="center" vertical="center" wrapText="1"/>
    </xf>
    <xf numFmtId="164" fontId="1" fillId="0" borderId="1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FA95"/>
      <color rgb="FF00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86"/>
  <sheetViews>
    <sheetView topLeftCell="A35" zoomScaleNormal="100" workbookViewId="0">
      <selection activeCell="A12" sqref="A12:F56"/>
    </sheetView>
  </sheetViews>
  <sheetFormatPr defaultRowHeight="14.4" x14ac:dyDescent="0.3"/>
  <cols>
    <col min="1" max="1" width="27.44140625" customWidth="1"/>
    <col min="2" max="2" width="30.6640625" bestFit="1" customWidth="1"/>
    <col min="3" max="3" width="51" customWidth="1"/>
    <col min="4" max="6" width="20" bestFit="1" customWidth="1"/>
    <col min="11" max="11" width="30" bestFit="1" customWidth="1"/>
    <col min="12" max="12" width="44.88671875" bestFit="1" customWidth="1"/>
    <col min="13" max="16" width="19.33203125" bestFit="1" customWidth="1"/>
  </cols>
  <sheetData>
    <row r="2" spans="1:16" ht="15.6" x14ac:dyDescent="0.3">
      <c r="A2" s="1"/>
    </row>
    <row r="3" spans="1:16" ht="16.2" x14ac:dyDescent="0.35">
      <c r="A3" s="23" t="s">
        <v>64</v>
      </c>
      <c r="B3" s="23"/>
      <c r="C3" s="23"/>
      <c r="D3" s="23"/>
      <c r="E3" s="23"/>
      <c r="F3" s="23"/>
      <c r="J3" s="1"/>
    </row>
    <row r="4" spans="1:16" ht="15.6" x14ac:dyDescent="0.3">
      <c r="A4" s="3" t="s">
        <v>0</v>
      </c>
      <c r="B4" s="3" t="s">
        <v>72</v>
      </c>
      <c r="C4" s="3" t="s">
        <v>71</v>
      </c>
      <c r="D4" s="3" t="s">
        <v>27</v>
      </c>
      <c r="E4" s="3" t="s">
        <v>28</v>
      </c>
      <c r="F4" s="3" t="s">
        <v>70</v>
      </c>
      <c r="J4" s="1"/>
    </row>
    <row r="5" spans="1:16" ht="16.2" thickBot="1" x14ac:dyDescent="0.35">
      <c r="A5" s="4" t="s">
        <v>47</v>
      </c>
      <c r="B5" s="37">
        <v>3000</v>
      </c>
      <c r="C5" s="38">
        <v>7000</v>
      </c>
      <c r="D5" s="37">
        <v>3000</v>
      </c>
      <c r="E5" s="37">
        <v>3000</v>
      </c>
      <c r="F5" s="39">
        <v>3000</v>
      </c>
      <c r="J5" s="1"/>
    </row>
    <row r="6" spans="1:16" ht="15.6" x14ac:dyDescent="0.3">
      <c r="A6" s="4" t="s">
        <v>13</v>
      </c>
      <c r="B6" s="37">
        <v>10364000</v>
      </c>
      <c r="C6" s="37">
        <v>9992000</v>
      </c>
      <c r="D6" s="37">
        <v>9325000</v>
      </c>
      <c r="E6" s="37">
        <v>9112000</v>
      </c>
      <c r="F6" s="37">
        <v>9325000</v>
      </c>
      <c r="J6" s="1"/>
    </row>
    <row r="7" spans="1:16" ht="15.6" x14ac:dyDescent="0.3">
      <c r="A7" s="4" t="s">
        <v>11</v>
      </c>
      <c r="B7" s="37">
        <v>3073000</v>
      </c>
      <c r="C7" s="37">
        <v>3504000</v>
      </c>
      <c r="D7" s="37">
        <v>2488000</v>
      </c>
      <c r="E7" s="37">
        <v>3107000</v>
      </c>
      <c r="F7" s="37">
        <v>2488000</v>
      </c>
      <c r="H7" t="s">
        <v>74</v>
      </c>
      <c r="J7" s="1"/>
    </row>
    <row r="8" spans="1:16" ht="15.6" x14ac:dyDescent="0.3">
      <c r="A8" s="4" t="s">
        <v>48</v>
      </c>
      <c r="B8" s="37">
        <v>1997000</v>
      </c>
      <c r="C8" s="37">
        <v>1905000</v>
      </c>
      <c r="D8" s="37">
        <v>1671000</v>
      </c>
      <c r="E8" s="37">
        <v>1427000</v>
      </c>
      <c r="F8" s="37">
        <f>1671000*80%</f>
        <v>1336800</v>
      </c>
      <c r="J8" s="1"/>
    </row>
    <row r="9" spans="1:16" ht="15.6" x14ac:dyDescent="0.3">
      <c r="A9" s="4" t="s">
        <v>34</v>
      </c>
      <c r="B9" s="37">
        <v>927000</v>
      </c>
      <c r="C9" s="37">
        <v>904000</v>
      </c>
      <c r="D9" s="37">
        <v>1082000</v>
      </c>
      <c r="E9" s="37">
        <v>936000</v>
      </c>
      <c r="F9" s="39">
        <f>D9*60%</f>
        <v>649200</v>
      </c>
      <c r="J9" s="1"/>
    </row>
    <row r="10" spans="1:16" ht="15.6" x14ac:dyDescent="0.3">
      <c r="A10" s="1"/>
      <c r="J10" s="1"/>
    </row>
    <row r="11" spans="1:16" ht="15.6" x14ac:dyDescent="0.3">
      <c r="A11" s="1"/>
      <c r="J11" s="1"/>
    </row>
    <row r="12" spans="1:16" ht="16.2" x14ac:dyDescent="0.35">
      <c r="A12" s="23" t="s">
        <v>73</v>
      </c>
      <c r="B12" s="23"/>
      <c r="C12" s="23"/>
      <c r="D12" s="23"/>
      <c r="E12" s="23"/>
      <c r="F12" s="23"/>
      <c r="J12" s="1"/>
    </row>
    <row r="13" spans="1:16" ht="15.6" x14ac:dyDescent="0.3">
      <c r="A13" s="3" t="s">
        <v>3</v>
      </c>
      <c r="B13" s="3" t="s">
        <v>49</v>
      </c>
      <c r="C13" s="3" t="s">
        <v>4</v>
      </c>
      <c r="D13" s="5" t="s">
        <v>5</v>
      </c>
      <c r="E13" s="3" t="s">
        <v>6</v>
      </c>
      <c r="F13" s="3" t="s">
        <v>7</v>
      </c>
      <c r="G13" s="2"/>
      <c r="J13" s="1"/>
    </row>
    <row r="14" spans="1:16" ht="15.6" x14ac:dyDescent="0.3">
      <c r="A14" s="4">
        <v>2021</v>
      </c>
      <c r="B14" s="4" t="s">
        <v>50</v>
      </c>
      <c r="C14" s="18" t="s">
        <v>51</v>
      </c>
      <c r="D14" s="35">
        <f>B8</f>
        <v>1997000</v>
      </c>
      <c r="E14" s="19">
        <f>D14/D15</f>
        <v>0.64985356329319888</v>
      </c>
      <c r="F14" s="19">
        <f>E14-E16</f>
        <v>0.10618917973155506</v>
      </c>
      <c r="G14" s="2"/>
      <c r="P14" s="2"/>
    </row>
    <row r="15" spans="1:16" ht="15.6" x14ac:dyDescent="0.3">
      <c r="A15" s="4"/>
      <c r="B15" s="4" t="s">
        <v>52</v>
      </c>
      <c r="C15" s="18"/>
      <c r="D15" s="35">
        <f>B7</f>
        <v>3073000</v>
      </c>
      <c r="E15" s="19"/>
      <c r="F15" s="19"/>
      <c r="G15" s="1"/>
      <c r="P15" s="2"/>
    </row>
    <row r="16" spans="1:16" ht="15.6" x14ac:dyDescent="0.3">
      <c r="A16" s="4">
        <v>2020</v>
      </c>
      <c r="B16" s="4" t="s">
        <v>50</v>
      </c>
      <c r="C16" s="18"/>
      <c r="D16" s="35">
        <f>C8</f>
        <v>1905000</v>
      </c>
      <c r="E16" s="19">
        <f t="shared" ref="E16" si="0">D16/D17</f>
        <v>0.54366438356164382</v>
      </c>
      <c r="F16" s="19"/>
      <c r="G16" s="1"/>
      <c r="H16" t="s">
        <v>74</v>
      </c>
      <c r="P16" s="1"/>
    </row>
    <row r="17" spans="1:16" ht="15.6" x14ac:dyDescent="0.3">
      <c r="A17" s="4"/>
      <c r="B17" s="4" t="s">
        <v>52</v>
      </c>
      <c r="C17" s="18"/>
      <c r="D17" s="35">
        <f>C7</f>
        <v>3504000</v>
      </c>
      <c r="E17" s="19"/>
      <c r="F17" s="19"/>
      <c r="G17" s="1"/>
      <c r="P17" s="1"/>
    </row>
    <row r="18" spans="1:16" ht="15.6" x14ac:dyDescent="0.3">
      <c r="A18" s="4">
        <v>2019</v>
      </c>
      <c r="B18" s="4" t="s">
        <v>50</v>
      </c>
      <c r="C18" s="18"/>
      <c r="D18" s="35">
        <f>D8</f>
        <v>1671000</v>
      </c>
      <c r="E18" s="19">
        <f t="shared" ref="E18" si="1">D18/D19</f>
        <v>0.67162379421221863</v>
      </c>
      <c r="F18" s="19">
        <f>E16-E18</f>
        <v>-0.12795941065057481</v>
      </c>
      <c r="G18" s="1"/>
      <c r="P18" s="1"/>
    </row>
    <row r="19" spans="1:16" ht="15.6" x14ac:dyDescent="0.3">
      <c r="A19" s="4"/>
      <c r="B19" s="4" t="s">
        <v>52</v>
      </c>
      <c r="C19" s="18"/>
      <c r="D19" s="35">
        <f>D7</f>
        <v>2488000</v>
      </c>
      <c r="E19" s="19"/>
      <c r="F19" s="19"/>
      <c r="G19" s="1"/>
      <c r="P19" s="1"/>
    </row>
    <row r="20" spans="1:16" ht="15.6" x14ac:dyDescent="0.3">
      <c r="A20" s="4">
        <v>2018</v>
      </c>
      <c r="B20" s="4" t="s">
        <v>50</v>
      </c>
      <c r="C20" s="18"/>
      <c r="D20" s="35">
        <f>E8</f>
        <v>1427000</v>
      </c>
      <c r="E20" s="19">
        <f t="shared" ref="E20" si="2">D20/D21</f>
        <v>0.45928548439008687</v>
      </c>
      <c r="F20" s="19">
        <f>E18-E20</f>
        <v>0.21233830982213175</v>
      </c>
      <c r="G20" s="1"/>
      <c r="P20" s="1"/>
    </row>
    <row r="21" spans="1:16" ht="15.6" x14ac:dyDescent="0.3">
      <c r="A21" s="4"/>
      <c r="B21" s="4" t="s">
        <v>52</v>
      </c>
      <c r="C21" s="18"/>
      <c r="D21" s="35">
        <f>E7</f>
        <v>3107000</v>
      </c>
      <c r="E21" s="19"/>
      <c r="F21" s="19"/>
      <c r="G21" s="1"/>
      <c r="P21" s="1"/>
    </row>
    <row r="22" spans="1:16" ht="15.6" x14ac:dyDescent="0.3">
      <c r="A22" s="4">
        <v>2017</v>
      </c>
      <c r="B22" s="4" t="s">
        <v>50</v>
      </c>
      <c r="C22" s="18"/>
      <c r="D22" s="35">
        <f>F8</f>
        <v>1336800</v>
      </c>
      <c r="E22" s="19">
        <f t="shared" ref="E22" si="3">D22/D23</f>
        <v>0.53729903536977497</v>
      </c>
      <c r="F22" s="19">
        <f>E20-E22</f>
        <v>-7.8013550979688095E-2</v>
      </c>
      <c r="G22" s="1"/>
      <c r="P22" s="1"/>
    </row>
    <row r="23" spans="1:16" ht="15.6" x14ac:dyDescent="0.3">
      <c r="A23" s="4"/>
      <c r="B23" s="4" t="s">
        <v>52</v>
      </c>
      <c r="C23" s="18"/>
      <c r="D23" s="35">
        <f>F7</f>
        <v>2488000</v>
      </c>
      <c r="E23" s="19"/>
      <c r="F23" s="19"/>
      <c r="G23" s="1"/>
      <c r="P23" s="1"/>
    </row>
    <row r="24" spans="1:16" ht="15.6" x14ac:dyDescent="0.3">
      <c r="A24" s="3" t="s">
        <v>3</v>
      </c>
      <c r="B24" s="3" t="s">
        <v>53</v>
      </c>
      <c r="C24" s="3" t="s">
        <v>4</v>
      </c>
      <c r="D24" s="17" t="s">
        <v>5</v>
      </c>
      <c r="E24" s="7" t="s">
        <v>6</v>
      </c>
      <c r="F24" s="7" t="s">
        <v>7</v>
      </c>
      <c r="G24" s="1"/>
      <c r="P24" s="1"/>
    </row>
    <row r="25" spans="1:16" ht="15.6" x14ac:dyDescent="0.3">
      <c r="A25" s="4">
        <v>2021</v>
      </c>
      <c r="B25" s="4" t="s">
        <v>54</v>
      </c>
      <c r="C25" s="18" t="s">
        <v>55</v>
      </c>
      <c r="D25" s="35">
        <f>B8-B5</f>
        <v>1994000</v>
      </c>
      <c r="E25" s="19">
        <f>D25/D26</f>
        <v>0.64887731858119102</v>
      </c>
      <c r="F25" s="19">
        <f>E25-E27</f>
        <v>0.10721065191452439</v>
      </c>
      <c r="G25" s="1"/>
      <c r="P25" s="1"/>
    </row>
    <row r="26" spans="1:16" ht="15.6" x14ac:dyDescent="0.3">
      <c r="A26" s="4"/>
      <c r="B26" s="4" t="s">
        <v>52</v>
      </c>
      <c r="C26" s="18"/>
      <c r="D26" s="35">
        <f>B7</f>
        <v>3073000</v>
      </c>
      <c r="E26" s="19"/>
      <c r="F26" s="19"/>
      <c r="G26" s="1"/>
      <c r="P26" s="1"/>
    </row>
    <row r="27" spans="1:16" ht="15.6" x14ac:dyDescent="0.3">
      <c r="A27" s="4">
        <v>2020</v>
      </c>
      <c r="B27" s="4" t="s">
        <v>54</v>
      </c>
      <c r="C27" s="18"/>
      <c r="D27" s="35">
        <f>C8-C5</f>
        <v>1898000</v>
      </c>
      <c r="E27" s="19">
        <f t="shared" ref="E27" si="4">D27/D28</f>
        <v>0.54166666666666663</v>
      </c>
      <c r="F27" s="19"/>
      <c r="G27" s="1"/>
      <c r="P27" s="1"/>
    </row>
    <row r="28" spans="1:16" ht="15.6" x14ac:dyDescent="0.3">
      <c r="A28" s="4"/>
      <c r="B28" s="4" t="s">
        <v>52</v>
      </c>
      <c r="C28" s="18"/>
      <c r="D28" s="35">
        <f>C7</f>
        <v>3504000</v>
      </c>
      <c r="E28" s="19"/>
      <c r="F28" s="19"/>
      <c r="G28" s="1"/>
      <c r="P28" s="1"/>
    </row>
    <row r="29" spans="1:16" ht="15.6" x14ac:dyDescent="0.3">
      <c r="A29" s="4">
        <v>2019</v>
      </c>
      <c r="B29" s="4" t="s">
        <v>54</v>
      </c>
      <c r="C29" s="18"/>
      <c r="D29" s="35">
        <f>D8-D5</f>
        <v>1668000</v>
      </c>
      <c r="E29" s="19">
        <f t="shared" ref="E29" si="5">D29/D30</f>
        <v>0.67041800643086813</v>
      </c>
      <c r="F29" s="19">
        <f>E27-E29</f>
        <v>-0.1287513397642015</v>
      </c>
      <c r="G29" s="1"/>
      <c r="P29" s="1"/>
    </row>
    <row r="30" spans="1:16" ht="15.6" x14ac:dyDescent="0.3">
      <c r="A30" s="4"/>
      <c r="B30" s="4" t="s">
        <v>52</v>
      </c>
      <c r="C30" s="18"/>
      <c r="D30" s="35">
        <f>D7</f>
        <v>2488000</v>
      </c>
      <c r="E30" s="19"/>
      <c r="F30" s="19"/>
      <c r="G30" s="1"/>
      <c r="P30" s="1"/>
    </row>
    <row r="31" spans="1:16" ht="15.6" x14ac:dyDescent="0.3">
      <c r="A31" s="4">
        <v>2018</v>
      </c>
      <c r="B31" s="4" t="s">
        <v>54</v>
      </c>
      <c r="C31" s="18"/>
      <c r="D31" s="35">
        <f>E8-E5</f>
        <v>1424000</v>
      </c>
      <c r="E31" s="19">
        <f t="shared" ref="E31" si="6">D31/D32</f>
        <v>0.45831992275506922</v>
      </c>
      <c r="F31" s="19">
        <f>E29-E31</f>
        <v>0.21209808367579891</v>
      </c>
      <c r="G31" s="1"/>
      <c r="P31" s="1"/>
    </row>
    <row r="32" spans="1:16" ht="15.6" x14ac:dyDescent="0.3">
      <c r="A32" s="4"/>
      <c r="B32" s="4" t="s">
        <v>52</v>
      </c>
      <c r="C32" s="18"/>
      <c r="D32" s="35">
        <f>E7</f>
        <v>3107000</v>
      </c>
      <c r="E32" s="19"/>
      <c r="F32" s="19"/>
      <c r="G32" s="1"/>
      <c r="P32" s="1"/>
    </row>
    <row r="33" spans="1:16" ht="15.6" x14ac:dyDescent="0.3">
      <c r="A33" s="4">
        <v>2017</v>
      </c>
      <c r="B33" s="4" t="s">
        <v>54</v>
      </c>
      <c r="C33" s="18"/>
      <c r="D33" s="35">
        <f>F8-F5</f>
        <v>1333800</v>
      </c>
      <c r="E33" s="19">
        <f t="shared" ref="E33" si="7">D33/D34</f>
        <v>0.53609324758842447</v>
      </c>
      <c r="F33" s="19">
        <f>E31-E33</f>
        <v>-7.7773324833355251E-2</v>
      </c>
      <c r="G33" s="1"/>
      <c r="P33" s="1"/>
    </row>
    <row r="34" spans="1:16" ht="15.6" x14ac:dyDescent="0.3">
      <c r="A34" s="4"/>
      <c r="B34" s="4" t="s">
        <v>52</v>
      </c>
      <c r="C34" s="18"/>
      <c r="D34" s="35">
        <f>F7</f>
        <v>2488000</v>
      </c>
      <c r="E34" s="19"/>
      <c r="F34" s="19"/>
      <c r="G34" s="1"/>
      <c r="P34" s="1"/>
    </row>
    <row r="35" spans="1:16" ht="15.6" x14ac:dyDescent="0.3">
      <c r="A35" s="3" t="s">
        <v>3</v>
      </c>
      <c r="B35" s="3" t="s">
        <v>56</v>
      </c>
      <c r="C35" s="3" t="s">
        <v>4</v>
      </c>
      <c r="D35" s="17" t="s">
        <v>5</v>
      </c>
      <c r="E35" s="7" t="s">
        <v>6</v>
      </c>
      <c r="F35" s="7" t="s">
        <v>7</v>
      </c>
      <c r="G35" s="1"/>
      <c r="P35" s="1"/>
    </row>
    <row r="36" spans="1:16" ht="15.6" x14ac:dyDescent="0.3">
      <c r="A36" s="4">
        <v>2021</v>
      </c>
      <c r="B36" s="4" t="s">
        <v>57</v>
      </c>
      <c r="C36" s="18" t="s">
        <v>58</v>
      </c>
      <c r="D36" s="35">
        <f>B8-B7</f>
        <v>-1076000</v>
      </c>
      <c r="E36" s="19">
        <f>D36/D37</f>
        <v>-0.1038209185642609</v>
      </c>
      <c r="F36" s="20">
        <f>E36-E38</f>
        <v>5.6207103853673446E-2</v>
      </c>
      <c r="G36" s="1"/>
      <c r="P36" s="1"/>
    </row>
    <row r="37" spans="1:16" ht="15.6" x14ac:dyDescent="0.3">
      <c r="A37" s="4"/>
      <c r="B37" s="4" t="s">
        <v>13</v>
      </c>
      <c r="C37" s="18"/>
      <c r="D37" s="35">
        <f>B6</f>
        <v>10364000</v>
      </c>
      <c r="E37" s="19"/>
      <c r="F37" s="21"/>
      <c r="G37" s="1"/>
      <c r="P37" s="1"/>
    </row>
    <row r="38" spans="1:16" ht="15.6" x14ac:dyDescent="0.3">
      <c r="A38" s="4">
        <v>2020</v>
      </c>
      <c r="B38" s="4" t="s">
        <v>57</v>
      </c>
      <c r="C38" s="18"/>
      <c r="D38" s="35">
        <f>C8-C7</f>
        <v>-1599000</v>
      </c>
      <c r="E38" s="19">
        <f t="shared" ref="E38" si="8">D38/D39</f>
        <v>-0.16002802241793435</v>
      </c>
      <c r="F38" s="21"/>
      <c r="G38" s="1"/>
      <c r="P38" s="1"/>
    </row>
    <row r="39" spans="1:16" ht="15.6" x14ac:dyDescent="0.3">
      <c r="A39" s="4"/>
      <c r="B39" s="4" t="s">
        <v>13</v>
      </c>
      <c r="C39" s="18"/>
      <c r="D39" s="35">
        <f>C6</f>
        <v>9992000</v>
      </c>
      <c r="E39" s="19"/>
      <c r="F39" s="22"/>
      <c r="G39" s="1"/>
      <c r="P39" s="1"/>
    </row>
    <row r="40" spans="1:16" ht="15.6" x14ac:dyDescent="0.3">
      <c r="A40" s="4">
        <v>2019</v>
      </c>
      <c r="B40" s="4" t="s">
        <v>57</v>
      </c>
      <c r="C40" s="18"/>
      <c r="D40" s="35">
        <f>D8-D7</f>
        <v>-817000</v>
      </c>
      <c r="E40" s="19">
        <f t="shared" ref="E40" si="9">D40/D41</f>
        <v>-8.7613941018766753E-2</v>
      </c>
      <c r="F40" s="20">
        <f>E38-E40</f>
        <v>-7.2414081399167593E-2</v>
      </c>
      <c r="G40" s="1"/>
      <c r="P40" s="1"/>
    </row>
    <row r="41" spans="1:16" ht="15.6" x14ac:dyDescent="0.3">
      <c r="A41" s="4"/>
      <c r="B41" s="4" t="s">
        <v>13</v>
      </c>
      <c r="C41" s="18"/>
      <c r="D41" s="35">
        <f>D6</f>
        <v>9325000</v>
      </c>
      <c r="E41" s="19"/>
      <c r="F41" s="22"/>
      <c r="G41" s="1"/>
      <c r="P41" s="1"/>
    </row>
    <row r="42" spans="1:16" ht="15.6" x14ac:dyDescent="0.3">
      <c r="A42" s="4">
        <v>2018</v>
      </c>
      <c r="B42" s="4" t="s">
        <v>57</v>
      </c>
      <c r="C42" s="18"/>
      <c r="D42" s="35">
        <f>E8-E7</f>
        <v>-1680000</v>
      </c>
      <c r="E42" s="19">
        <f t="shared" ref="E42" si="10">D42/D43</f>
        <v>-0.18437225636523266</v>
      </c>
      <c r="F42" s="20">
        <f>E40-E42</f>
        <v>9.6758315346465909E-2</v>
      </c>
      <c r="G42" s="1"/>
      <c r="P42" s="1"/>
    </row>
    <row r="43" spans="1:16" ht="15.6" x14ac:dyDescent="0.3">
      <c r="A43" s="4"/>
      <c r="B43" s="4" t="s">
        <v>13</v>
      </c>
      <c r="C43" s="18"/>
      <c r="D43" s="35">
        <f>E6</f>
        <v>9112000</v>
      </c>
      <c r="E43" s="19"/>
      <c r="F43" s="22"/>
      <c r="G43" s="1"/>
      <c r="P43" s="1"/>
    </row>
    <row r="44" spans="1:16" ht="15.6" x14ac:dyDescent="0.3">
      <c r="A44" s="4">
        <v>2017</v>
      </c>
      <c r="B44" s="4" t="s">
        <v>57</v>
      </c>
      <c r="C44" s="18"/>
      <c r="D44" s="35">
        <f>F8-F7</f>
        <v>-1151200</v>
      </c>
      <c r="E44" s="19">
        <f t="shared" ref="E44" si="11">D44/D45</f>
        <v>-0.12345308310991956</v>
      </c>
      <c r="F44" s="20">
        <f>E42-E44</f>
        <v>-6.0919173255313097E-2</v>
      </c>
      <c r="G44" s="1"/>
      <c r="P44" s="1"/>
    </row>
    <row r="45" spans="1:16" ht="15.6" x14ac:dyDescent="0.3">
      <c r="A45" s="4"/>
      <c r="B45" s="4" t="s">
        <v>13</v>
      </c>
      <c r="C45" s="18"/>
      <c r="D45" s="35">
        <f>F6</f>
        <v>9325000</v>
      </c>
      <c r="E45" s="19"/>
      <c r="F45" s="22"/>
      <c r="G45" s="1"/>
      <c r="P45" s="1"/>
    </row>
    <row r="46" spans="1:16" ht="15.6" x14ac:dyDescent="0.3">
      <c r="A46" s="3" t="s">
        <v>3</v>
      </c>
      <c r="B46" s="3" t="s">
        <v>66</v>
      </c>
      <c r="C46" s="3" t="s">
        <v>4</v>
      </c>
      <c r="D46" s="17" t="s">
        <v>5</v>
      </c>
      <c r="E46" s="7" t="s">
        <v>6</v>
      </c>
      <c r="F46" s="7" t="s">
        <v>7</v>
      </c>
      <c r="G46" s="1"/>
      <c r="P46" s="1"/>
    </row>
    <row r="47" spans="1:16" ht="15.6" x14ac:dyDescent="0.3">
      <c r="A47" s="4">
        <v>2021</v>
      </c>
      <c r="B47" s="4" t="s">
        <v>67</v>
      </c>
      <c r="C47" s="18" t="s">
        <v>69</v>
      </c>
      <c r="D47" s="35">
        <f>B9</f>
        <v>927000</v>
      </c>
      <c r="E47" s="19">
        <f>D47/D48</f>
        <v>0.3016596160104133</v>
      </c>
      <c r="F47" s="20">
        <f>E47-E49</f>
        <v>4.3668748430504611E-2</v>
      </c>
      <c r="G47" s="1"/>
      <c r="P47" s="1"/>
    </row>
    <row r="48" spans="1:16" ht="15.6" x14ac:dyDescent="0.3">
      <c r="A48" s="4"/>
      <c r="B48" s="4" t="s">
        <v>68</v>
      </c>
      <c r="C48" s="18"/>
      <c r="D48" s="35">
        <f>B7</f>
        <v>3073000</v>
      </c>
      <c r="E48" s="19"/>
      <c r="F48" s="21"/>
      <c r="G48" s="1"/>
      <c r="P48" s="1"/>
    </row>
    <row r="49" spans="1:7" ht="15.6" x14ac:dyDescent="0.3">
      <c r="A49" s="4">
        <v>2020</v>
      </c>
      <c r="B49" s="4" t="s">
        <v>67</v>
      </c>
      <c r="C49" s="18"/>
      <c r="D49" s="35">
        <f>C9</f>
        <v>904000</v>
      </c>
      <c r="E49" s="19">
        <f t="shared" ref="E49" si="12">D49/D50</f>
        <v>0.25799086757990869</v>
      </c>
      <c r="F49" s="21"/>
      <c r="G49" s="1"/>
    </row>
    <row r="50" spans="1:7" ht="15.6" x14ac:dyDescent="0.3">
      <c r="A50" s="4"/>
      <c r="B50" s="4" t="s">
        <v>68</v>
      </c>
      <c r="C50" s="18"/>
      <c r="D50" s="35">
        <f>C7</f>
        <v>3504000</v>
      </c>
      <c r="E50" s="19"/>
      <c r="F50" s="22"/>
      <c r="G50" s="1"/>
    </row>
    <row r="51" spans="1:7" ht="15.6" x14ac:dyDescent="0.3">
      <c r="A51" s="4">
        <v>2019</v>
      </c>
      <c r="B51" s="4" t="s">
        <v>67</v>
      </c>
      <c r="C51" s="18"/>
      <c r="D51" s="35">
        <f>D9</f>
        <v>1082000</v>
      </c>
      <c r="E51" s="19">
        <f t="shared" ref="E51" si="13">D51/D52</f>
        <v>0.43488745980707394</v>
      </c>
      <c r="F51" s="20">
        <f>E49-E51</f>
        <v>-0.17689659222716525</v>
      </c>
      <c r="G51" s="1"/>
    </row>
    <row r="52" spans="1:7" ht="15.6" x14ac:dyDescent="0.3">
      <c r="A52" s="4"/>
      <c r="B52" s="4" t="s">
        <v>68</v>
      </c>
      <c r="C52" s="18"/>
      <c r="D52" s="35">
        <f>D7</f>
        <v>2488000</v>
      </c>
      <c r="E52" s="19"/>
      <c r="F52" s="22"/>
      <c r="G52" s="1"/>
    </row>
    <row r="53" spans="1:7" ht="15.6" x14ac:dyDescent="0.3">
      <c r="A53" s="4">
        <v>2018</v>
      </c>
      <c r="B53" s="4" t="s">
        <v>67</v>
      </c>
      <c r="C53" s="18"/>
      <c r="D53" s="35">
        <f>E9</f>
        <v>936000</v>
      </c>
      <c r="E53" s="19">
        <f t="shared" ref="E53" si="14">D53/D54</f>
        <v>0.30125523012552302</v>
      </c>
      <c r="F53" s="20">
        <f>E51-E53</f>
        <v>0.13363222968155092</v>
      </c>
      <c r="G53" s="1"/>
    </row>
    <row r="54" spans="1:7" ht="15.6" x14ac:dyDescent="0.3">
      <c r="A54" s="4"/>
      <c r="B54" s="4" t="s">
        <v>68</v>
      </c>
      <c r="C54" s="18"/>
      <c r="D54" s="35">
        <f>E7</f>
        <v>3107000</v>
      </c>
      <c r="E54" s="19"/>
      <c r="F54" s="22"/>
      <c r="G54" s="1"/>
    </row>
    <row r="55" spans="1:7" ht="15.6" x14ac:dyDescent="0.3">
      <c r="A55" s="4">
        <v>2017</v>
      </c>
      <c r="B55" s="4" t="s">
        <v>67</v>
      </c>
      <c r="C55" s="18"/>
      <c r="D55" s="35">
        <f>F9</f>
        <v>649200</v>
      </c>
      <c r="E55" s="19">
        <f t="shared" ref="E55" si="15">D55/D56</f>
        <v>0.2609324758842444</v>
      </c>
      <c r="F55" s="20">
        <f>E53-E55</f>
        <v>4.0322754241278624E-2</v>
      </c>
      <c r="G55" s="1"/>
    </row>
    <row r="56" spans="1:7" ht="15.6" x14ac:dyDescent="0.3">
      <c r="A56" s="4"/>
      <c r="B56" s="4" t="s">
        <v>68</v>
      </c>
      <c r="C56" s="18"/>
      <c r="D56" s="35">
        <f>F7</f>
        <v>2488000</v>
      </c>
      <c r="E56" s="19"/>
      <c r="F56" s="22"/>
      <c r="G56" s="1"/>
    </row>
    <row r="57" spans="1:7" ht="15.6" x14ac:dyDescent="0.3">
      <c r="G57" s="1"/>
    </row>
    <row r="58" spans="1:7" ht="15.6" x14ac:dyDescent="0.3">
      <c r="G58" s="1"/>
    </row>
    <row r="59" spans="1:7" ht="15.6" x14ac:dyDescent="0.3">
      <c r="G59" s="1"/>
    </row>
    <row r="60" spans="1:7" ht="15.6" x14ac:dyDescent="0.3">
      <c r="A60" s="1"/>
      <c r="B60" s="1"/>
      <c r="C60" s="1"/>
      <c r="D60" s="1"/>
      <c r="E60" s="1"/>
      <c r="F60" s="1"/>
      <c r="G60" s="1"/>
    </row>
    <row r="61" spans="1:7" ht="15.6" x14ac:dyDescent="0.3">
      <c r="A61" s="1"/>
      <c r="B61" s="1"/>
      <c r="C61" s="1"/>
      <c r="D61" s="1"/>
      <c r="E61" s="1"/>
      <c r="F61" s="1"/>
      <c r="G61" s="1"/>
    </row>
    <row r="62" spans="1:7" ht="15.6" x14ac:dyDescent="0.3">
      <c r="A62" s="1"/>
      <c r="B62" s="1"/>
      <c r="C62" s="1"/>
      <c r="D62" s="1"/>
      <c r="E62" s="1"/>
      <c r="F62" s="1"/>
      <c r="G62" s="1"/>
    </row>
    <row r="63" spans="1:7" ht="15.6" x14ac:dyDescent="0.3">
      <c r="A63" s="1"/>
      <c r="B63" s="1"/>
      <c r="C63" s="1"/>
      <c r="D63" s="1"/>
      <c r="E63" s="1"/>
      <c r="F63" s="1"/>
      <c r="G63" s="1"/>
    </row>
    <row r="64" spans="1:7" ht="15.6" x14ac:dyDescent="0.3">
      <c r="A64" s="1"/>
      <c r="B64" s="1"/>
      <c r="C64" s="1"/>
      <c r="D64" s="1"/>
      <c r="E64" s="1"/>
      <c r="F64" s="1"/>
      <c r="G64" s="1"/>
    </row>
    <row r="65" spans="1:7" ht="15.6" x14ac:dyDescent="0.3">
      <c r="A65" s="1"/>
      <c r="B65" s="1"/>
      <c r="C65" s="1"/>
      <c r="D65" s="1"/>
      <c r="E65" s="1"/>
      <c r="F65" s="1"/>
      <c r="G65" s="1"/>
    </row>
    <row r="66" spans="1:7" ht="15.6" x14ac:dyDescent="0.3">
      <c r="A66" s="1"/>
      <c r="B66" s="1"/>
      <c r="C66" s="1"/>
      <c r="D66" s="1"/>
      <c r="E66" s="1"/>
      <c r="F66" s="1"/>
      <c r="G66" s="1"/>
    </row>
    <row r="67" spans="1:7" ht="15.6" x14ac:dyDescent="0.3">
      <c r="A67" s="1"/>
      <c r="B67" s="1"/>
      <c r="C67" s="1"/>
      <c r="D67" s="1"/>
      <c r="E67" s="1"/>
      <c r="F67" s="1"/>
      <c r="G67" s="1"/>
    </row>
    <row r="68" spans="1:7" ht="15.6" x14ac:dyDescent="0.3">
      <c r="A68" s="1"/>
      <c r="B68" s="1"/>
      <c r="C68" s="1"/>
      <c r="D68" s="1"/>
      <c r="E68" s="1"/>
      <c r="F68" s="1"/>
      <c r="G68" s="1"/>
    </row>
    <row r="69" spans="1:7" ht="15.6" x14ac:dyDescent="0.3">
      <c r="A69" s="1"/>
      <c r="B69" s="1"/>
      <c r="C69" s="1"/>
      <c r="D69" s="1"/>
      <c r="E69" s="1"/>
      <c r="F69" s="1"/>
      <c r="G69" s="1"/>
    </row>
    <row r="70" spans="1:7" ht="15.6" x14ac:dyDescent="0.3">
      <c r="A70" s="1"/>
      <c r="B70" s="1"/>
      <c r="C70" s="1"/>
      <c r="D70" s="1"/>
      <c r="E70" s="1"/>
      <c r="F70" s="1"/>
    </row>
    <row r="71" spans="1:7" ht="15.6" x14ac:dyDescent="0.3">
      <c r="A71" s="1"/>
      <c r="B71" s="1"/>
      <c r="C71" s="1"/>
      <c r="D71" s="1"/>
      <c r="E71" s="1"/>
      <c r="F71" s="1"/>
    </row>
    <row r="72" spans="1:7" ht="15.6" x14ac:dyDescent="0.3">
      <c r="A72" s="1"/>
      <c r="B72" s="1"/>
      <c r="C72" s="1"/>
      <c r="D72" s="1"/>
      <c r="E72" s="1"/>
      <c r="F72" s="1"/>
    </row>
    <row r="73" spans="1:7" ht="15.6" x14ac:dyDescent="0.3">
      <c r="A73" s="1"/>
      <c r="B73" s="1"/>
      <c r="C73" s="1"/>
      <c r="D73" s="1"/>
      <c r="E73" s="1"/>
      <c r="F73" s="1"/>
    </row>
    <row r="74" spans="1:7" ht="15.6" x14ac:dyDescent="0.3">
      <c r="A74" s="1"/>
      <c r="B74" s="1"/>
      <c r="C74" s="1"/>
      <c r="D74" s="1"/>
      <c r="E74" s="1"/>
      <c r="F74" s="1"/>
    </row>
    <row r="75" spans="1:7" ht="15.6" x14ac:dyDescent="0.3">
      <c r="A75" s="1"/>
      <c r="B75" s="1"/>
      <c r="C75" s="1"/>
      <c r="D75" s="1"/>
      <c r="E75" s="1"/>
      <c r="F75" s="1"/>
    </row>
    <row r="76" spans="1:7" ht="15.6" x14ac:dyDescent="0.3">
      <c r="A76" s="1"/>
      <c r="B76" s="1"/>
      <c r="C76" s="1"/>
      <c r="D76" s="1"/>
      <c r="E76" s="1"/>
      <c r="F76" s="1"/>
    </row>
    <row r="77" spans="1:7" ht="15.6" x14ac:dyDescent="0.3">
      <c r="A77" s="1"/>
      <c r="B77" s="1"/>
      <c r="C77" s="1"/>
      <c r="D77" s="1"/>
      <c r="E77" s="1"/>
      <c r="F77" s="1"/>
    </row>
    <row r="78" spans="1:7" ht="15.6" x14ac:dyDescent="0.3">
      <c r="A78" s="1"/>
      <c r="B78" s="1"/>
      <c r="C78" s="1"/>
      <c r="D78" s="1"/>
      <c r="E78" s="1"/>
      <c r="F78" s="1"/>
    </row>
    <row r="79" spans="1:7" ht="15.6" x14ac:dyDescent="0.3">
      <c r="A79" s="1"/>
      <c r="B79" s="1"/>
      <c r="C79" s="1"/>
      <c r="D79" s="1"/>
      <c r="E79" s="1"/>
      <c r="F79" s="1"/>
    </row>
    <row r="80" spans="1:7" ht="15.6" x14ac:dyDescent="0.3">
      <c r="A80" s="1"/>
      <c r="B80" s="1"/>
      <c r="C80" s="1"/>
      <c r="D80" s="1"/>
      <c r="E80" s="1"/>
      <c r="F80" s="1"/>
    </row>
    <row r="81" spans="1:6" ht="15.6" x14ac:dyDescent="0.3">
      <c r="A81" s="1"/>
      <c r="B81" s="1"/>
      <c r="C81" s="1"/>
      <c r="D81" s="1"/>
      <c r="E81" s="1"/>
      <c r="F81" s="1"/>
    </row>
    <row r="82" spans="1:6" ht="15.6" x14ac:dyDescent="0.3">
      <c r="A82" s="1"/>
      <c r="B82" s="1"/>
      <c r="C82" s="1"/>
      <c r="D82" s="1"/>
      <c r="E82" s="1"/>
      <c r="F82" s="1"/>
    </row>
    <row r="83" spans="1:6" ht="15.6" x14ac:dyDescent="0.3">
      <c r="A83" s="1"/>
      <c r="B83" s="1"/>
      <c r="C83" s="1"/>
      <c r="D83" s="1"/>
      <c r="E83" s="1"/>
      <c r="F83" s="1"/>
    </row>
    <row r="84" spans="1:6" ht="15.6" x14ac:dyDescent="0.3">
      <c r="A84" s="1"/>
      <c r="B84" s="1"/>
      <c r="C84" s="1"/>
      <c r="D84" s="1"/>
      <c r="E84" s="1"/>
      <c r="F84" s="1"/>
    </row>
    <row r="85" spans="1:6" ht="15.6" x14ac:dyDescent="0.3">
      <c r="A85" s="1"/>
      <c r="B85" s="1"/>
      <c r="C85" s="1"/>
      <c r="D85" s="1"/>
      <c r="E85" s="1"/>
      <c r="F85" s="1"/>
    </row>
    <row r="86" spans="1:6" ht="15.6" x14ac:dyDescent="0.3">
      <c r="A86" s="1"/>
      <c r="B86" s="1"/>
      <c r="C86" s="1"/>
      <c r="D86" s="1"/>
      <c r="E86" s="1"/>
      <c r="F86" s="1"/>
    </row>
  </sheetData>
  <mergeCells count="42">
    <mergeCell ref="C47:C56"/>
    <mergeCell ref="E47:E48"/>
    <mergeCell ref="F47:F50"/>
    <mergeCell ref="E49:E50"/>
    <mergeCell ref="E51:E52"/>
    <mergeCell ref="F51:F52"/>
    <mergeCell ref="E53:E54"/>
    <mergeCell ref="F53:F54"/>
    <mergeCell ref="E55:E56"/>
    <mergeCell ref="F55:F56"/>
    <mergeCell ref="A3:F3"/>
    <mergeCell ref="C14:C23"/>
    <mergeCell ref="E14:E15"/>
    <mergeCell ref="F14:F17"/>
    <mergeCell ref="F18:F19"/>
    <mergeCell ref="E20:E21"/>
    <mergeCell ref="F20:F21"/>
    <mergeCell ref="A12:F12"/>
    <mergeCell ref="F22:F23"/>
    <mergeCell ref="F29:F30"/>
    <mergeCell ref="E31:E32"/>
    <mergeCell ref="F31:F32"/>
    <mergeCell ref="E27:E28"/>
    <mergeCell ref="E16:E17"/>
    <mergeCell ref="E18:E19"/>
    <mergeCell ref="E22:E23"/>
    <mergeCell ref="C36:C45"/>
    <mergeCell ref="E36:E37"/>
    <mergeCell ref="E29:E30"/>
    <mergeCell ref="E33:E34"/>
    <mergeCell ref="F33:F34"/>
    <mergeCell ref="C25:C34"/>
    <mergeCell ref="F36:F39"/>
    <mergeCell ref="E44:E45"/>
    <mergeCell ref="F44:F45"/>
    <mergeCell ref="E38:E39"/>
    <mergeCell ref="E40:E41"/>
    <mergeCell ref="F40:F41"/>
    <mergeCell ref="E42:E43"/>
    <mergeCell ref="F42:F43"/>
    <mergeCell ref="E25:E26"/>
    <mergeCell ref="F25:F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69"/>
  <sheetViews>
    <sheetView topLeftCell="A41" zoomScale="85" zoomScaleNormal="85" workbookViewId="0">
      <selection activeCell="B13" sqref="B13:G68"/>
    </sheetView>
  </sheetViews>
  <sheetFormatPr defaultColWidth="9.109375" defaultRowHeight="15.6" x14ac:dyDescent="0.3"/>
  <cols>
    <col min="1" max="1" width="9.109375" style="1"/>
    <col min="2" max="2" width="37.44140625" style="1" customWidth="1"/>
    <col min="3" max="3" width="35.6640625" style="1" customWidth="1"/>
    <col min="4" max="4" width="19.88671875" style="1" customWidth="1"/>
    <col min="5" max="5" width="36.33203125" style="1" customWidth="1"/>
    <col min="6" max="6" width="32.109375" style="1" customWidth="1"/>
    <col min="7" max="7" width="34.5546875" style="1" customWidth="1"/>
    <col min="8" max="8" width="9.109375" style="1"/>
    <col min="9" max="9" width="23.88671875" style="1" customWidth="1"/>
    <col min="10" max="10" width="19.5546875" style="1" customWidth="1"/>
    <col min="11" max="11" width="22.6640625" style="1" customWidth="1"/>
    <col min="12" max="12" width="19" style="1" customWidth="1"/>
    <col min="13" max="13" width="14.44140625" style="1" bestFit="1" customWidth="1"/>
    <col min="14" max="14" width="25.88671875" style="1" customWidth="1"/>
    <col min="15" max="16384" width="9.109375" style="1"/>
  </cols>
  <sheetData>
    <row r="2" spans="2:7" ht="16.2" x14ac:dyDescent="0.35">
      <c r="B2" s="23" t="s">
        <v>65</v>
      </c>
      <c r="C2" s="23"/>
      <c r="D2" s="23"/>
      <c r="E2" s="23"/>
      <c r="F2" s="23"/>
      <c r="G2" s="23"/>
    </row>
    <row r="3" spans="2:7" ht="15.75" customHeight="1" x14ac:dyDescent="0.3">
      <c r="B3" s="3" t="s">
        <v>0</v>
      </c>
      <c r="C3" s="3" t="s">
        <v>72</v>
      </c>
      <c r="D3" s="3" t="s">
        <v>71</v>
      </c>
      <c r="E3" s="3" t="s">
        <v>27</v>
      </c>
      <c r="F3" s="3" t="s">
        <v>28</v>
      </c>
      <c r="G3" s="3" t="s">
        <v>70</v>
      </c>
    </row>
    <row r="4" spans="2:7" ht="15.75" customHeight="1" x14ac:dyDescent="0.3">
      <c r="B4" s="4" t="s">
        <v>1</v>
      </c>
      <c r="C4" s="34">
        <v>4714000</v>
      </c>
      <c r="D4" s="34">
        <v>3908000</v>
      </c>
      <c r="E4" s="34">
        <v>3422000</v>
      </c>
      <c r="F4" s="34">
        <v>3077000</v>
      </c>
      <c r="G4" s="35">
        <f>E4*80%</f>
        <v>2737600</v>
      </c>
    </row>
    <row r="5" spans="2:7" x14ac:dyDescent="0.3">
      <c r="B5" s="4" t="s">
        <v>2</v>
      </c>
      <c r="C5" s="34">
        <v>642000</v>
      </c>
      <c r="D5" s="34">
        <v>631000</v>
      </c>
      <c r="E5" s="34">
        <v>339000</v>
      </c>
      <c r="F5" s="34">
        <v>370000</v>
      </c>
      <c r="G5" s="34">
        <v>412000</v>
      </c>
    </row>
    <row r="6" spans="2:7" x14ac:dyDescent="0.3">
      <c r="B6" s="4" t="s">
        <v>15</v>
      </c>
      <c r="C6" s="34">
        <v>3019000</v>
      </c>
      <c r="D6" s="34">
        <v>2473000</v>
      </c>
      <c r="E6" s="34">
        <v>2088000</v>
      </c>
      <c r="F6" s="34">
        <v>1880000</v>
      </c>
      <c r="G6" s="34">
        <f>F6*60%</f>
        <v>1128000</v>
      </c>
    </row>
    <row r="7" spans="2:7" x14ac:dyDescent="0.3">
      <c r="B7" s="4" t="s">
        <v>25</v>
      </c>
      <c r="C7" s="34">
        <v>631000</v>
      </c>
      <c r="D7" s="34">
        <v>339000</v>
      </c>
      <c r="E7" s="34">
        <v>370000</v>
      </c>
      <c r="F7" s="34">
        <v>412000</v>
      </c>
      <c r="G7" s="35">
        <f>F7*60%</f>
        <v>247200</v>
      </c>
    </row>
    <row r="8" spans="2:7" x14ac:dyDescent="0.3">
      <c r="B8" s="4" t="s">
        <v>12</v>
      </c>
      <c r="C8" s="34">
        <v>3649000</v>
      </c>
      <c r="D8" s="34">
        <v>3353000</v>
      </c>
      <c r="E8" s="34">
        <v>3281000</v>
      </c>
      <c r="F8" s="34">
        <v>2430000</v>
      </c>
      <c r="G8" s="35">
        <f>F8*75%</f>
        <v>1822500</v>
      </c>
    </row>
    <row r="9" spans="2:7" x14ac:dyDescent="0.3">
      <c r="B9" s="4" t="s">
        <v>13</v>
      </c>
      <c r="C9" s="34">
        <v>10364000</v>
      </c>
      <c r="D9" s="34">
        <v>9992000</v>
      </c>
      <c r="E9" s="34">
        <v>9325000</v>
      </c>
      <c r="F9" s="34">
        <v>9112000</v>
      </c>
      <c r="G9" s="35">
        <f>F9*65%</f>
        <v>5922800</v>
      </c>
    </row>
    <row r="10" spans="2:7" ht="16.2" thickBot="1" x14ac:dyDescent="0.35">
      <c r="B10" s="4" t="s">
        <v>11</v>
      </c>
      <c r="C10" s="36">
        <v>3073000</v>
      </c>
      <c r="D10" s="34">
        <v>3504000</v>
      </c>
      <c r="E10" s="34">
        <v>2488000</v>
      </c>
      <c r="F10" s="34">
        <v>3107000</v>
      </c>
      <c r="G10" s="35">
        <f>F10*70%</f>
        <v>2174900</v>
      </c>
    </row>
    <row r="11" spans="2:7" x14ac:dyDescent="0.3">
      <c r="B11" s="4" t="s">
        <v>26</v>
      </c>
      <c r="C11" s="35">
        <f>C9-C10</f>
        <v>7291000</v>
      </c>
      <c r="D11" s="35">
        <f t="shared" ref="D11:G11" si="0">D9-D10</f>
        <v>6488000</v>
      </c>
      <c r="E11" s="35">
        <f t="shared" si="0"/>
        <v>6837000</v>
      </c>
      <c r="F11" s="35">
        <f t="shared" si="0"/>
        <v>6005000</v>
      </c>
      <c r="G11" s="35">
        <f t="shared" si="0"/>
        <v>3747900</v>
      </c>
    </row>
    <row r="13" spans="2:7" ht="16.2" x14ac:dyDescent="0.35">
      <c r="B13" s="23" t="s">
        <v>73</v>
      </c>
      <c r="C13" s="23"/>
      <c r="D13" s="23"/>
      <c r="E13" s="23"/>
      <c r="F13" s="23"/>
      <c r="G13" s="23"/>
    </row>
    <row r="14" spans="2:7" x14ac:dyDescent="0.3">
      <c r="B14" s="3" t="s">
        <v>3</v>
      </c>
      <c r="C14" s="3" t="s">
        <v>9</v>
      </c>
      <c r="D14" s="3" t="s">
        <v>4</v>
      </c>
      <c r="E14" s="5" t="s">
        <v>5</v>
      </c>
      <c r="F14" s="3" t="s">
        <v>6</v>
      </c>
      <c r="G14" s="3" t="s">
        <v>7</v>
      </c>
    </row>
    <row r="15" spans="2:7" x14ac:dyDescent="0.3">
      <c r="B15" s="4">
        <v>2021</v>
      </c>
      <c r="C15" s="4" t="s">
        <v>2</v>
      </c>
      <c r="D15" s="10" t="s">
        <v>10</v>
      </c>
      <c r="E15" s="35">
        <f>C5</f>
        <v>642000</v>
      </c>
      <c r="F15" s="9">
        <f>E15/E16</f>
        <v>0.13619007212558337</v>
      </c>
      <c r="G15" s="9">
        <f>F15-F17</f>
        <v>-2.5273592152819907E-2</v>
      </c>
    </row>
    <row r="16" spans="2:7" ht="15" customHeight="1" x14ac:dyDescent="0.3">
      <c r="B16" s="4"/>
      <c r="C16" s="4" t="s">
        <v>8</v>
      </c>
      <c r="D16" s="10"/>
      <c r="E16" s="35">
        <f>C4</f>
        <v>4714000</v>
      </c>
      <c r="F16" s="9"/>
      <c r="G16" s="10"/>
    </row>
    <row r="17" spans="2:7" ht="15" customHeight="1" x14ac:dyDescent="0.3">
      <c r="B17" s="4">
        <v>2020</v>
      </c>
      <c r="C17" s="4" t="s">
        <v>2</v>
      </c>
      <c r="D17" s="10"/>
      <c r="E17" s="35">
        <f>D5</f>
        <v>631000</v>
      </c>
      <c r="F17" s="9">
        <f t="shared" ref="F17" si="1">E17/E18</f>
        <v>0.16146366427840328</v>
      </c>
      <c r="G17" s="10"/>
    </row>
    <row r="18" spans="2:7" ht="15" customHeight="1" x14ac:dyDescent="0.3">
      <c r="B18" s="4"/>
      <c r="C18" s="4" t="s">
        <v>8</v>
      </c>
      <c r="D18" s="10"/>
      <c r="E18" s="35">
        <f>D4</f>
        <v>3908000</v>
      </c>
      <c r="F18" s="9"/>
      <c r="G18" s="10"/>
    </row>
    <row r="19" spans="2:7" ht="15" customHeight="1" x14ac:dyDescent="0.3">
      <c r="B19" s="4">
        <v>2019</v>
      </c>
      <c r="C19" s="4" t="s">
        <v>2</v>
      </c>
      <c r="D19" s="10"/>
      <c r="E19" s="35">
        <f>E5</f>
        <v>339000</v>
      </c>
      <c r="F19" s="9">
        <f t="shared" ref="F19" si="2">E19/E20</f>
        <v>9.906487434248977E-2</v>
      </c>
      <c r="G19" s="9">
        <f>F17-F19</f>
        <v>6.239878993591351E-2</v>
      </c>
    </row>
    <row r="20" spans="2:7" ht="15" customHeight="1" x14ac:dyDescent="0.3">
      <c r="B20" s="4"/>
      <c r="C20" s="4" t="s">
        <v>8</v>
      </c>
      <c r="D20" s="10"/>
      <c r="E20" s="35">
        <f>E4</f>
        <v>3422000</v>
      </c>
      <c r="F20" s="9"/>
      <c r="G20" s="10"/>
    </row>
    <row r="21" spans="2:7" x14ac:dyDescent="0.3">
      <c r="B21" s="4">
        <v>2018</v>
      </c>
      <c r="C21" s="4" t="s">
        <v>2</v>
      </c>
      <c r="D21" s="10"/>
      <c r="E21" s="35">
        <f>F5</f>
        <v>370000</v>
      </c>
      <c r="F21" s="9">
        <f t="shared" ref="F21" si="3">E21/E22</f>
        <v>0.12024699382515437</v>
      </c>
      <c r="G21" s="9">
        <f>F19-F21</f>
        <v>-2.1182119482664602E-2</v>
      </c>
    </row>
    <row r="22" spans="2:7" x14ac:dyDescent="0.3">
      <c r="B22" s="4"/>
      <c r="C22" s="4" t="s">
        <v>8</v>
      </c>
      <c r="D22" s="10"/>
      <c r="E22" s="35">
        <f>F4</f>
        <v>3077000</v>
      </c>
      <c r="F22" s="9"/>
      <c r="G22" s="10"/>
    </row>
    <row r="23" spans="2:7" x14ac:dyDescent="0.3">
      <c r="B23" s="4">
        <v>2017</v>
      </c>
      <c r="C23" s="4" t="s">
        <v>2</v>
      </c>
      <c r="D23" s="10"/>
      <c r="E23" s="35">
        <f>G5</f>
        <v>412000</v>
      </c>
      <c r="F23" s="9">
        <f t="shared" ref="F23" si="4">E23/E24</f>
        <v>0.15049678550555232</v>
      </c>
      <c r="G23" s="9">
        <f>F21-F23</f>
        <v>-3.0249791680397944E-2</v>
      </c>
    </row>
    <row r="24" spans="2:7" x14ac:dyDescent="0.3">
      <c r="B24" s="4"/>
      <c r="C24" s="4" t="s">
        <v>8</v>
      </c>
      <c r="D24" s="10"/>
      <c r="E24" s="35">
        <f>G4</f>
        <v>2737600</v>
      </c>
      <c r="F24" s="9"/>
      <c r="G24" s="10"/>
    </row>
    <row r="25" spans="2:7" x14ac:dyDescent="0.3">
      <c r="B25" s="3" t="s">
        <v>3</v>
      </c>
      <c r="C25" s="3" t="s">
        <v>14</v>
      </c>
      <c r="D25" s="3" t="s">
        <v>4</v>
      </c>
      <c r="E25" s="17" t="s">
        <v>5</v>
      </c>
      <c r="F25" s="3" t="s">
        <v>6</v>
      </c>
      <c r="G25" s="3" t="s">
        <v>7</v>
      </c>
    </row>
    <row r="26" spans="2:7" x14ac:dyDescent="0.3">
      <c r="B26" s="4">
        <v>2021</v>
      </c>
      <c r="C26" s="4" t="s">
        <v>15</v>
      </c>
      <c r="D26" s="18" t="s">
        <v>16</v>
      </c>
      <c r="E26" s="35">
        <f>C6</f>
        <v>3019000</v>
      </c>
      <c r="F26" s="27">
        <f>E26/E27</f>
        <v>0.64043275350021212</v>
      </c>
      <c r="G26" s="27">
        <f>F26-F28</f>
        <v>7.628249917817076E-3</v>
      </c>
    </row>
    <row r="27" spans="2:7" x14ac:dyDescent="0.3">
      <c r="B27" s="4"/>
      <c r="C27" s="4" t="s">
        <v>8</v>
      </c>
      <c r="D27" s="18"/>
      <c r="E27" s="35">
        <f>C4</f>
        <v>4714000</v>
      </c>
      <c r="F27" s="27"/>
      <c r="G27" s="18"/>
    </row>
    <row r="28" spans="2:7" x14ac:dyDescent="0.3">
      <c r="B28" s="4">
        <v>2020</v>
      </c>
      <c r="C28" s="4" t="s">
        <v>15</v>
      </c>
      <c r="D28" s="18"/>
      <c r="E28" s="35">
        <f>D6</f>
        <v>2473000</v>
      </c>
      <c r="F28" s="27">
        <f t="shared" ref="F28" si="5">E28/E29</f>
        <v>0.63280450358239504</v>
      </c>
      <c r="G28" s="18"/>
    </row>
    <row r="29" spans="2:7" x14ac:dyDescent="0.3">
      <c r="B29" s="4"/>
      <c r="C29" s="4" t="s">
        <v>8</v>
      </c>
      <c r="D29" s="18"/>
      <c r="E29" s="35">
        <f>D4</f>
        <v>3908000</v>
      </c>
      <c r="F29" s="27"/>
      <c r="G29" s="18"/>
    </row>
    <row r="30" spans="2:7" x14ac:dyDescent="0.3">
      <c r="B30" s="4">
        <v>2019</v>
      </c>
      <c r="C30" s="4" t="s">
        <v>15</v>
      </c>
      <c r="D30" s="18"/>
      <c r="E30" s="35">
        <f>E6</f>
        <v>2088000</v>
      </c>
      <c r="F30" s="27">
        <f t="shared" ref="F30" si="6">E30/E31</f>
        <v>0.61016949152542377</v>
      </c>
      <c r="G30" s="27">
        <f>F28-F30</f>
        <v>2.2635012056971271E-2</v>
      </c>
    </row>
    <row r="31" spans="2:7" x14ac:dyDescent="0.3">
      <c r="B31" s="4"/>
      <c r="C31" s="4" t="s">
        <v>8</v>
      </c>
      <c r="D31" s="18"/>
      <c r="E31" s="35">
        <f>E4</f>
        <v>3422000</v>
      </c>
      <c r="F31" s="27"/>
      <c r="G31" s="18"/>
    </row>
    <row r="32" spans="2:7" x14ac:dyDescent="0.3">
      <c r="B32" s="4">
        <v>2018</v>
      </c>
      <c r="C32" s="4" t="s">
        <v>15</v>
      </c>
      <c r="D32" s="18"/>
      <c r="E32" s="35">
        <f>F6</f>
        <v>1880000</v>
      </c>
      <c r="F32" s="27">
        <f t="shared" ref="F32" si="7">E32/E33</f>
        <v>0.61098472538186543</v>
      </c>
      <c r="G32" s="27">
        <f>F30-F32</f>
        <v>-8.1523385644166613E-4</v>
      </c>
    </row>
    <row r="33" spans="2:7" x14ac:dyDescent="0.3">
      <c r="B33" s="4"/>
      <c r="C33" s="4" t="s">
        <v>8</v>
      </c>
      <c r="D33" s="18"/>
      <c r="E33" s="35">
        <f>F4</f>
        <v>3077000</v>
      </c>
      <c r="F33" s="27"/>
      <c r="G33" s="18"/>
    </row>
    <row r="34" spans="2:7" x14ac:dyDescent="0.3">
      <c r="B34" s="4">
        <v>2017</v>
      </c>
      <c r="C34" s="4" t="s">
        <v>15</v>
      </c>
      <c r="D34" s="18"/>
      <c r="E34" s="35">
        <f>G6</f>
        <v>1128000</v>
      </c>
      <c r="F34" s="27">
        <f t="shared" ref="F34" si="8">E34/E35</f>
        <v>0.4120397428404442</v>
      </c>
      <c r="G34" s="27">
        <f>F32-F34</f>
        <v>0.19894498254142123</v>
      </c>
    </row>
    <row r="35" spans="2:7" x14ac:dyDescent="0.3">
      <c r="B35" s="4"/>
      <c r="C35" s="4" t="s">
        <v>8</v>
      </c>
      <c r="D35" s="18"/>
      <c r="E35" s="35">
        <f>G4</f>
        <v>2737600</v>
      </c>
      <c r="F35" s="27"/>
      <c r="G35" s="18"/>
    </row>
    <row r="36" spans="2:7" x14ac:dyDescent="0.3">
      <c r="B36" s="3" t="s">
        <v>3</v>
      </c>
      <c r="C36" s="3" t="s">
        <v>17</v>
      </c>
      <c r="D36" s="3" t="s">
        <v>4</v>
      </c>
      <c r="E36" s="17" t="s">
        <v>5</v>
      </c>
      <c r="F36" s="3" t="s">
        <v>6</v>
      </c>
      <c r="G36" s="3" t="s">
        <v>7</v>
      </c>
    </row>
    <row r="37" spans="2:7" x14ac:dyDescent="0.3">
      <c r="B37" s="4">
        <v>2021</v>
      </c>
      <c r="C37" s="4" t="s">
        <v>2</v>
      </c>
      <c r="D37" s="18" t="s">
        <v>22</v>
      </c>
      <c r="E37" s="35">
        <f>C5</f>
        <v>642000</v>
      </c>
      <c r="F37" s="27">
        <f>E37/E38</f>
        <v>6.1945194905441911E-2</v>
      </c>
      <c r="G37" s="28">
        <f>F37-F39</f>
        <v>-1.2053255108911559E-3</v>
      </c>
    </row>
    <row r="38" spans="2:7" x14ac:dyDescent="0.3">
      <c r="B38" s="4"/>
      <c r="C38" s="4" t="s">
        <v>13</v>
      </c>
      <c r="D38" s="18"/>
      <c r="E38" s="35">
        <f>C9</f>
        <v>10364000</v>
      </c>
      <c r="F38" s="27"/>
      <c r="G38" s="29"/>
    </row>
    <row r="39" spans="2:7" x14ac:dyDescent="0.3">
      <c r="B39" s="4">
        <v>2020</v>
      </c>
      <c r="C39" s="4" t="s">
        <v>2</v>
      </c>
      <c r="D39" s="18"/>
      <c r="E39" s="35">
        <f>D5</f>
        <v>631000</v>
      </c>
      <c r="F39" s="27">
        <f t="shared" ref="F39" si="9">E39/E40</f>
        <v>6.3150520416333067E-2</v>
      </c>
      <c r="G39" s="29"/>
    </row>
    <row r="40" spans="2:7" x14ac:dyDescent="0.3">
      <c r="B40" s="4"/>
      <c r="C40" s="4" t="s">
        <v>13</v>
      </c>
      <c r="D40" s="18"/>
      <c r="E40" s="35">
        <f>D9</f>
        <v>9992000</v>
      </c>
      <c r="F40" s="27"/>
      <c r="G40" s="30"/>
    </row>
    <row r="41" spans="2:7" x14ac:dyDescent="0.3">
      <c r="B41" s="4">
        <v>2019</v>
      </c>
      <c r="C41" s="4" t="s">
        <v>2</v>
      </c>
      <c r="D41" s="18"/>
      <c r="E41" s="35">
        <f>E5</f>
        <v>339000</v>
      </c>
      <c r="F41" s="27">
        <f t="shared" ref="F41" si="10">E41/E42</f>
        <v>3.6353887399463804E-2</v>
      </c>
      <c r="G41" s="28">
        <f>F39-F41</f>
        <v>2.6796633016869263E-2</v>
      </c>
    </row>
    <row r="42" spans="2:7" x14ac:dyDescent="0.3">
      <c r="B42" s="4"/>
      <c r="C42" s="4" t="s">
        <v>13</v>
      </c>
      <c r="D42" s="18"/>
      <c r="E42" s="35">
        <f>E9</f>
        <v>9325000</v>
      </c>
      <c r="F42" s="27"/>
      <c r="G42" s="30"/>
    </row>
    <row r="43" spans="2:7" x14ac:dyDescent="0.3">
      <c r="B43" s="4">
        <v>2018</v>
      </c>
      <c r="C43" s="4" t="s">
        <v>2</v>
      </c>
      <c r="D43" s="18"/>
      <c r="E43" s="35">
        <f>F5</f>
        <v>370000</v>
      </c>
      <c r="F43" s="27">
        <f t="shared" ref="F43" si="11">E43/E44</f>
        <v>4.0605794556628619E-2</v>
      </c>
      <c r="G43" s="28">
        <f>F41-F43</f>
        <v>-4.2519071571648151E-3</v>
      </c>
    </row>
    <row r="44" spans="2:7" x14ac:dyDescent="0.3">
      <c r="B44" s="4"/>
      <c r="C44" s="4" t="s">
        <v>13</v>
      </c>
      <c r="D44" s="18"/>
      <c r="E44" s="35">
        <f>F9</f>
        <v>9112000</v>
      </c>
      <c r="F44" s="27"/>
      <c r="G44" s="30"/>
    </row>
    <row r="45" spans="2:7" x14ac:dyDescent="0.3">
      <c r="B45" s="4">
        <v>2017</v>
      </c>
      <c r="C45" s="4" t="s">
        <v>2</v>
      </c>
      <c r="D45" s="18"/>
      <c r="E45" s="35">
        <f>G5</f>
        <v>412000</v>
      </c>
      <c r="F45" s="27">
        <f t="shared" ref="F45" si="12">E45/E46</f>
        <v>6.9561693793476057E-2</v>
      </c>
      <c r="G45" s="28">
        <f>F43-F45</f>
        <v>-2.8955899236847438E-2</v>
      </c>
    </row>
    <row r="46" spans="2:7" x14ac:dyDescent="0.3">
      <c r="B46" s="4"/>
      <c r="C46" s="4" t="s">
        <v>13</v>
      </c>
      <c r="D46" s="18"/>
      <c r="E46" s="35">
        <f>G9</f>
        <v>5922800</v>
      </c>
      <c r="F46" s="27"/>
      <c r="G46" s="30"/>
    </row>
    <row r="47" spans="2:7" x14ac:dyDescent="0.3">
      <c r="B47" s="3" t="s">
        <v>3</v>
      </c>
      <c r="C47" s="3" t="s">
        <v>18</v>
      </c>
      <c r="D47" s="3" t="s">
        <v>4</v>
      </c>
      <c r="E47" s="17" t="s">
        <v>5</v>
      </c>
      <c r="F47" s="3" t="s">
        <v>6</v>
      </c>
      <c r="G47" s="3" t="s">
        <v>7</v>
      </c>
    </row>
    <row r="48" spans="2:7" x14ac:dyDescent="0.3">
      <c r="B48" s="4">
        <v>2021</v>
      </c>
      <c r="C48" s="4" t="s">
        <v>2</v>
      </c>
      <c r="D48" s="18" t="s">
        <v>23</v>
      </c>
      <c r="E48" s="35">
        <f>C5</f>
        <v>642000</v>
      </c>
      <c r="F48" s="27">
        <f>E48/E49</f>
        <v>0.17593861331871746</v>
      </c>
      <c r="G48" s="27">
        <f>F48-F50</f>
        <v>-1.225106756407407E-2</v>
      </c>
    </row>
    <row r="49" spans="2:7" x14ac:dyDescent="0.3">
      <c r="B49" s="4"/>
      <c r="C49" s="4" t="s">
        <v>12</v>
      </c>
      <c r="D49" s="18"/>
      <c r="E49" s="35">
        <f>C8</f>
        <v>3649000</v>
      </c>
      <c r="F49" s="27"/>
      <c r="G49" s="18"/>
    </row>
    <row r="50" spans="2:7" x14ac:dyDescent="0.3">
      <c r="B50" s="4">
        <v>2020</v>
      </c>
      <c r="C50" s="4" t="s">
        <v>2</v>
      </c>
      <c r="D50" s="18"/>
      <c r="E50" s="35">
        <f>D5</f>
        <v>631000</v>
      </c>
      <c r="F50" s="27">
        <f t="shared" ref="F50" si="13">E50/E51</f>
        <v>0.18818968088279153</v>
      </c>
      <c r="G50" s="18"/>
    </row>
    <row r="51" spans="2:7" x14ac:dyDescent="0.3">
      <c r="B51" s="4"/>
      <c r="C51" s="4" t="s">
        <v>12</v>
      </c>
      <c r="D51" s="18"/>
      <c r="E51" s="35">
        <f>D8</f>
        <v>3353000</v>
      </c>
      <c r="F51" s="27"/>
      <c r="G51" s="18"/>
    </row>
    <row r="52" spans="2:7" x14ac:dyDescent="0.3">
      <c r="B52" s="4">
        <v>2019</v>
      </c>
      <c r="C52" s="4" t="s">
        <v>2</v>
      </c>
      <c r="D52" s="18"/>
      <c r="E52" s="35">
        <f>E5</f>
        <v>339000</v>
      </c>
      <c r="F52" s="27">
        <f t="shared" ref="F52" si="14">E52/E53</f>
        <v>0.10332215787869552</v>
      </c>
      <c r="G52" s="27">
        <f>F50-F52</f>
        <v>8.4867523004096015E-2</v>
      </c>
    </row>
    <row r="53" spans="2:7" x14ac:dyDescent="0.3">
      <c r="B53" s="4"/>
      <c r="C53" s="4" t="s">
        <v>12</v>
      </c>
      <c r="D53" s="18"/>
      <c r="E53" s="35">
        <f>E8</f>
        <v>3281000</v>
      </c>
      <c r="F53" s="27"/>
      <c r="G53" s="18"/>
    </row>
    <row r="54" spans="2:7" x14ac:dyDescent="0.3">
      <c r="B54" s="4">
        <v>2018</v>
      </c>
      <c r="C54" s="4" t="s">
        <v>2</v>
      </c>
      <c r="D54" s="18"/>
      <c r="E54" s="35">
        <f>F5</f>
        <v>370000</v>
      </c>
      <c r="F54" s="27">
        <f t="shared" ref="F54" si="15">E54/E55</f>
        <v>0.15226337448559671</v>
      </c>
      <c r="G54" s="27">
        <f>F52-F54</f>
        <v>-4.8941216606901192E-2</v>
      </c>
    </row>
    <row r="55" spans="2:7" x14ac:dyDescent="0.3">
      <c r="B55" s="4"/>
      <c r="C55" s="4" t="s">
        <v>12</v>
      </c>
      <c r="D55" s="18"/>
      <c r="E55" s="35">
        <f>F8</f>
        <v>2430000</v>
      </c>
      <c r="F55" s="27"/>
      <c r="G55" s="18"/>
    </row>
    <row r="56" spans="2:7" x14ac:dyDescent="0.3">
      <c r="B56" s="4">
        <v>2017</v>
      </c>
      <c r="C56" s="4" t="s">
        <v>2</v>
      </c>
      <c r="D56" s="18"/>
      <c r="E56" s="35">
        <f>G5</f>
        <v>412000</v>
      </c>
      <c r="F56" s="27">
        <f t="shared" ref="F56" si="16">E56/E57</f>
        <v>0.22606310013717421</v>
      </c>
      <c r="G56" s="27">
        <f>F54-F56</f>
        <v>-7.3799725651577497E-2</v>
      </c>
    </row>
    <row r="57" spans="2:7" x14ac:dyDescent="0.3">
      <c r="B57" s="4"/>
      <c r="C57" s="4" t="s">
        <v>12</v>
      </c>
      <c r="D57" s="18"/>
      <c r="E57" s="35">
        <f>G8</f>
        <v>1822500</v>
      </c>
      <c r="F57" s="27"/>
      <c r="G57" s="18"/>
    </row>
    <row r="58" spans="2:7" x14ac:dyDescent="0.3">
      <c r="B58" s="3" t="s">
        <v>3</v>
      </c>
      <c r="C58" s="3" t="s">
        <v>19</v>
      </c>
      <c r="D58" s="3" t="s">
        <v>4</v>
      </c>
      <c r="E58" s="17" t="s">
        <v>5</v>
      </c>
      <c r="F58" s="3" t="s">
        <v>6</v>
      </c>
      <c r="G58" s="3" t="s">
        <v>7</v>
      </c>
    </row>
    <row r="59" spans="2:7" x14ac:dyDescent="0.3">
      <c r="B59" s="4">
        <v>2021</v>
      </c>
      <c r="C59" s="4" t="s">
        <v>20</v>
      </c>
      <c r="D59" s="31" t="s">
        <v>24</v>
      </c>
      <c r="E59" s="35">
        <f>C7</f>
        <v>631000</v>
      </c>
      <c r="F59" s="28">
        <f>E59/E60</f>
        <v>8.6545055547935817E-2</v>
      </c>
      <c r="G59" s="28">
        <f>F59-F61</f>
        <v>3.4294747286530147E-2</v>
      </c>
    </row>
    <row r="60" spans="2:7" x14ac:dyDescent="0.3">
      <c r="B60" s="4"/>
      <c r="C60" s="4" t="s">
        <v>21</v>
      </c>
      <c r="D60" s="32"/>
      <c r="E60" s="35">
        <f>C11</f>
        <v>7291000</v>
      </c>
      <c r="F60" s="30"/>
      <c r="G60" s="29"/>
    </row>
    <row r="61" spans="2:7" x14ac:dyDescent="0.3">
      <c r="B61" s="4">
        <v>2020</v>
      </c>
      <c r="C61" s="4" t="s">
        <v>20</v>
      </c>
      <c r="D61" s="32"/>
      <c r="E61" s="35">
        <f>D7</f>
        <v>339000</v>
      </c>
      <c r="F61" s="28">
        <f t="shared" ref="F61" si="17">E61/E62</f>
        <v>5.225030826140567E-2</v>
      </c>
      <c r="G61" s="29"/>
    </row>
    <row r="62" spans="2:7" x14ac:dyDescent="0.3">
      <c r="B62" s="4"/>
      <c r="C62" s="4" t="s">
        <v>21</v>
      </c>
      <c r="D62" s="32"/>
      <c r="E62" s="35">
        <f>D11</f>
        <v>6488000</v>
      </c>
      <c r="F62" s="30"/>
      <c r="G62" s="30"/>
    </row>
    <row r="63" spans="2:7" x14ac:dyDescent="0.3">
      <c r="B63" s="4">
        <v>2019</v>
      </c>
      <c r="C63" s="4" t="s">
        <v>20</v>
      </c>
      <c r="D63" s="32"/>
      <c r="E63" s="35">
        <f>E7</f>
        <v>370000</v>
      </c>
      <c r="F63" s="28">
        <f t="shared" ref="F63" si="18">E63/E64</f>
        <v>5.4117302910633318E-2</v>
      </c>
      <c r="G63" s="28">
        <f>F61-F63</f>
        <v>-1.8669946492276476E-3</v>
      </c>
    </row>
    <row r="64" spans="2:7" x14ac:dyDescent="0.3">
      <c r="B64" s="4"/>
      <c r="C64" s="4" t="s">
        <v>21</v>
      </c>
      <c r="D64" s="32"/>
      <c r="E64" s="35">
        <f>E11</f>
        <v>6837000</v>
      </c>
      <c r="F64" s="30"/>
      <c r="G64" s="30"/>
    </row>
    <row r="65" spans="2:7" x14ac:dyDescent="0.3">
      <c r="B65" s="4">
        <v>2018</v>
      </c>
      <c r="C65" s="4" t="s">
        <v>20</v>
      </c>
      <c r="D65" s="32"/>
      <c r="E65" s="35">
        <f>F7</f>
        <v>412000</v>
      </c>
      <c r="F65" s="28">
        <f t="shared" ref="F65" si="19">E65/E66</f>
        <v>6.8609492089925062E-2</v>
      </c>
      <c r="G65" s="28">
        <f>F63-F65</f>
        <v>-1.4492189179291744E-2</v>
      </c>
    </row>
    <row r="66" spans="2:7" x14ac:dyDescent="0.3">
      <c r="B66" s="4"/>
      <c r="C66" s="4" t="s">
        <v>21</v>
      </c>
      <c r="D66" s="32"/>
      <c r="E66" s="35">
        <f>F11</f>
        <v>6005000</v>
      </c>
      <c r="F66" s="30"/>
      <c r="G66" s="30"/>
    </row>
    <row r="67" spans="2:7" x14ac:dyDescent="0.3">
      <c r="B67" s="4">
        <v>2017</v>
      </c>
      <c r="C67" s="4" t="s">
        <v>20</v>
      </c>
      <c r="D67" s="33"/>
      <c r="E67" s="35">
        <f>G7</f>
        <v>247200</v>
      </c>
      <c r="F67" s="28">
        <f t="shared" ref="F67" si="20">E67/E68</f>
        <v>6.5956935884095097E-2</v>
      </c>
      <c r="G67" s="28">
        <f>F65-F67</f>
        <v>2.6525562058299645E-3</v>
      </c>
    </row>
    <row r="68" spans="2:7" x14ac:dyDescent="0.3">
      <c r="B68" s="4"/>
      <c r="C68" s="4"/>
      <c r="D68" s="4"/>
      <c r="E68" s="35">
        <f>G11</f>
        <v>3747900</v>
      </c>
      <c r="F68" s="30"/>
      <c r="G68" s="30"/>
    </row>
    <row r="69" spans="2:7" x14ac:dyDescent="0.3">
      <c r="B69" s="4"/>
      <c r="C69" s="4"/>
      <c r="D69" s="4"/>
      <c r="E69" s="4"/>
      <c r="F69" s="4"/>
      <c r="G69" s="4"/>
    </row>
  </sheetData>
  <mergeCells count="42">
    <mergeCell ref="D59:D67"/>
    <mergeCell ref="F59:F60"/>
    <mergeCell ref="G59:G62"/>
    <mergeCell ref="F61:F62"/>
    <mergeCell ref="F63:F64"/>
    <mergeCell ref="G63:G64"/>
    <mergeCell ref="F65:F66"/>
    <mergeCell ref="G65:G66"/>
    <mergeCell ref="F67:F68"/>
    <mergeCell ref="G67:G68"/>
    <mergeCell ref="D48:D57"/>
    <mergeCell ref="F48:F49"/>
    <mergeCell ref="G48:G51"/>
    <mergeCell ref="F50:F51"/>
    <mergeCell ref="F52:F53"/>
    <mergeCell ref="G52:G53"/>
    <mergeCell ref="F54:F55"/>
    <mergeCell ref="G54:G55"/>
    <mergeCell ref="F56:F57"/>
    <mergeCell ref="G56:G57"/>
    <mergeCell ref="D37:D46"/>
    <mergeCell ref="F37:F38"/>
    <mergeCell ref="G37:G40"/>
    <mergeCell ref="F39:F40"/>
    <mergeCell ref="F41:F42"/>
    <mergeCell ref="G41:G42"/>
    <mergeCell ref="F43:F44"/>
    <mergeCell ref="G43:G44"/>
    <mergeCell ref="F45:F46"/>
    <mergeCell ref="G45:G46"/>
    <mergeCell ref="B13:G13"/>
    <mergeCell ref="B2:G2"/>
    <mergeCell ref="D26:D35"/>
    <mergeCell ref="F26:F27"/>
    <mergeCell ref="G26:G29"/>
    <mergeCell ref="F28:F29"/>
    <mergeCell ref="F30:F31"/>
    <mergeCell ref="G30:G31"/>
    <mergeCell ref="F32:F33"/>
    <mergeCell ref="G32:G33"/>
    <mergeCell ref="F34:F35"/>
    <mergeCell ref="G34:G3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71"/>
  <sheetViews>
    <sheetView topLeftCell="A62" zoomScaleNormal="100" workbookViewId="0">
      <selection activeCell="B16" sqref="B16:G71"/>
    </sheetView>
  </sheetViews>
  <sheetFormatPr defaultColWidth="8.88671875" defaultRowHeight="15.6" x14ac:dyDescent="0.3"/>
  <cols>
    <col min="1" max="1" width="8.88671875" style="1"/>
    <col min="2" max="2" width="30.109375" style="1" customWidth="1"/>
    <col min="3" max="3" width="36.6640625" style="1" customWidth="1"/>
    <col min="4" max="4" width="24.109375" style="1" customWidth="1"/>
    <col min="5" max="5" width="18.5546875" style="1" customWidth="1"/>
    <col min="6" max="6" width="17" style="1" customWidth="1"/>
    <col min="7" max="7" width="21.6640625" style="1" customWidth="1"/>
    <col min="8" max="9" width="20.6640625" style="1" customWidth="1"/>
    <col min="10" max="10" width="30" style="1" customWidth="1"/>
    <col min="11" max="12" width="14.6640625" style="1" bestFit="1" customWidth="1"/>
    <col min="13" max="13" width="14.6640625" style="1" customWidth="1"/>
    <col min="14" max="14" width="14.6640625" style="1" bestFit="1" customWidth="1"/>
    <col min="15" max="15" width="18.33203125" style="1" customWidth="1"/>
    <col min="16" max="16" width="32.109375" style="1" customWidth="1"/>
    <col min="17" max="16384" width="8.88671875" style="1"/>
  </cols>
  <sheetData>
    <row r="3" spans="2:9" ht="16.2" x14ac:dyDescent="0.35">
      <c r="B3" s="23" t="s">
        <v>65</v>
      </c>
      <c r="C3" s="23"/>
      <c r="D3" s="23"/>
      <c r="E3" s="23"/>
      <c r="F3" s="23"/>
      <c r="G3" s="23"/>
      <c r="H3" s="23"/>
      <c r="I3" s="6"/>
    </row>
    <row r="4" spans="2:9" x14ac:dyDescent="0.3">
      <c r="B4" s="3" t="s">
        <v>0</v>
      </c>
      <c r="C4" s="3" t="s">
        <v>72</v>
      </c>
      <c r="D4" s="3" t="s">
        <v>71</v>
      </c>
      <c r="E4" s="3" t="s">
        <v>27</v>
      </c>
      <c r="F4" s="3" t="s">
        <v>28</v>
      </c>
      <c r="G4" s="3" t="s">
        <v>70</v>
      </c>
    </row>
    <row r="5" spans="2:9" x14ac:dyDescent="0.3">
      <c r="B5" s="4" t="s">
        <v>1</v>
      </c>
      <c r="C5" s="34">
        <v>4714000</v>
      </c>
      <c r="D5" s="34">
        <v>3908000</v>
      </c>
      <c r="E5" s="34">
        <v>3422000</v>
      </c>
      <c r="F5" s="34">
        <v>3077000</v>
      </c>
      <c r="G5" s="35">
        <f>F5*20%</f>
        <v>615400</v>
      </c>
    </row>
    <row r="6" spans="2:9" x14ac:dyDescent="0.3">
      <c r="B6" s="4" t="s">
        <v>29</v>
      </c>
      <c r="C6" s="34">
        <v>1695000</v>
      </c>
      <c r="D6" s="34">
        <v>1435000</v>
      </c>
      <c r="E6" s="34">
        <v>1334000</v>
      </c>
      <c r="F6" s="34">
        <v>1197000</v>
      </c>
      <c r="G6" s="35">
        <f>F6*20%</f>
        <v>239400</v>
      </c>
    </row>
    <row r="7" spans="2:9" x14ac:dyDescent="0.3">
      <c r="B7" s="4" t="s">
        <v>30</v>
      </c>
      <c r="C7" s="34">
        <v>4461000</v>
      </c>
      <c r="D7" s="34">
        <v>4570000</v>
      </c>
      <c r="E7" s="34">
        <v>4429000</v>
      </c>
      <c r="F7" s="34">
        <v>4545000</v>
      </c>
      <c r="G7" s="35">
        <f>F7*85%</f>
        <v>3863250</v>
      </c>
    </row>
    <row r="8" spans="2:9" x14ac:dyDescent="0.3">
      <c r="B8" s="4" t="s">
        <v>31</v>
      </c>
      <c r="C8" s="34">
        <v>1997000</v>
      </c>
      <c r="D8" s="34">
        <v>1905000</v>
      </c>
      <c r="E8" s="34">
        <v>1671000</v>
      </c>
      <c r="F8" s="34">
        <v>1427000</v>
      </c>
      <c r="G8" s="35">
        <f>F8*70%</f>
        <v>998899.99999999988</v>
      </c>
    </row>
    <row r="9" spans="2:9" x14ac:dyDescent="0.3">
      <c r="B9" s="4" t="s">
        <v>32</v>
      </c>
      <c r="C9" s="35">
        <v>3000</v>
      </c>
      <c r="D9" s="35">
        <v>7000</v>
      </c>
      <c r="E9" s="35">
        <v>3000</v>
      </c>
      <c r="F9" s="35">
        <v>3000</v>
      </c>
      <c r="G9" s="35">
        <v>3000</v>
      </c>
    </row>
    <row r="10" spans="2:9" x14ac:dyDescent="0.3">
      <c r="B10" s="4" t="s">
        <v>13</v>
      </c>
      <c r="C10" s="34">
        <v>10364000</v>
      </c>
      <c r="D10" s="34">
        <v>9992000</v>
      </c>
      <c r="E10" s="34">
        <v>9325000</v>
      </c>
      <c r="F10" s="34">
        <v>9112000</v>
      </c>
      <c r="G10" s="35">
        <f>F10*45%</f>
        <v>4100400</v>
      </c>
    </row>
    <row r="11" spans="2:9" x14ac:dyDescent="0.3">
      <c r="B11" s="4" t="s">
        <v>11</v>
      </c>
      <c r="C11" s="34">
        <v>3073000</v>
      </c>
      <c r="D11" s="34">
        <v>3504000</v>
      </c>
      <c r="E11" s="34">
        <v>2488000</v>
      </c>
      <c r="F11" s="34">
        <v>3107000</v>
      </c>
      <c r="G11" s="35">
        <v>23587</v>
      </c>
    </row>
    <row r="12" spans="2:9" x14ac:dyDescent="0.3">
      <c r="B12" s="4" t="s">
        <v>33</v>
      </c>
      <c r="C12" s="35">
        <f>C10-C11</f>
        <v>7291000</v>
      </c>
      <c r="D12" s="35">
        <f t="shared" ref="D12:G12" si="0">D10-D11</f>
        <v>6488000</v>
      </c>
      <c r="E12" s="35">
        <f t="shared" si="0"/>
        <v>6837000</v>
      </c>
      <c r="F12" s="35">
        <f t="shared" si="0"/>
        <v>6005000</v>
      </c>
      <c r="G12" s="35">
        <f t="shared" si="0"/>
        <v>4076813</v>
      </c>
    </row>
    <row r="13" spans="2:9" x14ac:dyDescent="0.3">
      <c r="B13" s="4" t="s">
        <v>34</v>
      </c>
      <c r="C13" s="34">
        <v>927000</v>
      </c>
      <c r="D13" s="34">
        <v>904000</v>
      </c>
      <c r="E13" s="34">
        <v>1082000</v>
      </c>
      <c r="F13" s="34">
        <v>936000</v>
      </c>
      <c r="G13" s="35">
        <f>F13*65%</f>
        <v>608400</v>
      </c>
    </row>
    <row r="16" spans="2:9" ht="16.2" x14ac:dyDescent="0.35">
      <c r="B16" s="23" t="s">
        <v>73</v>
      </c>
      <c r="C16" s="23"/>
      <c r="D16" s="23"/>
      <c r="E16" s="23"/>
      <c r="F16" s="23"/>
      <c r="G16" s="23"/>
    </row>
    <row r="17" spans="2:7" x14ac:dyDescent="0.3">
      <c r="B17" s="3" t="s">
        <v>3</v>
      </c>
      <c r="C17" s="3" t="s">
        <v>35</v>
      </c>
      <c r="D17" s="3" t="s">
        <v>4</v>
      </c>
      <c r="E17" s="5" t="s">
        <v>5</v>
      </c>
      <c r="F17" s="3" t="s">
        <v>6</v>
      </c>
      <c r="G17" s="3" t="s">
        <v>7</v>
      </c>
    </row>
    <row r="18" spans="2:7" x14ac:dyDescent="0.3">
      <c r="B18" s="4">
        <v>2021</v>
      </c>
      <c r="C18" s="4" t="s">
        <v>29</v>
      </c>
      <c r="D18" s="18" t="s">
        <v>46</v>
      </c>
      <c r="E18" s="35">
        <f>C6</f>
        <v>1695000</v>
      </c>
      <c r="F18" s="19">
        <f>E18/E19</f>
        <v>339</v>
      </c>
      <c r="G18" s="19">
        <f>F18-F20</f>
        <v>52</v>
      </c>
    </row>
    <row r="19" spans="2:7" x14ac:dyDescent="0.3">
      <c r="B19" s="4"/>
      <c r="C19" s="4" t="s">
        <v>36</v>
      </c>
      <c r="D19" s="18"/>
      <c r="E19" s="35">
        <f>AVERAGE(C9:D9)</f>
        <v>5000</v>
      </c>
      <c r="F19" s="19"/>
      <c r="G19" s="19"/>
    </row>
    <row r="20" spans="2:7" x14ac:dyDescent="0.3">
      <c r="B20" s="4">
        <v>2020</v>
      </c>
      <c r="C20" s="4" t="s">
        <v>29</v>
      </c>
      <c r="D20" s="18"/>
      <c r="E20" s="35">
        <f>D6</f>
        <v>1435000</v>
      </c>
      <c r="F20" s="19">
        <f t="shared" ref="F20" si="1">E20/E21</f>
        <v>287</v>
      </c>
      <c r="G20" s="19"/>
    </row>
    <row r="21" spans="2:7" x14ac:dyDescent="0.3">
      <c r="B21" s="4"/>
      <c r="C21" s="4" t="s">
        <v>36</v>
      </c>
      <c r="D21" s="18"/>
      <c r="E21" s="35">
        <f>AVERAGE(D9:E9)</f>
        <v>5000</v>
      </c>
      <c r="F21" s="19"/>
      <c r="G21" s="19"/>
    </row>
    <row r="22" spans="2:7" x14ac:dyDescent="0.3">
      <c r="B22" s="4">
        <v>2019</v>
      </c>
      <c r="C22" s="4" t="s">
        <v>29</v>
      </c>
      <c r="D22" s="18"/>
      <c r="E22" s="35">
        <f>E6</f>
        <v>1334000</v>
      </c>
      <c r="F22" s="19">
        <f t="shared" ref="F22" si="2">E22/E23</f>
        <v>444.66666666666669</v>
      </c>
      <c r="G22" s="19">
        <f>F20-F22</f>
        <v>-157.66666666666669</v>
      </c>
    </row>
    <row r="23" spans="2:7" x14ac:dyDescent="0.3">
      <c r="B23" s="4"/>
      <c r="C23" s="4" t="s">
        <v>36</v>
      </c>
      <c r="D23" s="18"/>
      <c r="E23" s="35">
        <f>AVERAGE(E9:F9)</f>
        <v>3000</v>
      </c>
      <c r="F23" s="19"/>
      <c r="G23" s="19"/>
    </row>
    <row r="24" spans="2:7" x14ac:dyDescent="0.3">
      <c r="B24" s="4">
        <v>2018</v>
      </c>
      <c r="C24" s="4" t="s">
        <v>29</v>
      </c>
      <c r="D24" s="18"/>
      <c r="E24" s="35">
        <f>F6</f>
        <v>1197000</v>
      </c>
      <c r="F24" s="19">
        <f t="shared" ref="F24" si="3">E24/E25</f>
        <v>399</v>
      </c>
      <c r="G24" s="19">
        <f>F22-F24</f>
        <v>45.666666666666686</v>
      </c>
    </row>
    <row r="25" spans="2:7" x14ac:dyDescent="0.3">
      <c r="B25" s="4"/>
      <c r="C25" s="4" t="s">
        <v>36</v>
      </c>
      <c r="D25" s="18"/>
      <c r="E25" s="35">
        <f>AVERAGE(F9:G9)</f>
        <v>3000</v>
      </c>
      <c r="F25" s="19"/>
      <c r="G25" s="19"/>
    </row>
    <row r="26" spans="2:7" x14ac:dyDescent="0.3">
      <c r="B26" s="4">
        <v>2017</v>
      </c>
      <c r="C26" s="4" t="s">
        <v>29</v>
      </c>
      <c r="D26" s="18"/>
      <c r="E26" s="35">
        <f>G6</f>
        <v>239400</v>
      </c>
      <c r="F26" s="19">
        <f t="shared" ref="F26" si="4">E26/E27</f>
        <v>79.8</v>
      </c>
      <c r="G26" s="19">
        <f>F24-F26</f>
        <v>319.2</v>
      </c>
    </row>
    <row r="27" spans="2:7" x14ac:dyDescent="0.3">
      <c r="B27" s="4"/>
      <c r="C27" s="4" t="s">
        <v>36</v>
      </c>
      <c r="D27" s="18"/>
      <c r="E27" s="35">
        <f>AVERAGE(G9:G9)</f>
        <v>3000</v>
      </c>
      <c r="F27" s="19"/>
      <c r="G27" s="19"/>
    </row>
    <row r="28" spans="2:7" x14ac:dyDescent="0.3">
      <c r="B28" s="3" t="s">
        <v>3</v>
      </c>
      <c r="C28" s="3" t="s">
        <v>37</v>
      </c>
      <c r="D28" s="3" t="s">
        <v>4</v>
      </c>
      <c r="E28" s="17" t="s">
        <v>5</v>
      </c>
      <c r="F28" s="7" t="s">
        <v>6</v>
      </c>
      <c r="G28" s="7" t="s">
        <v>7</v>
      </c>
    </row>
    <row r="29" spans="2:7" x14ac:dyDescent="0.3">
      <c r="B29" s="4">
        <v>2021</v>
      </c>
      <c r="C29" s="4" t="s">
        <v>8</v>
      </c>
      <c r="D29" s="18" t="s">
        <v>45</v>
      </c>
      <c r="E29" s="35">
        <f>C5</f>
        <v>4714000</v>
      </c>
      <c r="F29" s="19">
        <f>E29/E30</f>
        <v>1.0567137413136067</v>
      </c>
      <c r="G29" s="19">
        <f>F29-F31</f>
        <v>0.20157150936612311</v>
      </c>
    </row>
    <row r="30" spans="2:7" x14ac:dyDescent="0.3">
      <c r="B30" s="4"/>
      <c r="C30" s="4" t="s">
        <v>30</v>
      </c>
      <c r="D30" s="18"/>
      <c r="E30" s="35">
        <f>C7</f>
        <v>4461000</v>
      </c>
      <c r="F30" s="19"/>
      <c r="G30" s="19"/>
    </row>
    <row r="31" spans="2:7" x14ac:dyDescent="0.3">
      <c r="B31" s="4">
        <v>2020</v>
      </c>
      <c r="C31" s="4" t="s">
        <v>8</v>
      </c>
      <c r="D31" s="18"/>
      <c r="E31" s="35">
        <f>D5</f>
        <v>3908000</v>
      </c>
      <c r="F31" s="19">
        <f t="shared" ref="F31" si="5">E31/E32</f>
        <v>0.85514223194748362</v>
      </c>
      <c r="G31" s="19"/>
    </row>
    <row r="32" spans="2:7" x14ac:dyDescent="0.3">
      <c r="B32" s="4"/>
      <c r="C32" s="4" t="s">
        <v>30</v>
      </c>
      <c r="D32" s="18"/>
      <c r="E32" s="35">
        <f>D7</f>
        <v>4570000</v>
      </c>
      <c r="F32" s="19"/>
      <c r="G32" s="19"/>
    </row>
    <row r="33" spans="2:7" x14ac:dyDescent="0.3">
      <c r="B33" s="4">
        <v>2019</v>
      </c>
      <c r="C33" s="4" t="s">
        <v>8</v>
      </c>
      <c r="D33" s="18"/>
      <c r="E33" s="35">
        <f>E5</f>
        <v>3422000</v>
      </c>
      <c r="F33" s="19">
        <f t="shared" ref="F33" si="6">E33/E34</f>
        <v>0.77263490629939036</v>
      </c>
      <c r="G33" s="19">
        <f>F31-F33</f>
        <v>8.2507325648093266E-2</v>
      </c>
    </row>
    <row r="34" spans="2:7" x14ac:dyDescent="0.3">
      <c r="B34" s="4"/>
      <c r="C34" s="4" t="s">
        <v>30</v>
      </c>
      <c r="D34" s="18"/>
      <c r="E34" s="35">
        <f>E7</f>
        <v>4429000</v>
      </c>
      <c r="F34" s="19"/>
      <c r="G34" s="19"/>
    </row>
    <row r="35" spans="2:7" x14ac:dyDescent="0.3">
      <c r="B35" s="4">
        <v>2018</v>
      </c>
      <c r="C35" s="4" t="s">
        <v>8</v>
      </c>
      <c r="D35" s="18"/>
      <c r="E35" s="35">
        <f>F5</f>
        <v>3077000</v>
      </c>
      <c r="F35" s="19">
        <f t="shared" ref="F35" si="7">E35/E36</f>
        <v>0.67700770077007699</v>
      </c>
      <c r="G35" s="19">
        <f>F33-F35</f>
        <v>9.5627205529313364E-2</v>
      </c>
    </row>
    <row r="36" spans="2:7" x14ac:dyDescent="0.3">
      <c r="B36" s="4"/>
      <c r="C36" s="4" t="s">
        <v>30</v>
      </c>
      <c r="D36" s="18"/>
      <c r="E36" s="35">
        <f>F7</f>
        <v>4545000</v>
      </c>
      <c r="F36" s="19"/>
      <c r="G36" s="19"/>
    </row>
    <row r="37" spans="2:7" x14ac:dyDescent="0.3">
      <c r="B37" s="4">
        <v>2017</v>
      </c>
      <c r="C37" s="4" t="s">
        <v>8</v>
      </c>
      <c r="D37" s="18"/>
      <c r="E37" s="35">
        <f>G5</f>
        <v>615400</v>
      </c>
      <c r="F37" s="19">
        <f t="shared" ref="F37" si="8">E37/E38</f>
        <v>0.1592959295929593</v>
      </c>
      <c r="G37" s="19">
        <f>F35-F37</f>
        <v>0.51771177117711775</v>
      </c>
    </row>
    <row r="38" spans="2:7" x14ac:dyDescent="0.3">
      <c r="B38" s="4"/>
      <c r="C38" s="4" t="s">
        <v>30</v>
      </c>
      <c r="D38" s="18"/>
      <c r="E38" s="35">
        <f>G7</f>
        <v>3863250</v>
      </c>
      <c r="F38" s="19"/>
      <c r="G38" s="19"/>
    </row>
    <row r="39" spans="2:7" x14ac:dyDescent="0.3">
      <c r="B39" s="3" t="s">
        <v>3</v>
      </c>
      <c r="C39" s="3" t="s">
        <v>38</v>
      </c>
      <c r="D39" s="3" t="s">
        <v>4</v>
      </c>
      <c r="E39" s="17" t="s">
        <v>5</v>
      </c>
      <c r="F39" s="7" t="s">
        <v>6</v>
      </c>
      <c r="G39" s="7" t="s">
        <v>7</v>
      </c>
    </row>
    <row r="40" spans="2:7" x14ac:dyDescent="0.3">
      <c r="B40" s="4">
        <v>2021</v>
      </c>
      <c r="C40" s="4" t="s">
        <v>8</v>
      </c>
      <c r="D40" s="18" t="s">
        <v>44</v>
      </c>
      <c r="E40" s="35">
        <f>C5</f>
        <v>4714000</v>
      </c>
      <c r="F40" s="19">
        <f>E40/E41</f>
        <v>0.45484368969509842</v>
      </c>
      <c r="G40" s="20">
        <f>F40-F42</f>
        <v>6.3730799382848646E-2</v>
      </c>
    </row>
    <row r="41" spans="2:7" x14ac:dyDescent="0.3">
      <c r="B41" s="4"/>
      <c r="C41" s="4" t="s">
        <v>13</v>
      </c>
      <c r="D41" s="18"/>
      <c r="E41" s="35">
        <f>C10</f>
        <v>10364000</v>
      </c>
      <c r="F41" s="19"/>
      <c r="G41" s="21"/>
    </row>
    <row r="42" spans="2:7" x14ac:dyDescent="0.3">
      <c r="B42" s="4">
        <v>2020</v>
      </c>
      <c r="C42" s="4" t="s">
        <v>8</v>
      </c>
      <c r="D42" s="18"/>
      <c r="E42" s="35">
        <f>D5</f>
        <v>3908000</v>
      </c>
      <c r="F42" s="19">
        <f t="shared" ref="F42" si="9">E42/E43</f>
        <v>0.39111289031224977</v>
      </c>
      <c r="G42" s="21"/>
    </row>
    <row r="43" spans="2:7" x14ac:dyDescent="0.3">
      <c r="B43" s="4"/>
      <c r="C43" s="4" t="s">
        <v>13</v>
      </c>
      <c r="D43" s="18"/>
      <c r="E43" s="35">
        <f>D10</f>
        <v>9992000</v>
      </c>
      <c r="F43" s="19"/>
      <c r="G43" s="22"/>
    </row>
    <row r="44" spans="2:7" x14ac:dyDescent="0.3">
      <c r="B44" s="4">
        <v>2019</v>
      </c>
      <c r="C44" s="4" t="s">
        <v>8</v>
      </c>
      <c r="D44" s="18"/>
      <c r="E44" s="35">
        <f>E5</f>
        <v>3422000</v>
      </c>
      <c r="F44" s="19">
        <f t="shared" ref="F44" si="10">E44/E45</f>
        <v>0.366970509383378</v>
      </c>
      <c r="G44" s="20">
        <f>F42-F44</f>
        <v>2.4142380928871776E-2</v>
      </c>
    </row>
    <row r="45" spans="2:7" x14ac:dyDescent="0.3">
      <c r="B45" s="4"/>
      <c r="C45" s="4" t="s">
        <v>13</v>
      </c>
      <c r="D45" s="18"/>
      <c r="E45" s="35">
        <f>E10</f>
        <v>9325000</v>
      </c>
      <c r="F45" s="19"/>
      <c r="G45" s="22"/>
    </row>
    <row r="46" spans="2:7" x14ac:dyDescent="0.3">
      <c r="B46" s="4">
        <v>2018</v>
      </c>
      <c r="C46" s="4" t="s">
        <v>8</v>
      </c>
      <c r="D46" s="18"/>
      <c r="E46" s="35">
        <f>F5</f>
        <v>3077000</v>
      </c>
      <c r="F46" s="19">
        <f t="shared" ref="F46" si="11">E46/E47</f>
        <v>0.33768656716417911</v>
      </c>
      <c r="G46" s="20">
        <f>F44-F46</f>
        <v>2.9283942219198889E-2</v>
      </c>
    </row>
    <row r="47" spans="2:7" x14ac:dyDescent="0.3">
      <c r="B47" s="4"/>
      <c r="C47" s="4" t="s">
        <v>13</v>
      </c>
      <c r="D47" s="18"/>
      <c r="E47" s="35">
        <f>F10</f>
        <v>9112000</v>
      </c>
      <c r="F47" s="19"/>
      <c r="G47" s="22"/>
    </row>
    <row r="48" spans="2:7" x14ac:dyDescent="0.3">
      <c r="B48" s="4">
        <v>2017</v>
      </c>
      <c r="C48" s="4" t="s">
        <v>8</v>
      </c>
      <c r="D48" s="18"/>
      <c r="E48" s="35">
        <f>G5</f>
        <v>615400</v>
      </c>
      <c r="F48" s="19">
        <f t="shared" ref="F48" si="12">E48/E49</f>
        <v>0.15008291873963517</v>
      </c>
      <c r="G48" s="20">
        <f>F46-F48</f>
        <v>0.18760364842454394</v>
      </c>
    </row>
    <row r="49" spans="2:7" x14ac:dyDescent="0.3">
      <c r="B49" s="4"/>
      <c r="C49" s="4" t="s">
        <v>13</v>
      </c>
      <c r="D49" s="18"/>
      <c r="E49" s="35">
        <f>G10</f>
        <v>4100400</v>
      </c>
      <c r="F49" s="19"/>
      <c r="G49" s="22"/>
    </row>
    <row r="50" spans="2:7" x14ac:dyDescent="0.3">
      <c r="B50" s="3" t="s">
        <v>3</v>
      </c>
      <c r="C50" s="3" t="s">
        <v>39</v>
      </c>
      <c r="D50" s="3" t="s">
        <v>4</v>
      </c>
      <c r="E50" s="17" t="s">
        <v>5</v>
      </c>
      <c r="F50" s="7" t="s">
        <v>6</v>
      </c>
      <c r="G50" s="7" t="s">
        <v>7</v>
      </c>
    </row>
    <row r="51" spans="2:7" x14ac:dyDescent="0.3">
      <c r="B51" s="4">
        <v>2021</v>
      </c>
      <c r="C51" s="4" t="s">
        <v>8</v>
      </c>
      <c r="D51" s="18" t="s">
        <v>43</v>
      </c>
      <c r="E51" s="35">
        <f>C5</f>
        <v>4714000</v>
      </c>
      <c r="F51" s="19">
        <f>E51/E52</f>
        <v>0.64655054176381843</v>
      </c>
      <c r="G51" s="19">
        <f>F51-F53</f>
        <v>4.4207755080711175E-2</v>
      </c>
    </row>
    <row r="52" spans="2:7" x14ac:dyDescent="0.3">
      <c r="B52" s="4"/>
      <c r="C52" s="4" t="s">
        <v>40</v>
      </c>
      <c r="D52" s="18"/>
      <c r="E52" s="35">
        <f>C12</f>
        <v>7291000</v>
      </c>
      <c r="F52" s="19"/>
      <c r="G52" s="19"/>
    </row>
    <row r="53" spans="2:7" x14ac:dyDescent="0.3">
      <c r="B53" s="4">
        <v>2020</v>
      </c>
      <c r="C53" s="4" t="s">
        <v>8</v>
      </c>
      <c r="D53" s="18"/>
      <c r="E53" s="35">
        <f>D5</f>
        <v>3908000</v>
      </c>
      <c r="F53" s="19">
        <f t="shared" ref="F53" si="13">E53/E54</f>
        <v>0.60234278668310726</v>
      </c>
      <c r="G53" s="19"/>
    </row>
    <row r="54" spans="2:7" x14ac:dyDescent="0.3">
      <c r="B54" s="4"/>
      <c r="C54" s="4" t="s">
        <v>40</v>
      </c>
      <c r="D54" s="18"/>
      <c r="E54" s="35">
        <f>D12</f>
        <v>6488000</v>
      </c>
      <c r="F54" s="19"/>
      <c r="G54" s="19"/>
    </row>
    <row r="55" spans="2:7" x14ac:dyDescent="0.3">
      <c r="B55" s="4">
        <v>2019</v>
      </c>
      <c r="C55" s="4" t="s">
        <v>8</v>
      </c>
      <c r="D55" s="18"/>
      <c r="E55" s="35">
        <f>E5</f>
        <v>3422000</v>
      </c>
      <c r="F55" s="19">
        <f t="shared" ref="F55" si="14">E55/E56</f>
        <v>0.50051192043293846</v>
      </c>
      <c r="G55" s="19">
        <f>F53-F55</f>
        <v>0.10183086625016879</v>
      </c>
    </row>
    <row r="56" spans="2:7" x14ac:dyDescent="0.3">
      <c r="B56" s="4"/>
      <c r="C56" s="4" t="s">
        <v>40</v>
      </c>
      <c r="D56" s="18"/>
      <c r="E56" s="35">
        <f>E12</f>
        <v>6837000</v>
      </c>
      <c r="F56" s="19"/>
      <c r="G56" s="19"/>
    </row>
    <row r="57" spans="2:7" x14ac:dyDescent="0.3">
      <c r="B57" s="4">
        <v>2018</v>
      </c>
      <c r="C57" s="4" t="s">
        <v>8</v>
      </c>
      <c r="D57" s="18"/>
      <c r="E57" s="35">
        <f>F5</f>
        <v>3077000</v>
      </c>
      <c r="F57" s="19">
        <f t="shared" ref="F57" si="15">E57/E58</f>
        <v>0.51240632805995001</v>
      </c>
      <c r="G57" s="19">
        <f>F55-F57</f>
        <v>-1.189440762701155E-2</v>
      </c>
    </row>
    <row r="58" spans="2:7" x14ac:dyDescent="0.3">
      <c r="B58" s="4"/>
      <c r="C58" s="4" t="s">
        <v>40</v>
      </c>
      <c r="D58" s="18"/>
      <c r="E58" s="35">
        <f>F12</f>
        <v>6005000</v>
      </c>
      <c r="F58" s="19"/>
      <c r="G58" s="19"/>
    </row>
    <row r="59" spans="2:7" x14ac:dyDescent="0.3">
      <c r="B59" s="4">
        <v>2017</v>
      </c>
      <c r="C59" s="4" t="s">
        <v>8</v>
      </c>
      <c r="D59" s="18"/>
      <c r="E59" s="35">
        <f>G5</f>
        <v>615400</v>
      </c>
      <c r="F59" s="19">
        <f t="shared" ref="F59" si="16">E59/E60</f>
        <v>0.15095124549494912</v>
      </c>
      <c r="G59" s="19">
        <f>F57-F59</f>
        <v>0.36145508256500092</v>
      </c>
    </row>
    <row r="60" spans="2:7" x14ac:dyDescent="0.3">
      <c r="B60" s="4"/>
      <c r="C60" s="4" t="s">
        <v>40</v>
      </c>
      <c r="D60" s="18"/>
      <c r="E60" s="35">
        <f>G12</f>
        <v>4076813</v>
      </c>
      <c r="F60" s="19"/>
      <c r="G60" s="19"/>
    </row>
    <row r="61" spans="2:7" x14ac:dyDescent="0.3">
      <c r="B61" s="3" t="s">
        <v>3</v>
      </c>
      <c r="C61" s="3" t="s">
        <v>41</v>
      </c>
      <c r="D61" s="3" t="s">
        <v>4</v>
      </c>
      <c r="E61" s="17" t="s">
        <v>5</v>
      </c>
      <c r="F61" s="7" t="s">
        <v>6</v>
      </c>
      <c r="G61" s="7" t="s">
        <v>7</v>
      </c>
    </row>
    <row r="62" spans="2:7" x14ac:dyDescent="0.3">
      <c r="B62" s="4">
        <v>2021</v>
      </c>
      <c r="C62" s="4" t="s">
        <v>8</v>
      </c>
      <c r="D62" s="31" t="s">
        <v>42</v>
      </c>
      <c r="E62" s="35">
        <f>C5</f>
        <v>4714000</v>
      </c>
      <c r="F62" s="20">
        <f>E62/E63</f>
        <v>5.0852211434735706</v>
      </c>
      <c r="G62" s="20">
        <f>F62-F64</f>
        <v>0.76221229391604872</v>
      </c>
    </row>
    <row r="63" spans="2:7" x14ac:dyDescent="0.3">
      <c r="B63" s="4"/>
      <c r="C63" s="4" t="s">
        <v>34</v>
      </c>
      <c r="D63" s="32"/>
      <c r="E63" s="35">
        <f>C13</f>
        <v>927000</v>
      </c>
      <c r="F63" s="22"/>
      <c r="G63" s="21"/>
    </row>
    <row r="64" spans="2:7" x14ac:dyDescent="0.3">
      <c r="B64" s="4">
        <v>2020</v>
      </c>
      <c r="C64" s="4" t="s">
        <v>8</v>
      </c>
      <c r="D64" s="32"/>
      <c r="E64" s="35">
        <f>D5</f>
        <v>3908000</v>
      </c>
      <c r="F64" s="20">
        <f t="shared" ref="F64" si="17">E64/E65</f>
        <v>4.3230088495575218</v>
      </c>
      <c r="G64" s="21"/>
    </row>
    <row r="65" spans="2:7" x14ac:dyDescent="0.3">
      <c r="B65" s="4"/>
      <c r="C65" s="4" t="s">
        <v>34</v>
      </c>
      <c r="D65" s="32"/>
      <c r="E65" s="35">
        <f>D13</f>
        <v>904000</v>
      </c>
      <c r="F65" s="22"/>
      <c r="G65" s="22"/>
    </row>
    <row r="66" spans="2:7" x14ac:dyDescent="0.3">
      <c r="B66" s="4">
        <v>2019</v>
      </c>
      <c r="C66" s="4" t="s">
        <v>8</v>
      </c>
      <c r="D66" s="32"/>
      <c r="E66" s="35">
        <f>E5</f>
        <v>3422000</v>
      </c>
      <c r="F66" s="20">
        <f t="shared" ref="F66" si="18">E66/E67</f>
        <v>3.1626617375231052</v>
      </c>
      <c r="G66" s="20">
        <f>F64-F66</f>
        <v>1.1603471120344167</v>
      </c>
    </row>
    <row r="67" spans="2:7" x14ac:dyDescent="0.3">
      <c r="B67" s="4"/>
      <c r="C67" s="4" t="s">
        <v>34</v>
      </c>
      <c r="D67" s="32"/>
      <c r="E67" s="35">
        <f>E13</f>
        <v>1082000</v>
      </c>
      <c r="F67" s="22"/>
      <c r="G67" s="22"/>
    </row>
    <row r="68" spans="2:7" x14ac:dyDescent="0.3">
      <c r="B68" s="4">
        <v>2018</v>
      </c>
      <c r="C68" s="4" t="s">
        <v>8</v>
      </c>
      <c r="D68" s="32"/>
      <c r="E68" s="35">
        <f>F5</f>
        <v>3077000</v>
      </c>
      <c r="F68" s="20">
        <f t="shared" ref="F68" si="19">E68/E69</f>
        <v>3.2873931623931623</v>
      </c>
      <c r="G68" s="20">
        <f>F66-F68</f>
        <v>-0.12473142487005706</v>
      </c>
    </row>
    <row r="69" spans="2:7" x14ac:dyDescent="0.3">
      <c r="B69" s="4"/>
      <c r="C69" s="4" t="s">
        <v>34</v>
      </c>
      <c r="D69" s="32"/>
      <c r="E69" s="35">
        <f>F13</f>
        <v>936000</v>
      </c>
      <c r="F69" s="22"/>
      <c r="G69" s="22"/>
    </row>
    <row r="70" spans="2:7" x14ac:dyDescent="0.3">
      <c r="B70" s="4">
        <v>2017</v>
      </c>
      <c r="C70" s="4" t="s">
        <v>8</v>
      </c>
      <c r="D70" s="33"/>
      <c r="E70" s="35">
        <f>G5</f>
        <v>615400</v>
      </c>
      <c r="F70" s="20">
        <f t="shared" ref="F70" si="20">E70/E71</f>
        <v>1.0115055884286654</v>
      </c>
      <c r="G70" s="20">
        <f>F68-F70</f>
        <v>2.2758875739644968</v>
      </c>
    </row>
    <row r="71" spans="2:7" x14ac:dyDescent="0.3">
      <c r="B71" s="4"/>
      <c r="C71" s="4"/>
      <c r="D71" s="4"/>
      <c r="E71" s="35">
        <f>G13</f>
        <v>608400</v>
      </c>
      <c r="F71" s="22"/>
      <c r="G71" s="22"/>
    </row>
  </sheetData>
  <mergeCells count="52">
    <mergeCell ref="D62:D70"/>
    <mergeCell ref="F62:F63"/>
    <mergeCell ref="G62:G65"/>
    <mergeCell ref="F64:F65"/>
    <mergeCell ref="F66:F67"/>
    <mergeCell ref="G66:G67"/>
    <mergeCell ref="F68:F69"/>
    <mergeCell ref="G68:G69"/>
    <mergeCell ref="F70:F71"/>
    <mergeCell ref="G70:G71"/>
    <mergeCell ref="D51:D60"/>
    <mergeCell ref="F51:F52"/>
    <mergeCell ref="G51:G54"/>
    <mergeCell ref="F53:F54"/>
    <mergeCell ref="F55:F56"/>
    <mergeCell ref="G55:G56"/>
    <mergeCell ref="F57:F58"/>
    <mergeCell ref="G57:G58"/>
    <mergeCell ref="F59:F60"/>
    <mergeCell ref="G59:G60"/>
    <mergeCell ref="D40:D49"/>
    <mergeCell ref="F40:F41"/>
    <mergeCell ref="G40:G43"/>
    <mergeCell ref="F42:F43"/>
    <mergeCell ref="F44:F45"/>
    <mergeCell ref="G44:G45"/>
    <mergeCell ref="F46:F47"/>
    <mergeCell ref="G46:G47"/>
    <mergeCell ref="F48:F49"/>
    <mergeCell ref="G48:G49"/>
    <mergeCell ref="D29:D38"/>
    <mergeCell ref="F29:F30"/>
    <mergeCell ref="G29:G32"/>
    <mergeCell ref="F31:F32"/>
    <mergeCell ref="F33:F34"/>
    <mergeCell ref="G33:G34"/>
    <mergeCell ref="F35:F36"/>
    <mergeCell ref="G35:G36"/>
    <mergeCell ref="F37:F38"/>
    <mergeCell ref="G37:G38"/>
    <mergeCell ref="B16:G16"/>
    <mergeCell ref="B3:H3"/>
    <mergeCell ref="D18:D27"/>
    <mergeCell ref="F18:F19"/>
    <mergeCell ref="G18:G21"/>
    <mergeCell ref="F20:F21"/>
    <mergeCell ref="F22:F23"/>
    <mergeCell ref="G22:G23"/>
    <mergeCell ref="F24:F25"/>
    <mergeCell ref="G24:G25"/>
    <mergeCell ref="F26:F27"/>
    <mergeCell ref="G26:G2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9"/>
  <sheetViews>
    <sheetView tabSelected="1" topLeftCell="A6" zoomScaleNormal="100" workbookViewId="0">
      <selection activeCell="G23" sqref="G23"/>
    </sheetView>
  </sheetViews>
  <sheetFormatPr defaultRowHeight="14.4" x14ac:dyDescent="0.3"/>
  <cols>
    <col min="1" max="1" width="12" bestFit="1" customWidth="1"/>
    <col min="2" max="2" width="27" bestFit="1" customWidth="1"/>
    <col min="3" max="9" width="19.33203125" bestFit="1" customWidth="1"/>
    <col min="10" max="10" width="27" bestFit="1" customWidth="1"/>
    <col min="11" max="14" width="19.33203125" bestFit="1" customWidth="1"/>
  </cols>
  <sheetData>
    <row r="1" spans="1:6" ht="16.2" x14ac:dyDescent="0.35">
      <c r="A1" s="24" t="s">
        <v>65</v>
      </c>
      <c r="B1" s="25"/>
      <c r="C1" s="25"/>
      <c r="D1" s="25"/>
      <c r="E1" s="25"/>
      <c r="F1" s="26"/>
    </row>
    <row r="2" spans="1:6" ht="15.6" x14ac:dyDescent="0.3">
      <c r="A2" s="3" t="s">
        <v>0</v>
      </c>
      <c r="B2" s="3" t="s">
        <v>72</v>
      </c>
      <c r="C2" s="3" t="s">
        <v>71</v>
      </c>
      <c r="D2" s="3" t="s">
        <v>27</v>
      </c>
      <c r="E2" s="3" t="s">
        <v>28</v>
      </c>
      <c r="F2" s="3" t="s">
        <v>70</v>
      </c>
    </row>
    <row r="3" spans="1:6" ht="15.6" x14ac:dyDescent="0.3">
      <c r="A3" s="4" t="s">
        <v>59</v>
      </c>
      <c r="B3" s="34">
        <v>2823000</v>
      </c>
      <c r="C3" s="34">
        <v>2908000</v>
      </c>
      <c r="D3" s="34">
        <v>3416000</v>
      </c>
      <c r="E3" s="34">
        <v>3474000</v>
      </c>
      <c r="F3" s="35">
        <f>E3*65%</f>
        <v>2258100</v>
      </c>
    </row>
    <row r="4" spans="1:6" ht="15.6" x14ac:dyDescent="0.3">
      <c r="A4" s="4" t="s">
        <v>12</v>
      </c>
      <c r="B4" s="34">
        <v>3649000</v>
      </c>
      <c r="C4" s="34">
        <v>3353000</v>
      </c>
      <c r="D4" s="34">
        <v>3281000</v>
      </c>
      <c r="E4" s="34">
        <v>2430000</v>
      </c>
      <c r="F4" s="35">
        <f>E4*65%</f>
        <v>1579500</v>
      </c>
    </row>
    <row r="5" spans="1:6" ht="15.6" x14ac:dyDescent="0.3">
      <c r="A5" s="4" t="s">
        <v>13</v>
      </c>
      <c r="B5" s="34">
        <v>10364000</v>
      </c>
      <c r="C5" s="34">
        <v>9992000</v>
      </c>
      <c r="D5" s="34">
        <v>9325000</v>
      </c>
      <c r="E5" s="34">
        <v>9112000</v>
      </c>
      <c r="F5" s="35">
        <f>'Efficiency Ratios'!G10</f>
        <v>4100400</v>
      </c>
    </row>
    <row r="6" spans="1:6" ht="15.6" x14ac:dyDescent="0.3">
      <c r="A6" s="14"/>
      <c r="B6" s="15"/>
      <c r="C6" s="15"/>
      <c r="D6" s="15"/>
      <c r="E6" s="15"/>
      <c r="F6" s="16"/>
    </row>
    <row r="7" spans="1:6" ht="16.2" x14ac:dyDescent="0.35">
      <c r="A7" s="23" t="s">
        <v>73</v>
      </c>
      <c r="B7" s="23"/>
      <c r="C7" s="23"/>
      <c r="D7" s="23"/>
      <c r="E7" s="23"/>
      <c r="F7" s="23"/>
    </row>
    <row r="8" spans="1:6" ht="15.6" x14ac:dyDescent="0.3">
      <c r="A8" s="3" t="s">
        <v>3</v>
      </c>
      <c r="B8" s="3" t="s">
        <v>60</v>
      </c>
      <c r="C8" s="3" t="s">
        <v>4</v>
      </c>
      <c r="D8" s="3" t="s">
        <v>5</v>
      </c>
      <c r="E8" s="3" t="s">
        <v>6</v>
      </c>
      <c r="F8" s="3" t="s">
        <v>7</v>
      </c>
    </row>
    <row r="9" spans="1:6" ht="15.6" x14ac:dyDescent="0.3">
      <c r="A9" s="4">
        <v>2021</v>
      </c>
      <c r="B9" s="4" t="s">
        <v>59</v>
      </c>
      <c r="C9" s="11" t="s">
        <v>61</v>
      </c>
      <c r="D9" s="35">
        <f>B3</f>
        <v>2823000</v>
      </c>
      <c r="E9" s="8">
        <f>D9/D10</f>
        <v>0.77363661277062212</v>
      </c>
      <c r="F9" s="8">
        <f>E9-E11</f>
        <v>-9.3646417351656464E-2</v>
      </c>
    </row>
    <row r="10" spans="1:6" ht="15.6" x14ac:dyDescent="0.3">
      <c r="A10" s="4"/>
      <c r="B10" s="4" t="s">
        <v>12</v>
      </c>
      <c r="C10" s="12"/>
      <c r="D10" s="35">
        <f>B4</f>
        <v>3649000</v>
      </c>
      <c r="E10" s="8"/>
      <c r="F10" s="8"/>
    </row>
    <row r="11" spans="1:6" ht="15.6" x14ac:dyDescent="0.3">
      <c r="A11" s="4">
        <v>2020</v>
      </c>
      <c r="B11" s="4" t="s">
        <v>59</v>
      </c>
      <c r="C11" s="12"/>
      <c r="D11" s="35">
        <f>C3</f>
        <v>2908000</v>
      </c>
      <c r="E11" s="8">
        <f t="shared" ref="E11" si="0">D11/D12</f>
        <v>0.86728303012227859</v>
      </c>
      <c r="F11" s="8"/>
    </row>
    <row r="12" spans="1:6" ht="15.6" x14ac:dyDescent="0.3">
      <c r="A12" s="4"/>
      <c r="B12" s="4" t="s">
        <v>12</v>
      </c>
      <c r="C12" s="12"/>
      <c r="D12" s="35">
        <f>C4</f>
        <v>3353000</v>
      </c>
      <c r="E12" s="8"/>
      <c r="F12" s="8"/>
    </row>
    <row r="13" spans="1:6" ht="15.6" x14ac:dyDescent="0.3">
      <c r="A13" s="4">
        <v>2019</v>
      </c>
      <c r="B13" s="4" t="s">
        <v>59</v>
      </c>
      <c r="C13" s="12"/>
      <c r="D13" s="35">
        <f>D3</f>
        <v>3416000</v>
      </c>
      <c r="E13" s="8">
        <f t="shared" ref="E13" si="1">D13/D14</f>
        <v>1.0411459920755868</v>
      </c>
      <c r="F13" s="8">
        <f>E11-E13</f>
        <v>-0.17386296195330819</v>
      </c>
    </row>
    <row r="14" spans="1:6" ht="15.6" x14ac:dyDescent="0.3">
      <c r="A14" s="4"/>
      <c r="B14" s="4" t="s">
        <v>12</v>
      </c>
      <c r="C14" s="12"/>
      <c r="D14" s="35">
        <f>D4</f>
        <v>3281000</v>
      </c>
      <c r="E14" s="8"/>
      <c r="F14" s="8"/>
    </row>
    <row r="15" spans="1:6" ht="15.6" x14ac:dyDescent="0.3">
      <c r="A15" s="4">
        <v>2018</v>
      </c>
      <c r="B15" s="4" t="s">
        <v>59</v>
      </c>
      <c r="C15" s="12"/>
      <c r="D15" s="35">
        <f>E3</f>
        <v>3474000</v>
      </c>
      <c r="E15" s="8">
        <f>D15/D16</f>
        <v>1.4296296296296296</v>
      </c>
      <c r="F15" s="8"/>
    </row>
    <row r="16" spans="1:6" ht="15.6" x14ac:dyDescent="0.3">
      <c r="B16" s="4" t="s">
        <v>12</v>
      </c>
      <c r="C16" s="12"/>
      <c r="D16" s="35">
        <f>E4</f>
        <v>2430000</v>
      </c>
      <c r="E16" s="8"/>
      <c r="F16" s="8"/>
    </row>
    <row r="17" spans="1:6" ht="15.6" x14ac:dyDescent="0.3">
      <c r="A17" s="4">
        <v>2017</v>
      </c>
      <c r="B17" s="4" t="s">
        <v>59</v>
      </c>
      <c r="C17" s="12"/>
      <c r="D17" s="35">
        <f>F4</f>
        <v>1579500</v>
      </c>
      <c r="E17" s="8">
        <f>D17/D18</f>
        <v>1</v>
      </c>
      <c r="F17" s="8">
        <f>E15-E17</f>
        <v>0.42962962962962958</v>
      </c>
    </row>
    <row r="18" spans="1:6" ht="15.6" x14ac:dyDescent="0.3">
      <c r="A18" s="4"/>
      <c r="B18" s="4" t="s">
        <v>12</v>
      </c>
      <c r="C18" s="13"/>
      <c r="D18" s="35">
        <f>F4</f>
        <v>1579500</v>
      </c>
      <c r="E18" s="8"/>
      <c r="F18" s="8"/>
    </row>
    <row r="19" spans="1:6" ht="15.6" x14ac:dyDescent="0.3">
      <c r="A19" s="3" t="s">
        <v>3</v>
      </c>
      <c r="B19" s="3" t="s">
        <v>62</v>
      </c>
      <c r="C19" s="3" t="s">
        <v>4</v>
      </c>
      <c r="D19" s="17" t="s">
        <v>5</v>
      </c>
      <c r="E19" s="3" t="s">
        <v>6</v>
      </c>
      <c r="F19" s="3" t="s">
        <v>7</v>
      </c>
    </row>
    <row r="20" spans="1:6" ht="15.6" x14ac:dyDescent="0.3">
      <c r="A20" s="4">
        <v>2021</v>
      </c>
      <c r="B20" s="4" t="s">
        <v>59</v>
      </c>
      <c r="C20" s="11" t="s">
        <v>63</v>
      </c>
      <c r="D20" s="35">
        <f>B3</f>
        <v>2823000</v>
      </c>
      <c r="E20" s="8">
        <f>D20/D21</f>
        <v>0.27238517946738711</v>
      </c>
      <c r="F20" s="8">
        <f>E20-E22</f>
        <v>-1.8647646793621686E-2</v>
      </c>
    </row>
    <row r="21" spans="1:6" ht="15.6" x14ac:dyDescent="0.3">
      <c r="A21" s="4"/>
      <c r="B21" s="4" t="s">
        <v>13</v>
      </c>
      <c r="C21" s="12"/>
      <c r="D21" s="35">
        <f>B5</f>
        <v>10364000</v>
      </c>
      <c r="E21" s="8"/>
      <c r="F21" s="8"/>
    </row>
    <row r="22" spans="1:6" ht="15.6" x14ac:dyDescent="0.3">
      <c r="A22" s="4">
        <v>2020</v>
      </c>
      <c r="B22" s="4" t="s">
        <v>59</v>
      </c>
      <c r="C22" s="12"/>
      <c r="D22" s="35">
        <f>C3</f>
        <v>2908000</v>
      </c>
      <c r="E22" s="8">
        <f t="shared" ref="E22" si="2">D22/D23</f>
        <v>0.29103282626100879</v>
      </c>
      <c r="F22" s="8"/>
    </row>
    <row r="23" spans="1:6" ht="15.6" x14ac:dyDescent="0.3">
      <c r="A23" s="4"/>
      <c r="B23" s="4" t="s">
        <v>13</v>
      </c>
      <c r="C23" s="12"/>
      <c r="D23" s="35">
        <f>C5</f>
        <v>9992000</v>
      </c>
      <c r="E23" s="8"/>
      <c r="F23" s="8"/>
    </row>
    <row r="24" spans="1:6" ht="15.6" x14ac:dyDescent="0.3">
      <c r="A24" s="4">
        <v>2019</v>
      </c>
      <c r="B24" s="4" t="s">
        <v>59</v>
      </c>
      <c r="C24" s="12"/>
      <c r="D24" s="35">
        <f>D3</f>
        <v>3416000</v>
      </c>
      <c r="E24" s="8">
        <f>D24/D25</f>
        <v>0.36632707774798928</v>
      </c>
      <c r="F24" s="8">
        <f>E24-E26</f>
        <v>-6.2198391420911214E-3</v>
      </c>
    </row>
    <row r="25" spans="1:6" ht="15.6" x14ac:dyDescent="0.3">
      <c r="A25" s="4"/>
      <c r="B25" s="4" t="s">
        <v>13</v>
      </c>
      <c r="C25" s="12"/>
      <c r="D25" s="35">
        <f>D5</f>
        <v>9325000</v>
      </c>
      <c r="E25" s="8"/>
      <c r="F25" s="8"/>
    </row>
    <row r="26" spans="1:6" ht="15.6" x14ac:dyDescent="0.3">
      <c r="A26" s="4">
        <v>2018</v>
      </c>
      <c r="B26" s="4" t="s">
        <v>59</v>
      </c>
      <c r="C26" s="12"/>
      <c r="D26" s="35">
        <f>E3</f>
        <v>3474000</v>
      </c>
      <c r="E26" s="8">
        <f>D26/D25</f>
        <v>0.3725469168900804</v>
      </c>
      <c r="F26" s="8"/>
    </row>
    <row r="27" spans="1:6" ht="15.6" x14ac:dyDescent="0.3">
      <c r="B27" s="4" t="s">
        <v>13</v>
      </c>
      <c r="C27" s="12"/>
      <c r="D27" s="35">
        <f>E5</f>
        <v>9112000</v>
      </c>
      <c r="E27" s="8"/>
      <c r="F27" s="8"/>
    </row>
    <row r="28" spans="1:6" ht="15.6" x14ac:dyDescent="0.3">
      <c r="A28" s="4">
        <v>2017</v>
      </c>
      <c r="B28" s="4" t="s">
        <v>59</v>
      </c>
      <c r="C28" s="12"/>
      <c r="D28" s="35">
        <f>F3</f>
        <v>2258100</v>
      </c>
      <c r="E28" s="8">
        <f>D28/D29</f>
        <v>0.55070237050043902</v>
      </c>
      <c r="F28" s="8">
        <f>E28-E30</f>
        <v>0.55070237050043902</v>
      </c>
    </row>
    <row r="29" spans="1:6" ht="15.6" x14ac:dyDescent="0.3">
      <c r="A29" s="4"/>
      <c r="B29" s="4" t="s">
        <v>13</v>
      </c>
      <c r="C29" s="13"/>
      <c r="D29" s="35">
        <f>F5</f>
        <v>4100400</v>
      </c>
      <c r="E29" s="8"/>
      <c r="F29" s="8"/>
    </row>
  </sheetData>
  <mergeCells count="2">
    <mergeCell ref="A7:F7"/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Liquidity </vt:lpstr>
      <vt:lpstr>Profitability Ratios</vt:lpstr>
      <vt:lpstr>Efficiency Ratios</vt:lpstr>
      <vt:lpstr>Solvency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OTS</dc:creator>
  <cp:lastModifiedBy>Acer</cp:lastModifiedBy>
  <dcterms:created xsi:type="dcterms:W3CDTF">2022-08-29T06:22:44Z</dcterms:created>
  <dcterms:modified xsi:type="dcterms:W3CDTF">2022-11-11T07:03:55Z</dcterms:modified>
</cp:coreProperties>
</file>