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D:\personal\2023\june\20\"/>
    </mc:Choice>
  </mc:AlternateContent>
  <xr:revisionPtr revIDLastSave="0" documentId="13_ncr:1_{AD81CBBA-F215-4FD0-AB49-80AF9A82B46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alculation " sheetId="1" r:id="rId1"/>
    <sheet name="Sheet1" sheetId="4" r:id="rId2"/>
    <sheet name="Sheet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5" l="1"/>
  <c r="C15" i="5"/>
  <c r="E14" i="5"/>
  <c r="C14" i="5"/>
  <c r="E13" i="5"/>
  <c r="C13" i="5"/>
  <c r="E12" i="5"/>
  <c r="C12" i="5"/>
  <c r="E11" i="5"/>
  <c r="C11" i="5"/>
  <c r="E10" i="5"/>
  <c r="C10" i="5"/>
  <c r="E9" i="5"/>
  <c r="C9" i="5"/>
  <c r="E8" i="5"/>
  <c r="C8" i="5"/>
  <c r="E7" i="5"/>
  <c r="C7" i="5"/>
  <c r="E6" i="5"/>
  <c r="C6" i="5"/>
  <c r="H16" i="4"/>
  <c r="I16" i="4" s="1"/>
  <c r="G16" i="4"/>
  <c r="F16" i="4"/>
  <c r="H15" i="4"/>
  <c r="I15" i="4" s="1"/>
  <c r="G15" i="4"/>
  <c r="F15" i="4"/>
  <c r="H14" i="4"/>
  <c r="I14" i="4" s="1"/>
  <c r="G14" i="4"/>
  <c r="F14" i="4"/>
  <c r="H13" i="4"/>
  <c r="I13" i="4" s="1"/>
  <c r="G13" i="4"/>
  <c r="F13" i="4"/>
  <c r="H12" i="4"/>
  <c r="I12" i="4" s="1"/>
  <c r="G12" i="4"/>
  <c r="F12" i="4"/>
  <c r="H11" i="4"/>
  <c r="I11" i="4" s="1"/>
  <c r="G11" i="4"/>
  <c r="F11" i="4"/>
  <c r="H10" i="4"/>
  <c r="I10" i="4" s="1"/>
  <c r="G10" i="4"/>
  <c r="F10" i="4"/>
  <c r="H9" i="4"/>
  <c r="I9" i="4" s="1"/>
  <c r="G9" i="4"/>
  <c r="F9" i="4"/>
  <c r="H8" i="4"/>
  <c r="I8" i="4" s="1"/>
  <c r="G8" i="4"/>
  <c r="F8" i="4"/>
  <c r="H7" i="4"/>
  <c r="I7" i="4" s="1"/>
  <c r="G7" i="4"/>
  <c r="F7" i="4"/>
  <c r="H6" i="4"/>
  <c r="I6" i="4" s="1"/>
  <c r="G6" i="4"/>
  <c r="F6" i="4"/>
  <c r="H13" i="1"/>
  <c r="H11" i="1"/>
  <c r="H12" i="1"/>
  <c r="E36" i="1" s="1"/>
  <c r="E9" i="1"/>
  <c r="F9" i="1"/>
  <c r="G9" i="1"/>
  <c r="H9" i="1"/>
  <c r="D9" i="1"/>
  <c r="H8" i="1"/>
  <c r="E37" i="1" s="1"/>
  <c r="H7" i="1"/>
  <c r="H6" i="1"/>
  <c r="H5" i="1"/>
  <c r="H4" i="1"/>
  <c r="H3" i="1"/>
  <c r="E35" i="1"/>
  <c r="E33" i="1"/>
  <c r="E31" i="1"/>
  <c r="E34" i="1"/>
  <c r="E32" i="1"/>
  <c r="E30" i="1"/>
  <c r="E28" i="1"/>
  <c r="E29" i="1"/>
  <c r="F32" i="1" l="1"/>
  <c r="F34" i="1"/>
  <c r="F30" i="1"/>
  <c r="F36" i="1"/>
  <c r="F28" i="1"/>
  <c r="E51" i="1" l="1"/>
  <c r="E49" i="1"/>
  <c r="E47" i="1"/>
  <c r="E45" i="1"/>
  <c r="E43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50" i="1"/>
  <c r="F50" i="1" s="1"/>
  <c r="E48" i="1"/>
  <c r="E46" i="1"/>
  <c r="F46" i="1" s="1"/>
  <c r="E44" i="1"/>
  <c r="E42" i="1"/>
  <c r="F42" i="1" s="1"/>
  <c r="E77" i="1"/>
  <c r="E76" i="1"/>
  <c r="E75" i="1"/>
  <c r="E74" i="1"/>
  <c r="E73" i="1"/>
  <c r="E72" i="1"/>
  <c r="E71" i="1"/>
  <c r="E70" i="1"/>
  <c r="E69" i="1"/>
  <c r="E68" i="1"/>
  <c r="E64" i="1"/>
  <c r="E63" i="1"/>
  <c r="E62" i="1"/>
  <c r="E61" i="1"/>
  <c r="E60" i="1"/>
  <c r="E59" i="1"/>
  <c r="E58" i="1"/>
  <c r="E57" i="1"/>
  <c r="E56" i="1"/>
  <c r="E55" i="1"/>
  <c r="E25" i="1"/>
  <c r="E24" i="1"/>
  <c r="E23" i="1"/>
  <c r="E22" i="1"/>
  <c r="E21" i="1"/>
  <c r="E20" i="1"/>
  <c r="F44" i="1" l="1"/>
  <c r="F48" i="1"/>
  <c r="F93" i="1"/>
  <c r="F87" i="1"/>
  <c r="F81" i="1"/>
  <c r="F61" i="1"/>
  <c r="F57" i="1"/>
  <c r="F59" i="1"/>
  <c r="F55" i="1"/>
  <c r="F84" i="1"/>
  <c r="F74" i="1"/>
  <c r="F90" i="1"/>
  <c r="F22" i="1"/>
  <c r="F24" i="1"/>
  <c r="F72" i="1"/>
  <c r="F20" i="1"/>
  <c r="F70" i="1"/>
  <c r="F68" i="1"/>
  <c r="E19" i="1"/>
  <c r="E18" i="1"/>
  <c r="E17" i="1"/>
  <c r="E16" i="1"/>
  <c r="F63" i="1" l="1"/>
  <c r="F16" i="1"/>
  <c r="F18" i="1"/>
  <c r="F76" i="1" l="1"/>
</calcChain>
</file>

<file path=xl/sharedStrings.xml><?xml version="1.0" encoding="utf-8"?>
<sst xmlns="http://schemas.openxmlformats.org/spreadsheetml/2006/main" count="163" uniqueCount="64">
  <si>
    <t>Particulars</t>
  </si>
  <si>
    <t>Sales Revenues</t>
  </si>
  <si>
    <t>Net Profit</t>
  </si>
  <si>
    <t>Year</t>
  </si>
  <si>
    <t xml:space="preserve">Formula </t>
  </si>
  <si>
    <t xml:space="preserve">Amount </t>
  </si>
  <si>
    <t>Ratio</t>
  </si>
  <si>
    <t>Sales</t>
  </si>
  <si>
    <t>Net Profit Ratio</t>
  </si>
  <si>
    <t>(Net Profit/Sales)*100</t>
  </si>
  <si>
    <t>Current Liabilities</t>
  </si>
  <si>
    <t>Current  Ratio</t>
  </si>
  <si>
    <t xml:space="preserve">Cuurent Assets </t>
  </si>
  <si>
    <t>(Current Assets /Current Liabilities)</t>
  </si>
  <si>
    <t>Asset Turnover Ratio</t>
  </si>
  <si>
    <t>Turnover</t>
  </si>
  <si>
    <t>Capital employed</t>
  </si>
  <si>
    <t>(Turnover/Sales)*100</t>
  </si>
  <si>
    <t>Amount (2022)(M)</t>
  </si>
  <si>
    <t>Amount (2021) (M)</t>
  </si>
  <si>
    <t>Amount (2020) (M)</t>
  </si>
  <si>
    <t>Amount (2019) (M)</t>
  </si>
  <si>
    <t>Amount (2018) (M)</t>
  </si>
  <si>
    <t xml:space="preserve">profit after tax </t>
  </si>
  <si>
    <t xml:space="preserve">(profit after tax - preferance dividened )/ total number of ordinary share </t>
  </si>
  <si>
    <t xml:space="preserve">preferance dividened </t>
  </si>
  <si>
    <t>total number of ordinary share</t>
  </si>
  <si>
    <t xml:space="preserve">debt </t>
  </si>
  <si>
    <t xml:space="preserve">Equity </t>
  </si>
  <si>
    <t>(Debt/Equity)</t>
  </si>
  <si>
    <t xml:space="preserve">Debt </t>
  </si>
  <si>
    <t xml:space="preserve">Current assets </t>
  </si>
  <si>
    <t xml:space="preserve">Current liabilities </t>
  </si>
  <si>
    <t>Debt to equity ratio</t>
  </si>
  <si>
    <t xml:space="preserve">Earnings per Share            </t>
  </si>
  <si>
    <t xml:space="preserve">total assets </t>
  </si>
  <si>
    <t>ROCE</t>
  </si>
  <si>
    <t xml:space="preserve">Capital gearing ratio </t>
  </si>
  <si>
    <t>Investors’ ratio</t>
  </si>
  <si>
    <t>Efficiency ratios</t>
  </si>
  <si>
    <t xml:space="preserve">Profitability ratio </t>
  </si>
  <si>
    <t>EBIT</t>
  </si>
  <si>
    <t>EBIT / Capital employed = Total asset - Current liabities</t>
  </si>
  <si>
    <t>Capital employed = Total asset - Current liabities</t>
  </si>
  <si>
    <t>Liquididty ratio</t>
  </si>
  <si>
    <t>Imperial Brands PLC</t>
  </si>
  <si>
    <t>Consolidated statement of Income (Horizontal analysis)</t>
  </si>
  <si>
    <t xml:space="preserve">Particulars </t>
  </si>
  <si>
    <t>Increase or decrease in FY 2021</t>
  </si>
  <si>
    <t>Increase or decrease in FY 2022</t>
  </si>
  <si>
    <t xml:space="preserve">Percentage </t>
  </si>
  <si>
    <t>%</t>
  </si>
  <si>
    <t>Total Revenue</t>
  </si>
  <si>
    <t>Cost of Revenue</t>
  </si>
  <si>
    <t>Gross Profit</t>
  </si>
  <si>
    <t>Operating Expense</t>
  </si>
  <si>
    <t>Selling General and Administrative</t>
  </si>
  <si>
    <t>Other Operating Expenses</t>
  </si>
  <si>
    <t>Operating Income</t>
  </si>
  <si>
    <t>Net Non Operating Interest Income Expense</t>
  </si>
  <si>
    <t>Pretax Income</t>
  </si>
  <si>
    <t>Tax Provision</t>
  </si>
  <si>
    <t>Net Income Common Stockholders</t>
  </si>
  <si>
    <t>Consolidated statement of Income (Vertical analysis)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</si>
</sst>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£-809]* #,##0.00_-;\-[$£-809]* #,##0.00_-;_-[$£-809]* &quot;-&quot;??_-;_-@_-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rgb="FF232A3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CCCCCC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6">
    <xf numFmtId="0" fontId="0" fillId="0" borderId="0" xfId="0"/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/>
    <xf numFmtId="0" fontId="2" fillId="0" borderId="1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/>
    <xf numFmtId="164" fontId="2" fillId="0" borderId="3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0" fontId="1" fillId="0" borderId="6" xfId="0" applyFont="1" applyBorder="1"/>
    <xf numFmtId="164" fontId="1" fillId="0" borderId="5" xfId="0" applyNumberFormat="1" applyFont="1" applyBorder="1"/>
    <xf numFmtId="165" fontId="1" fillId="0" borderId="1" xfId="0" applyNumberFormat="1" applyFont="1" applyBorder="1"/>
    <xf numFmtId="165" fontId="1" fillId="0" borderId="5" xfId="0" applyNumberFormat="1" applyFont="1" applyBorder="1"/>
    <xf numFmtId="0" fontId="1" fillId="0" borderId="4" xfId="0" applyFont="1" applyBorder="1"/>
    <xf numFmtId="0" fontId="1" fillId="0" borderId="16" xfId="0" applyFont="1" applyBorder="1"/>
    <xf numFmtId="0" fontId="2" fillId="0" borderId="17" xfId="0" applyFont="1" applyBorder="1"/>
    <xf numFmtId="0" fontId="1" fillId="0" borderId="24" xfId="0" applyFont="1" applyBorder="1"/>
    <xf numFmtId="165" fontId="1" fillId="0" borderId="24" xfId="0" applyNumberFormat="1" applyFont="1" applyBorder="1"/>
    <xf numFmtId="0" fontId="1" fillId="0" borderId="22" xfId="0" applyFont="1" applyBorder="1"/>
    <xf numFmtId="0" fontId="2" fillId="0" borderId="26" xfId="0" applyFont="1" applyBorder="1"/>
    <xf numFmtId="0" fontId="1" fillId="0" borderId="26" xfId="0" applyFont="1" applyBorder="1"/>
    <xf numFmtId="0" fontId="1" fillId="0" borderId="28" xfId="0" applyFont="1" applyBorder="1"/>
    <xf numFmtId="10" fontId="1" fillId="0" borderId="27" xfId="0" applyNumberFormat="1" applyFont="1" applyBorder="1"/>
    <xf numFmtId="0" fontId="3" fillId="0" borderId="22" xfId="0" applyFont="1" applyBorder="1" applyAlignment="1">
      <alignment horizontal="center"/>
    </xf>
    <xf numFmtId="0" fontId="1" fillId="0" borderId="18" xfId="0" applyFont="1" applyBorder="1"/>
    <xf numFmtId="0" fontId="2" fillId="0" borderId="22" xfId="0" applyFont="1" applyBorder="1"/>
    <xf numFmtId="0" fontId="1" fillId="0" borderId="26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5" xfId="0" applyFont="1" applyBorder="1"/>
    <xf numFmtId="0" fontId="2" fillId="0" borderId="0" xfId="0" applyFont="1"/>
    <xf numFmtId="3" fontId="5" fillId="0" borderId="0" xfId="0" applyNumberFormat="1" applyFont="1"/>
    <xf numFmtId="3" fontId="5" fillId="0" borderId="7" xfId="0" applyNumberFormat="1" applyFont="1" applyBorder="1" applyAlignment="1">
      <alignment horizontal="center" vertical="center" wrapText="1"/>
    </xf>
    <xf numFmtId="165" fontId="1" fillId="0" borderId="0" xfId="0" applyNumberFormat="1" applyFont="1"/>
    <xf numFmtId="165" fontId="1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wrapText="1"/>
    </xf>
    <xf numFmtId="3" fontId="6" fillId="0" borderId="1" xfId="0" applyNumberFormat="1" applyFont="1" applyBorder="1" applyAlignment="1">
      <alignment horizontal="right" wrapText="1"/>
    </xf>
    <xf numFmtId="9" fontId="1" fillId="0" borderId="1" xfId="1" applyFont="1" applyBorder="1"/>
    <xf numFmtId="0" fontId="6" fillId="0" borderId="36" xfId="0" applyFont="1" applyBorder="1" applyAlignment="1">
      <alignment wrapText="1"/>
    </xf>
    <xf numFmtId="3" fontId="6" fillId="0" borderId="37" xfId="0" applyNumberFormat="1" applyFont="1" applyBorder="1" applyAlignment="1">
      <alignment horizontal="right" wrapText="1"/>
    </xf>
    <xf numFmtId="3" fontId="1" fillId="0" borderId="29" xfId="0" applyNumberFormat="1" applyFont="1" applyBorder="1"/>
    <xf numFmtId="9" fontId="1" fillId="0" borderId="29" xfId="1" applyFont="1" applyBorder="1"/>
    <xf numFmtId="9" fontId="1" fillId="0" borderId="25" xfId="1" applyFont="1" applyBorder="1"/>
    <xf numFmtId="0" fontId="8" fillId="0" borderId="1" xfId="0" applyFont="1" applyBorder="1"/>
    <xf numFmtId="0" fontId="8" fillId="0" borderId="27" xfId="0" applyFont="1" applyBorder="1"/>
    <xf numFmtId="0" fontId="6" fillId="0" borderId="40" xfId="0" applyFont="1" applyBorder="1" applyAlignment="1">
      <alignment wrapText="1"/>
    </xf>
    <xf numFmtId="3" fontId="6" fillId="0" borderId="6" xfId="0" applyNumberFormat="1" applyFont="1" applyBorder="1" applyAlignment="1">
      <alignment horizontal="right" wrapText="1"/>
    </xf>
    <xf numFmtId="10" fontId="8" fillId="0" borderId="1" xfId="0" applyNumberFormat="1" applyFont="1" applyBorder="1"/>
    <xf numFmtId="10" fontId="8" fillId="0" borderId="27" xfId="1" applyNumberFormat="1" applyFont="1" applyBorder="1"/>
    <xf numFmtId="10" fontId="8" fillId="0" borderId="1" xfId="1" applyNumberFormat="1" applyFont="1" applyBorder="1"/>
    <xf numFmtId="0" fontId="6" fillId="0" borderId="42" xfId="0" applyFont="1" applyBorder="1" applyAlignment="1">
      <alignment wrapText="1"/>
    </xf>
    <xf numFmtId="3" fontId="6" fillId="0" borderId="43" xfId="0" applyNumberFormat="1" applyFont="1" applyBorder="1" applyAlignment="1">
      <alignment horizontal="right" wrapText="1"/>
    </xf>
    <xf numFmtId="10" fontId="8" fillId="0" borderId="24" xfId="1" applyNumberFormat="1" applyFont="1" applyBorder="1"/>
    <xf numFmtId="10" fontId="8" fillId="0" borderId="30" xfId="1" applyNumberFormat="1" applyFont="1" applyBorder="1"/>
    <xf numFmtId="10" fontId="1" fillId="0" borderId="27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2" fontId="1" fillId="0" borderId="27" xfId="0" applyNumberFormat="1" applyFont="1" applyBorder="1" applyAlignment="1">
      <alignment horizontal="center"/>
    </xf>
    <xf numFmtId="2" fontId="1" fillId="0" borderId="30" xfId="0" applyNumberFormat="1" applyFont="1" applyBorder="1" applyAlignment="1">
      <alignment horizontal="center"/>
    </xf>
    <xf numFmtId="10" fontId="1" fillId="0" borderId="30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1" fillId="0" borderId="19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/>
    </xf>
    <xf numFmtId="2" fontId="1" fillId="0" borderId="25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95"/>
  <sheetViews>
    <sheetView topLeftCell="A70" zoomScale="78" zoomScaleNormal="78" workbookViewId="0">
      <selection activeCell="G61" sqref="G61"/>
    </sheetView>
  </sheetViews>
  <sheetFormatPr defaultColWidth="9.109375" defaultRowHeight="15.6" x14ac:dyDescent="0.3"/>
  <cols>
    <col min="1" max="2" width="9.109375" style="3"/>
    <col min="3" max="3" width="58.21875" style="3" customWidth="1"/>
    <col min="4" max="4" width="43.33203125" style="3" customWidth="1"/>
    <col min="5" max="5" width="19.88671875" style="3" customWidth="1"/>
    <col min="6" max="6" width="19.33203125" style="3" customWidth="1"/>
    <col min="7" max="7" width="17.33203125" style="3" customWidth="1"/>
    <col min="8" max="8" width="18" style="3" customWidth="1"/>
    <col min="9" max="9" width="9.109375" style="3"/>
    <col min="10" max="10" width="23.88671875" style="3" customWidth="1"/>
    <col min="11" max="11" width="19.5546875" style="3" customWidth="1"/>
    <col min="12" max="12" width="22.77734375" style="3" customWidth="1"/>
    <col min="13" max="13" width="19" style="3" customWidth="1"/>
    <col min="14" max="16384" width="9.109375" style="3"/>
  </cols>
  <sheetData>
    <row r="1" spans="2:8" ht="16.2" x14ac:dyDescent="0.35">
      <c r="C1" s="71"/>
      <c r="D1" s="71"/>
      <c r="E1" s="71"/>
      <c r="F1" s="71"/>
    </row>
    <row r="2" spans="2:8" x14ac:dyDescent="0.3">
      <c r="C2" s="4" t="s">
        <v>0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</row>
    <row r="3" spans="2:8" ht="15.75" customHeight="1" thickBot="1" x14ac:dyDescent="0.35">
      <c r="C3" s="1" t="s">
        <v>1</v>
      </c>
      <c r="D3" s="33">
        <v>32551000</v>
      </c>
      <c r="E3" s="34">
        <v>32791000</v>
      </c>
      <c r="F3" s="33">
        <v>32562000</v>
      </c>
      <c r="G3" s="33">
        <v>31594000</v>
      </c>
      <c r="H3" s="33">
        <f>G3*95%</f>
        <v>30014300</v>
      </c>
    </row>
    <row r="4" spans="2:8" ht="15.75" customHeight="1" thickBot="1" x14ac:dyDescent="0.35">
      <c r="C4" s="1" t="s">
        <v>2</v>
      </c>
      <c r="D4" s="33">
        <v>1570000</v>
      </c>
      <c r="E4" s="34">
        <v>2834000</v>
      </c>
      <c r="F4" s="33">
        <v>1495000</v>
      </c>
      <c r="G4" s="33">
        <v>1010000</v>
      </c>
      <c r="H4" s="33">
        <f>G4*85%</f>
        <v>858500</v>
      </c>
    </row>
    <row r="5" spans="2:8" x14ac:dyDescent="0.3">
      <c r="C5" s="1" t="s">
        <v>30</v>
      </c>
      <c r="D5" s="33">
        <v>10255000</v>
      </c>
      <c r="E5" s="33">
        <v>10073000</v>
      </c>
      <c r="F5" s="33">
        <v>11951000</v>
      </c>
      <c r="G5" s="33">
        <v>13634000</v>
      </c>
      <c r="H5" s="33">
        <f>G5*89%</f>
        <v>12134260</v>
      </c>
    </row>
    <row r="6" spans="2:8" x14ac:dyDescent="0.3">
      <c r="C6" s="1" t="s">
        <v>28</v>
      </c>
      <c r="D6" s="33">
        <v>7473000</v>
      </c>
      <c r="E6" s="33">
        <v>5940000</v>
      </c>
      <c r="F6" s="33">
        <v>5518000</v>
      </c>
      <c r="G6" s="33">
        <v>5584000</v>
      </c>
      <c r="H6" s="33">
        <f>G6*86%</f>
        <v>4802240</v>
      </c>
    </row>
    <row r="7" spans="2:8" x14ac:dyDescent="0.3">
      <c r="C7" s="1" t="s">
        <v>31</v>
      </c>
      <c r="D7" s="33">
        <v>8921000</v>
      </c>
      <c r="E7" s="33">
        <v>8207000</v>
      </c>
      <c r="F7" s="33">
        <v>9650000</v>
      </c>
      <c r="G7" s="33">
        <v>11088000</v>
      </c>
      <c r="H7" s="33">
        <f>G7*92%</f>
        <v>10200960</v>
      </c>
    </row>
    <row r="8" spans="2:8" x14ac:dyDescent="0.3">
      <c r="C8" s="1" t="s">
        <v>32</v>
      </c>
      <c r="D8" s="33">
        <v>11139000</v>
      </c>
      <c r="E8" s="33">
        <v>10808000</v>
      </c>
      <c r="F8" s="33">
        <v>12325000</v>
      </c>
      <c r="G8" s="33">
        <v>12382000</v>
      </c>
      <c r="H8" s="33">
        <f>G8*96%</f>
        <v>11886720</v>
      </c>
    </row>
    <row r="9" spans="2:8" x14ac:dyDescent="0.3">
      <c r="C9" s="5" t="s">
        <v>23</v>
      </c>
      <c r="D9" s="33">
        <f>D4*70%</f>
        <v>1099000</v>
      </c>
      <c r="E9" s="33">
        <f t="shared" ref="E9:H9" si="0">E4*70%</f>
        <v>1983799.9999999998</v>
      </c>
      <c r="F9" s="33">
        <f t="shared" si="0"/>
        <v>1046499.9999999999</v>
      </c>
      <c r="G9" s="33">
        <f t="shared" si="0"/>
        <v>707000</v>
      </c>
      <c r="H9" s="33">
        <f t="shared" si="0"/>
        <v>600950</v>
      </c>
    </row>
    <row r="10" spans="2:8" x14ac:dyDescent="0.3">
      <c r="C10" s="1" t="s">
        <v>25</v>
      </c>
      <c r="D10" s="33">
        <v>17500</v>
      </c>
      <c r="E10" s="33">
        <v>17500</v>
      </c>
      <c r="F10" s="33">
        <v>17500</v>
      </c>
      <c r="G10" s="33">
        <v>17500</v>
      </c>
      <c r="H10" s="33">
        <v>16900</v>
      </c>
    </row>
    <row r="11" spans="2:8" x14ac:dyDescent="0.3">
      <c r="C11" s="1" t="s">
        <v>26</v>
      </c>
      <c r="D11" s="33">
        <v>950408</v>
      </c>
      <c r="E11" s="33">
        <v>946408</v>
      </c>
      <c r="F11" s="33">
        <v>946408</v>
      </c>
      <c r="G11" s="33">
        <v>951507</v>
      </c>
      <c r="H11" s="33">
        <f>G11*90%</f>
        <v>856356.3</v>
      </c>
    </row>
    <row r="12" spans="2:8" x14ac:dyDescent="0.3">
      <c r="C12" s="6" t="s">
        <v>41</v>
      </c>
      <c r="D12" s="33">
        <v>6038000</v>
      </c>
      <c r="E12" s="33">
        <v>6027000</v>
      </c>
      <c r="F12" s="33">
        <v>6180000</v>
      </c>
      <c r="G12" s="33">
        <v>6240000</v>
      </c>
      <c r="H12" s="33">
        <f>G12*91%</f>
        <v>5678400</v>
      </c>
    </row>
    <row r="13" spans="2:8" ht="16.2" thickBot="1" x14ac:dyDescent="0.35">
      <c r="C13" s="6" t="s">
        <v>35</v>
      </c>
      <c r="D13" s="33">
        <v>30958000</v>
      </c>
      <c r="E13" s="33">
        <v>29090000</v>
      </c>
      <c r="F13" s="33">
        <v>32310000</v>
      </c>
      <c r="G13" s="33">
        <v>33730000</v>
      </c>
      <c r="H13" s="33">
        <f>G13*90%</f>
        <v>30357000</v>
      </c>
    </row>
    <row r="14" spans="2:8" ht="16.2" thickBot="1" x14ac:dyDescent="0.35">
      <c r="B14" s="60" t="s">
        <v>40</v>
      </c>
      <c r="C14" s="61"/>
      <c r="D14" s="61"/>
      <c r="E14" s="61"/>
      <c r="F14" s="62"/>
      <c r="G14" s="33"/>
    </row>
    <row r="15" spans="2:8" ht="16.2" x14ac:dyDescent="0.35">
      <c r="B15" s="25"/>
      <c r="C15" s="7" t="s">
        <v>8</v>
      </c>
      <c r="D15" s="7" t="s">
        <v>4</v>
      </c>
      <c r="E15" s="8" t="s">
        <v>5</v>
      </c>
      <c r="F15" s="17" t="s">
        <v>6</v>
      </c>
    </row>
    <row r="16" spans="2:8" x14ac:dyDescent="0.3">
      <c r="B16" s="21" t="s">
        <v>3</v>
      </c>
      <c r="C16" s="1" t="s">
        <v>2</v>
      </c>
      <c r="D16" s="57" t="s">
        <v>9</v>
      </c>
      <c r="E16" s="9">
        <f>D4</f>
        <v>1570000</v>
      </c>
      <c r="F16" s="56">
        <f>E16/E17</f>
        <v>4.8232005161131762E-2</v>
      </c>
    </row>
    <row r="17" spans="2:6" x14ac:dyDescent="0.3">
      <c r="B17" s="22">
        <v>2022</v>
      </c>
      <c r="C17" s="1" t="s">
        <v>7</v>
      </c>
      <c r="D17" s="58"/>
      <c r="E17" s="9">
        <f>D3</f>
        <v>32551000</v>
      </c>
      <c r="F17" s="56"/>
    </row>
    <row r="18" spans="2:6" x14ac:dyDescent="0.3">
      <c r="B18" s="22"/>
      <c r="C18" s="1" t="s">
        <v>2</v>
      </c>
      <c r="D18" s="58"/>
      <c r="E18" s="9">
        <f>E4</f>
        <v>2834000</v>
      </c>
      <c r="F18" s="56">
        <f t="shared" ref="F18:F20" si="1">E18/E19</f>
        <v>8.6426153517733528E-2</v>
      </c>
    </row>
    <row r="19" spans="2:6" x14ac:dyDescent="0.3">
      <c r="B19" s="22">
        <v>2021</v>
      </c>
      <c r="C19" s="1" t="s">
        <v>7</v>
      </c>
      <c r="D19" s="58"/>
      <c r="E19" s="9">
        <f>E3</f>
        <v>32791000</v>
      </c>
      <c r="F19" s="56"/>
    </row>
    <row r="20" spans="2:6" x14ac:dyDescent="0.3">
      <c r="B20" s="22"/>
      <c r="C20" s="1" t="s">
        <v>2</v>
      </c>
      <c r="D20" s="58"/>
      <c r="E20" s="9">
        <f>F4</f>
        <v>1495000</v>
      </c>
      <c r="F20" s="56">
        <f t="shared" si="1"/>
        <v>4.5912413242429825E-2</v>
      </c>
    </row>
    <row r="21" spans="2:6" x14ac:dyDescent="0.3">
      <c r="B21" s="22">
        <v>2020</v>
      </c>
      <c r="C21" s="1" t="s">
        <v>7</v>
      </c>
      <c r="D21" s="58"/>
      <c r="E21" s="9">
        <f>F3</f>
        <v>32562000</v>
      </c>
      <c r="F21" s="56"/>
    </row>
    <row r="22" spans="2:6" ht="15" customHeight="1" x14ac:dyDescent="0.3">
      <c r="B22" s="22"/>
      <c r="C22" s="1" t="s">
        <v>2</v>
      </c>
      <c r="D22" s="58"/>
      <c r="E22" s="9">
        <f>G4</f>
        <v>1010000</v>
      </c>
      <c r="F22" s="56">
        <f t="shared" ref="F22" si="2">E22/E23</f>
        <v>3.1968095207950874E-2</v>
      </c>
    </row>
    <row r="23" spans="2:6" x14ac:dyDescent="0.3">
      <c r="B23" s="22">
        <v>2019</v>
      </c>
      <c r="C23" s="1" t="s">
        <v>7</v>
      </c>
      <c r="D23" s="58"/>
      <c r="E23" s="9">
        <f>G3</f>
        <v>31594000</v>
      </c>
      <c r="F23" s="56"/>
    </row>
    <row r="24" spans="2:6" x14ac:dyDescent="0.3">
      <c r="B24" s="22"/>
      <c r="C24" s="1" t="s">
        <v>2</v>
      </c>
      <c r="D24" s="58"/>
      <c r="E24" s="9">
        <f>H4</f>
        <v>858500</v>
      </c>
      <c r="F24" s="56">
        <f t="shared" ref="F24" si="3">E24/E25</f>
        <v>2.8603032554482363E-2</v>
      </c>
    </row>
    <row r="25" spans="2:6" ht="16.2" thickBot="1" x14ac:dyDescent="0.35">
      <c r="B25" s="26">
        <v>2018</v>
      </c>
      <c r="C25" s="6" t="s">
        <v>7</v>
      </c>
      <c r="D25" s="58"/>
      <c r="E25" s="10">
        <f>H3</f>
        <v>30014300</v>
      </c>
      <c r="F25" s="72"/>
    </row>
    <row r="26" spans="2:6" ht="15" customHeight="1" thickBot="1" x14ac:dyDescent="0.35">
      <c r="B26" s="63" t="s">
        <v>36</v>
      </c>
      <c r="C26" s="64"/>
      <c r="D26" s="64"/>
      <c r="E26" s="64"/>
      <c r="F26" s="65"/>
    </row>
    <row r="27" spans="2:6" x14ac:dyDescent="0.3">
      <c r="B27" s="27" t="s">
        <v>3</v>
      </c>
      <c r="C27" s="7"/>
      <c r="D27" s="7" t="s">
        <v>4</v>
      </c>
      <c r="E27" s="8" t="s">
        <v>5</v>
      </c>
      <c r="F27" s="17" t="s">
        <v>6</v>
      </c>
    </row>
    <row r="28" spans="2:6" x14ac:dyDescent="0.3">
      <c r="B28" s="28">
        <v>2022</v>
      </c>
      <c r="C28" s="3" t="s">
        <v>41</v>
      </c>
      <c r="D28" s="57" t="s">
        <v>42</v>
      </c>
      <c r="E28" s="35">
        <f>D12</f>
        <v>6038000</v>
      </c>
      <c r="F28" s="56">
        <f>E28/E29</f>
        <v>0.3046571471819971</v>
      </c>
    </row>
    <row r="29" spans="2:6" x14ac:dyDescent="0.3">
      <c r="B29" s="28"/>
      <c r="C29" s="11" t="s">
        <v>43</v>
      </c>
      <c r="D29" s="58"/>
      <c r="E29" s="13">
        <f>D13-D8</f>
        <v>19819000</v>
      </c>
      <c r="F29" s="56"/>
    </row>
    <row r="30" spans="2:6" x14ac:dyDescent="0.3">
      <c r="B30" s="29">
        <v>2021</v>
      </c>
      <c r="C30" s="3" t="s">
        <v>41</v>
      </c>
      <c r="D30" s="58"/>
      <c r="E30" s="35">
        <f>E12</f>
        <v>6027000</v>
      </c>
      <c r="F30" s="56">
        <f t="shared" ref="F30" si="4">E30/E31</f>
        <v>0.32966852641942895</v>
      </c>
    </row>
    <row r="31" spans="2:6" x14ac:dyDescent="0.3">
      <c r="B31" s="29"/>
      <c r="C31" s="11" t="s">
        <v>43</v>
      </c>
      <c r="D31" s="58"/>
      <c r="E31" s="13">
        <f>E13-E8</f>
        <v>18282000</v>
      </c>
      <c r="F31" s="56"/>
    </row>
    <row r="32" spans="2:6" x14ac:dyDescent="0.3">
      <c r="B32" s="29">
        <v>2020</v>
      </c>
      <c r="C32" s="3" t="s">
        <v>41</v>
      </c>
      <c r="D32" s="58"/>
      <c r="E32" s="35">
        <f>F12</f>
        <v>6180000</v>
      </c>
      <c r="F32" s="56">
        <f>E32/E33</f>
        <v>0.30923192394295723</v>
      </c>
    </row>
    <row r="33" spans="2:6" x14ac:dyDescent="0.3">
      <c r="B33" s="29"/>
      <c r="C33" s="11" t="s">
        <v>43</v>
      </c>
      <c r="D33" s="58"/>
      <c r="E33" s="13">
        <f>F13-F8</f>
        <v>19985000</v>
      </c>
      <c r="F33" s="56"/>
    </row>
    <row r="34" spans="2:6" x14ac:dyDescent="0.3">
      <c r="B34" s="29">
        <v>2019</v>
      </c>
      <c r="C34" s="3" t="s">
        <v>41</v>
      </c>
      <c r="D34" s="58"/>
      <c r="E34" s="35">
        <f>G12</f>
        <v>6240000</v>
      </c>
      <c r="F34" s="56">
        <f t="shared" ref="F34" si="5">E34/E35</f>
        <v>0.29229904440697019</v>
      </c>
    </row>
    <row r="35" spans="2:6" x14ac:dyDescent="0.3">
      <c r="B35" s="29"/>
      <c r="C35" s="11" t="s">
        <v>43</v>
      </c>
      <c r="D35" s="58"/>
      <c r="E35" s="13">
        <f>G13-G8</f>
        <v>21348000</v>
      </c>
      <c r="F35" s="56"/>
    </row>
    <row r="36" spans="2:6" x14ac:dyDescent="0.3">
      <c r="B36" s="29">
        <v>2018</v>
      </c>
      <c r="C36" s="3" t="s">
        <v>41</v>
      </c>
      <c r="D36" s="58"/>
      <c r="E36" s="35">
        <f>H12</f>
        <v>5678400</v>
      </c>
      <c r="F36" s="56">
        <f t="shared" ref="F36" si="6">E36/E37</f>
        <v>0.30743442979749092</v>
      </c>
    </row>
    <row r="37" spans="2:6" ht="16.2" thickBot="1" x14ac:dyDescent="0.35">
      <c r="B37" s="30"/>
      <c r="C37" s="31" t="s">
        <v>43</v>
      </c>
      <c r="D37" s="59"/>
      <c r="E37" s="19">
        <f>H13-H8</f>
        <v>18470280</v>
      </c>
      <c r="F37" s="70"/>
    </row>
    <row r="38" spans="2:6" ht="16.2" thickBot="1" x14ac:dyDescent="0.35"/>
    <row r="39" spans="2:6" ht="16.2" thickBot="1" x14ac:dyDescent="0.35">
      <c r="B39" s="63" t="s">
        <v>39</v>
      </c>
      <c r="C39" s="64"/>
      <c r="D39" s="64"/>
      <c r="E39" s="64"/>
      <c r="F39" s="65"/>
    </row>
    <row r="40" spans="2:6" x14ac:dyDescent="0.3">
      <c r="B40" s="16"/>
      <c r="C40" s="7" t="s">
        <v>14</v>
      </c>
      <c r="D40" s="7" t="s">
        <v>4</v>
      </c>
      <c r="E40" s="8" t="s">
        <v>5</v>
      </c>
      <c r="F40" s="17" t="s">
        <v>6</v>
      </c>
    </row>
    <row r="41" spans="2:6" x14ac:dyDescent="0.3">
      <c r="B41" s="21" t="s">
        <v>3</v>
      </c>
      <c r="D41" s="84" t="s">
        <v>17</v>
      </c>
      <c r="E41" s="12"/>
      <c r="F41" s="24"/>
    </row>
    <row r="42" spans="2:6" x14ac:dyDescent="0.3">
      <c r="B42" s="22">
        <v>2022</v>
      </c>
      <c r="C42" s="1" t="s">
        <v>15</v>
      </c>
      <c r="D42" s="85"/>
      <c r="E42" s="14">
        <f>D3</f>
        <v>32551000</v>
      </c>
      <c r="F42" s="66">
        <f>E42/E43</f>
        <v>1.6424138452999646</v>
      </c>
    </row>
    <row r="43" spans="2:6" x14ac:dyDescent="0.3">
      <c r="B43" s="22"/>
      <c r="C43" s="1" t="s">
        <v>16</v>
      </c>
      <c r="D43" s="85"/>
      <c r="E43" s="14">
        <f>D13-D8</f>
        <v>19819000</v>
      </c>
      <c r="F43" s="67"/>
    </row>
    <row r="44" spans="2:6" x14ac:dyDescent="0.3">
      <c r="B44" s="22">
        <v>2021</v>
      </c>
      <c r="C44" s="1" t="s">
        <v>15</v>
      </c>
      <c r="D44" s="85"/>
      <c r="E44" s="14">
        <f>E3</f>
        <v>32791000</v>
      </c>
      <c r="F44" s="66">
        <f t="shared" ref="F44" si="7">E44/E45</f>
        <v>1.7936221419975933</v>
      </c>
    </row>
    <row r="45" spans="2:6" x14ac:dyDescent="0.3">
      <c r="B45" s="22"/>
      <c r="C45" s="1" t="s">
        <v>16</v>
      </c>
      <c r="D45" s="85"/>
      <c r="E45" s="14">
        <f>E13-E8</f>
        <v>18282000</v>
      </c>
      <c r="F45" s="67"/>
    </row>
    <row r="46" spans="2:6" x14ac:dyDescent="0.3">
      <c r="B46" s="22">
        <v>2020</v>
      </c>
      <c r="C46" s="1" t="s">
        <v>15</v>
      </c>
      <c r="D46" s="85"/>
      <c r="E46" s="14">
        <f>F3</f>
        <v>32562000</v>
      </c>
      <c r="F46" s="66">
        <f t="shared" ref="F46" si="8">E46/E47</f>
        <v>1.6293219914936201</v>
      </c>
    </row>
    <row r="47" spans="2:6" x14ac:dyDescent="0.3">
      <c r="B47" s="22"/>
      <c r="C47" s="1" t="s">
        <v>16</v>
      </c>
      <c r="D47" s="85"/>
      <c r="E47" s="14">
        <f>F13-F8</f>
        <v>19985000</v>
      </c>
      <c r="F47" s="67"/>
    </row>
    <row r="48" spans="2:6" x14ac:dyDescent="0.3">
      <c r="B48" s="22">
        <v>2019</v>
      </c>
      <c r="C48" s="1" t="s">
        <v>15</v>
      </c>
      <c r="D48" s="85"/>
      <c r="E48" s="14">
        <f>G3</f>
        <v>31594000</v>
      </c>
      <c r="F48" s="66">
        <f t="shared" ref="F48" si="9">E48/E49</f>
        <v>1.4799512834925987</v>
      </c>
    </row>
    <row r="49" spans="2:6" x14ac:dyDescent="0.3">
      <c r="B49" s="22"/>
      <c r="C49" s="1" t="s">
        <v>16</v>
      </c>
      <c r="D49" s="85"/>
      <c r="E49" s="14">
        <f>G13-G8</f>
        <v>21348000</v>
      </c>
      <c r="F49" s="67"/>
    </row>
    <row r="50" spans="2:6" x14ac:dyDescent="0.3">
      <c r="B50" s="22">
        <v>2018</v>
      </c>
      <c r="C50" s="1" t="s">
        <v>15</v>
      </c>
      <c r="D50" s="85"/>
      <c r="E50" s="14">
        <f>H3</f>
        <v>30014300</v>
      </c>
      <c r="F50" s="66">
        <f t="shared" ref="F50" si="10">E50/E51</f>
        <v>1.6250051433979344</v>
      </c>
    </row>
    <row r="51" spans="2:6" ht="16.2" thickBot="1" x14ac:dyDescent="0.35">
      <c r="B51" s="23"/>
      <c r="C51" s="18" t="s">
        <v>16</v>
      </c>
      <c r="D51" s="86"/>
      <c r="E51" s="19">
        <f>H13-H8</f>
        <v>18470280</v>
      </c>
      <c r="F51" s="83"/>
    </row>
    <row r="52" spans="2:6" ht="16.2" thickBot="1" x14ac:dyDescent="0.35"/>
    <row r="53" spans="2:6" ht="16.2" thickBot="1" x14ac:dyDescent="0.35">
      <c r="B53" s="63" t="s">
        <v>44</v>
      </c>
      <c r="C53" s="64"/>
      <c r="D53" s="64"/>
      <c r="E53" s="64"/>
      <c r="F53" s="65"/>
    </row>
    <row r="54" spans="2:6" x14ac:dyDescent="0.3">
      <c r="B54" s="20"/>
      <c r="C54" s="7" t="s">
        <v>11</v>
      </c>
      <c r="D54" s="7" t="s">
        <v>4</v>
      </c>
      <c r="E54" s="7" t="s">
        <v>5</v>
      </c>
      <c r="F54" s="17" t="s">
        <v>6</v>
      </c>
    </row>
    <row r="55" spans="2:6" x14ac:dyDescent="0.3">
      <c r="B55" s="21" t="s">
        <v>3</v>
      </c>
      <c r="C55" s="1" t="s">
        <v>12</v>
      </c>
      <c r="D55" s="80" t="s">
        <v>13</v>
      </c>
      <c r="E55" s="13">
        <f>D7</f>
        <v>8921000</v>
      </c>
      <c r="F55" s="68">
        <f>E55/E56</f>
        <v>0.80087979172277579</v>
      </c>
    </row>
    <row r="56" spans="2:6" x14ac:dyDescent="0.3">
      <c r="B56" s="22">
        <v>2022</v>
      </c>
      <c r="C56" s="1" t="s">
        <v>10</v>
      </c>
      <c r="D56" s="80"/>
      <c r="E56" s="13">
        <f>D8</f>
        <v>11139000</v>
      </c>
      <c r="F56" s="68"/>
    </row>
    <row r="57" spans="2:6" x14ac:dyDescent="0.3">
      <c r="B57" s="22"/>
      <c r="C57" s="1" t="s">
        <v>12</v>
      </c>
      <c r="D57" s="80"/>
      <c r="E57" s="13">
        <f>E7</f>
        <v>8207000</v>
      </c>
      <c r="F57" s="68">
        <f t="shared" ref="F57:F59" si="11">E57/E58</f>
        <v>0.7593449296817173</v>
      </c>
    </row>
    <row r="58" spans="2:6" x14ac:dyDescent="0.3">
      <c r="B58" s="22">
        <v>2021</v>
      </c>
      <c r="C58" s="1" t="s">
        <v>10</v>
      </c>
      <c r="D58" s="80"/>
      <c r="E58" s="13">
        <f>E8</f>
        <v>10808000</v>
      </c>
      <c r="F58" s="68"/>
    </row>
    <row r="59" spans="2:6" x14ac:dyDescent="0.3">
      <c r="B59" s="22"/>
      <c r="C59" s="1" t="s">
        <v>12</v>
      </c>
      <c r="D59" s="80"/>
      <c r="E59" s="13">
        <f>F7</f>
        <v>9650000</v>
      </c>
      <c r="F59" s="68">
        <f t="shared" si="11"/>
        <v>0.78296146044624748</v>
      </c>
    </row>
    <row r="60" spans="2:6" x14ac:dyDescent="0.3">
      <c r="B60" s="22">
        <v>2020</v>
      </c>
      <c r="C60" s="1" t="s">
        <v>10</v>
      </c>
      <c r="D60" s="80"/>
      <c r="E60" s="13">
        <f>F8</f>
        <v>12325000</v>
      </c>
      <c r="F60" s="68"/>
    </row>
    <row r="61" spans="2:6" x14ac:dyDescent="0.3">
      <c r="B61" s="22"/>
      <c r="C61" s="1" t="s">
        <v>12</v>
      </c>
      <c r="D61" s="80"/>
      <c r="E61" s="13">
        <f>G7</f>
        <v>11088000</v>
      </c>
      <c r="F61" s="68">
        <f t="shared" ref="F61" si="12">E61/E62</f>
        <v>0.8954934582458407</v>
      </c>
    </row>
    <row r="62" spans="2:6" x14ac:dyDescent="0.3">
      <c r="B62" s="22">
        <v>2019</v>
      </c>
      <c r="C62" s="1" t="s">
        <v>10</v>
      </c>
      <c r="D62" s="80"/>
      <c r="E62" s="13">
        <f>G8</f>
        <v>12382000</v>
      </c>
      <c r="F62" s="68"/>
    </row>
    <row r="63" spans="2:6" x14ac:dyDescent="0.3">
      <c r="B63" s="22"/>
      <c r="C63" s="1" t="s">
        <v>12</v>
      </c>
      <c r="D63" s="80"/>
      <c r="E63" s="13">
        <f>H7</f>
        <v>10200960</v>
      </c>
      <c r="F63" s="68">
        <f t="shared" ref="F63" si="13">E63/E64</f>
        <v>0.85818123081893072</v>
      </c>
    </row>
    <row r="64" spans="2:6" ht="16.2" thickBot="1" x14ac:dyDescent="0.35">
      <c r="B64" s="23">
        <v>2018</v>
      </c>
      <c r="C64" s="18" t="s">
        <v>10</v>
      </c>
      <c r="D64" s="81"/>
      <c r="E64" s="19">
        <f>H8</f>
        <v>11886720</v>
      </c>
      <c r="F64" s="69"/>
    </row>
    <row r="65" spans="2:6" ht="16.2" thickBot="1" x14ac:dyDescent="0.35">
      <c r="B65" s="15"/>
    </row>
    <row r="66" spans="2:6" ht="16.2" thickBot="1" x14ac:dyDescent="0.35">
      <c r="B66" s="60" t="s">
        <v>37</v>
      </c>
      <c r="C66" s="61"/>
      <c r="D66" s="61"/>
      <c r="E66" s="61"/>
      <c r="F66" s="62"/>
    </row>
    <row r="67" spans="2:6" x14ac:dyDescent="0.3">
      <c r="B67" s="20"/>
      <c r="C67" s="7" t="s">
        <v>33</v>
      </c>
      <c r="D67" s="7" t="s">
        <v>4</v>
      </c>
      <c r="E67" s="8" t="s">
        <v>5</v>
      </c>
      <c r="F67" s="17" t="s">
        <v>6</v>
      </c>
    </row>
    <row r="68" spans="2:6" x14ac:dyDescent="0.3">
      <c r="B68" s="21" t="s">
        <v>3</v>
      </c>
      <c r="C68" s="1" t="s">
        <v>27</v>
      </c>
      <c r="D68" s="57" t="s">
        <v>29</v>
      </c>
      <c r="E68" s="13">
        <f>D5</f>
        <v>10255000</v>
      </c>
      <c r="F68" s="68">
        <f>E68/E69</f>
        <v>1.3722735179981267</v>
      </c>
    </row>
    <row r="69" spans="2:6" x14ac:dyDescent="0.3">
      <c r="B69" s="22">
        <v>2022</v>
      </c>
      <c r="C69" s="1" t="s">
        <v>28</v>
      </c>
      <c r="D69" s="58"/>
      <c r="E69" s="13">
        <f>D6</f>
        <v>7473000</v>
      </c>
      <c r="F69" s="68"/>
    </row>
    <row r="70" spans="2:6" x14ac:dyDescent="0.3">
      <c r="B70" s="22"/>
      <c r="C70" s="1" t="s">
        <v>27</v>
      </c>
      <c r="D70" s="58"/>
      <c r="E70" s="13">
        <f>E5</f>
        <v>10073000</v>
      </c>
      <c r="F70" s="68">
        <f t="shared" ref="F70:F72" si="14">E70/E71</f>
        <v>1.6957912457912458</v>
      </c>
    </row>
    <row r="71" spans="2:6" x14ac:dyDescent="0.3">
      <c r="B71" s="22">
        <v>2021</v>
      </c>
      <c r="C71" s="1" t="s">
        <v>28</v>
      </c>
      <c r="D71" s="58"/>
      <c r="E71" s="13">
        <f>E6</f>
        <v>5940000</v>
      </c>
      <c r="F71" s="68"/>
    </row>
    <row r="72" spans="2:6" x14ac:dyDescent="0.3">
      <c r="B72" s="22"/>
      <c r="C72" s="1" t="s">
        <v>27</v>
      </c>
      <c r="D72" s="58"/>
      <c r="E72" s="13">
        <f>F5</f>
        <v>11951000</v>
      </c>
      <c r="F72" s="68">
        <f t="shared" si="14"/>
        <v>2.1658209496194272</v>
      </c>
    </row>
    <row r="73" spans="2:6" x14ac:dyDescent="0.3">
      <c r="B73" s="22">
        <v>2020</v>
      </c>
      <c r="C73" s="1" t="s">
        <v>28</v>
      </c>
      <c r="D73" s="58"/>
      <c r="E73" s="13">
        <f>F6</f>
        <v>5518000</v>
      </c>
      <c r="F73" s="68"/>
    </row>
    <row r="74" spans="2:6" x14ac:dyDescent="0.3">
      <c r="B74" s="22"/>
      <c r="C74" s="1" t="s">
        <v>27</v>
      </c>
      <c r="D74" s="58"/>
      <c r="E74" s="13">
        <f>G5</f>
        <v>13634000</v>
      </c>
      <c r="F74" s="66">
        <f>E74/E75</f>
        <v>2.441618911174785</v>
      </c>
    </row>
    <row r="75" spans="2:6" x14ac:dyDescent="0.3">
      <c r="B75" s="22">
        <v>2019</v>
      </c>
      <c r="C75" s="1" t="s">
        <v>28</v>
      </c>
      <c r="D75" s="58"/>
      <c r="E75" s="13">
        <f>G6</f>
        <v>5584000</v>
      </c>
      <c r="F75" s="67"/>
    </row>
    <row r="76" spans="2:6" x14ac:dyDescent="0.3">
      <c r="B76" s="22"/>
      <c r="C76" s="1" t="s">
        <v>27</v>
      </c>
      <c r="D76" s="58"/>
      <c r="E76" s="13">
        <f>H5</f>
        <v>12134260</v>
      </c>
      <c r="F76" s="68">
        <f t="shared" ref="F76" si="15">E76/E77</f>
        <v>2.5267916638901844</v>
      </c>
    </row>
    <row r="77" spans="2:6" ht="16.2" thickBot="1" x14ac:dyDescent="0.35">
      <c r="B77" s="23">
        <v>2018</v>
      </c>
      <c r="C77" s="18" t="s">
        <v>28</v>
      </c>
      <c r="D77" s="59"/>
      <c r="E77" s="19">
        <f>H6</f>
        <v>4802240</v>
      </c>
      <c r="F77" s="69"/>
    </row>
    <row r="78" spans="2:6" ht="16.2" thickBot="1" x14ac:dyDescent="0.35"/>
    <row r="79" spans="2:6" ht="16.2" thickBot="1" x14ac:dyDescent="0.35">
      <c r="B79" s="60" t="s">
        <v>38</v>
      </c>
      <c r="C79" s="61"/>
      <c r="D79" s="61"/>
      <c r="E79" s="61"/>
      <c r="F79" s="62"/>
    </row>
    <row r="80" spans="2:6" x14ac:dyDescent="0.3">
      <c r="B80" s="16" t="s">
        <v>3</v>
      </c>
      <c r="C80" s="32" t="s">
        <v>34</v>
      </c>
      <c r="D80" s="7" t="s">
        <v>4</v>
      </c>
      <c r="E80" s="8" t="s">
        <v>5</v>
      </c>
      <c r="F80" s="17" t="s">
        <v>6</v>
      </c>
    </row>
    <row r="81" spans="2:6" x14ac:dyDescent="0.3">
      <c r="B81" s="73">
        <v>2022</v>
      </c>
      <c r="C81" s="1" t="s">
        <v>23</v>
      </c>
      <c r="D81" s="80" t="s">
        <v>24</v>
      </c>
      <c r="E81" s="13">
        <f>D9</f>
        <v>1099000</v>
      </c>
      <c r="F81" s="66">
        <f>(E81-E82)/E83</f>
        <v>1.1379323406368633</v>
      </c>
    </row>
    <row r="82" spans="2:6" x14ac:dyDescent="0.3">
      <c r="B82" s="74"/>
      <c r="C82" s="1" t="s">
        <v>25</v>
      </c>
      <c r="D82" s="80"/>
      <c r="E82" s="13">
        <f>D10</f>
        <v>17500</v>
      </c>
      <c r="F82" s="82"/>
    </row>
    <row r="83" spans="2:6" x14ac:dyDescent="0.3">
      <c r="B83" s="75"/>
      <c r="C83" s="1" t="s">
        <v>26</v>
      </c>
      <c r="D83" s="80"/>
      <c r="E83" s="13">
        <f>D11</f>
        <v>950408</v>
      </c>
      <c r="F83" s="67"/>
    </row>
    <row r="84" spans="2:6" x14ac:dyDescent="0.3">
      <c r="B84" s="76">
        <v>2021</v>
      </c>
      <c r="C84" s="1" t="s">
        <v>23</v>
      </c>
      <c r="D84" s="80"/>
      <c r="E84" s="13">
        <f>E9</f>
        <v>1983799.9999999998</v>
      </c>
      <c r="F84" s="66">
        <f>(E84-E85)/E86</f>
        <v>2.0776451593815772</v>
      </c>
    </row>
    <row r="85" spans="2:6" x14ac:dyDescent="0.3">
      <c r="B85" s="77"/>
      <c r="C85" s="1" t="s">
        <v>25</v>
      </c>
      <c r="D85" s="80"/>
      <c r="E85" s="13">
        <f>E10</f>
        <v>17500</v>
      </c>
      <c r="F85" s="82"/>
    </row>
    <row r="86" spans="2:6" x14ac:dyDescent="0.3">
      <c r="B86" s="78"/>
      <c r="C86" s="1" t="s">
        <v>26</v>
      </c>
      <c r="D86" s="80"/>
      <c r="E86" s="13">
        <f>E11</f>
        <v>946408</v>
      </c>
      <c r="F86" s="67"/>
    </row>
    <row r="87" spans="2:6" x14ac:dyDescent="0.3">
      <c r="B87" s="76">
        <v>2020</v>
      </c>
      <c r="C87" s="1" t="s">
        <v>23</v>
      </c>
      <c r="D87" s="80"/>
      <c r="E87" s="13">
        <f>F9</f>
        <v>1046499.9999999999</v>
      </c>
      <c r="F87" s="66">
        <f>(E87-E88)/E89</f>
        <v>1.087268915731904</v>
      </c>
    </row>
    <row r="88" spans="2:6" x14ac:dyDescent="0.3">
      <c r="B88" s="77"/>
      <c r="C88" s="1" t="s">
        <v>25</v>
      </c>
      <c r="D88" s="80"/>
      <c r="E88" s="13">
        <f>F10</f>
        <v>17500</v>
      </c>
      <c r="F88" s="82"/>
    </row>
    <row r="89" spans="2:6" x14ac:dyDescent="0.3">
      <c r="B89" s="78"/>
      <c r="C89" s="1" t="s">
        <v>26</v>
      </c>
      <c r="D89" s="80"/>
      <c r="E89" s="13">
        <f>F11</f>
        <v>946408</v>
      </c>
      <c r="F89" s="67"/>
    </row>
    <row r="90" spans="2:6" x14ac:dyDescent="0.3">
      <c r="B90" s="76">
        <v>2019</v>
      </c>
      <c r="C90" s="1" t="s">
        <v>23</v>
      </c>
      <c r="D90" s="80"/>
      <c r="E90" s="13">
        <f>G9</f>
        <v>707000</v>
      </c>
      <c r="F90" s="66">
        <f>(E90-E91)/E92</f>
        <v>0.72463996586467572</v>
      </c>
    </row>
    <row r="91" spans="2:6" x14ac:dyDescent="0.3">
      <c r="B91" s="77"/>
      <c r="C91" s="1" t="s">
        <v>25</v>
      </c>
      <c r="D91" s="80"/>
      <c r="E91" s="13">
        <f>G10</f>
        <v>17500</v>
      </c>
      <c r="F91" s="82"/>
    </row>
    <row r="92" spans="2:6" x14ac:dyDescent="0.3">
      <c r="B92" s="78"/>
      <c r="C92" s="1" t="s">
        <v>26</v>
      </c>
      <c r="D92" s="80"/>
      <c r="E92" s="13">
        <f>G11</f>
        <v>951507</v>
      </c>
      <c r="F92" s="67"/>
    </row>
    <row r="93" spans="2:6" x14ac:dyDescent="0.3">
      <c r="B93" s="76">
        <v>2018</v>
      </c>
      <c r="C93" s="1" t="s">
        <v>23</v>
      </c>
      <c r="D93" s="80"/>
      <c r="E93" s="13">
        <f>H9</f>
        <v>600950</v>
      </c>
      <c r="F93" s="66">
        <f>(E93-E94)/E95</f>
        <v>0.6820175200439349</v>
      </c>
    </row>
    <row r="94" spans="2:6" x14ac:dyDescent="0.3">
      <c r="B94" s="77"/>
      <c r="C94" s="1" t="s">
        <v>25</v>
      </c>
      <c r="D94" s="80"/>
      <c r="E94" s="13">
        <f>H10</f>
        <v>16900</v>
      </c>
      <c r="F94" s="82"/>
    </row>
    <row r="95" spans="2:6" ht="16.2" thickBot="1" x14ac:dyDescent="0.35">
      <c r="B95" s="79"/>
      <c r="C95" s="18" t="s">
        <v>26</v>
      </c>
      <c r="D95" s="81"/>
      <c r="E95" s="19">
        <f>H11</f>
        <v>856356.3</v>
      </c>
      <c r="F95" s="83"/>
    </row>
  </sheetData>
  <mergeCells count="48">
    <mergeCell ref="D81:D95"/>
    <mergeCell ref="F81:F83"/>
    <mergeCell ref="D41:D51"/>
    <mergeCell ref="F50:F51"/>
    <mergeCell ref="B79:F79"/>
    <mergeCell ref="F84:F86"/>
    <mergeCell ref="F87:F89"/>
    <mergeCell ref="F90:F92"/>
    <mergeCell ref="F93:F95"/>
    <mergeCell ref="F57:F58"/>
    <mergeCell ref="F61:F62"/>
    <mergeCell ref="F63:F64"/>
    <mergeCell ref="B81:B83"/>
    <mergeCell ref="B84:B86"/>
    <mergeCell ref="B87:B89"/>
    <mergeCell ref="B90:B92"/>
    <mergeCell ref="B93:B95"/>
    <mergeCell ref="C1:F1"/>
    <mergeCell ref="F72:F73"/>
    <mergeCell ref="F20:F21"/>
    <mergeCell ref="F70:F71"/>
    <mergeCell ref="F16:F17"/>
    <mergeCell ref="F18:F19"/>
    <mergeCell ref="F68:F69"/>
    <mergeCell ref="F22:F23"/>
    <mergeCell ref="F24:F25"/>
    <mergeCell ref="D55:D64"/>
    <mergeCell ref="F55:F56"/>
    <mergeCell ref="F48:F49"/>
    <mergeCell ref="F46:F47"/>
    <mergeCell ref="F44:F45"/>
    <mergeCell ref="F42:F43"/>
    <mergeCell ref="F74:F75"/>
    <mergeCell ref="F76:F77"/>
    <mergeCell ref="F34:F35"/>
    <mergeCell ref="F36:F37"/>
    <mergeCell ref="B39:F39"/>
    <mergeCell ref="B53:F53"/>
    <mergeCell ref="D68:D77"/>
    <mergeCell ref="B66:F66"/>
    <mergeCell ref="F59:F60"/>
    <mergeCell ref="F28:F29"/>
    <mergeCell ref="F30:F31"/>
    <mergeCell ref="F32:F33"/>
    <mergeCell ref="D28:D37"/>
    <mergeCell ref="B14:F14"/>
    <mergeCell ref="B26:F26"/>
    <mergeCell ref="D16:D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4ECA-32C8-4270-AEC7-FBA0844484B9}">
  <dimension ref="A1:I16"/>
  <sheetViews>
    <sheetView workbookViewId="0">
      <selection activeCell="F9" sqref="F9"/>
    </sheetView>
  </sheetViews>
  <sheetFormatPr defaultRowHeight="14.4" x14ac:dyDescent="0.3"/>
  <cols>
    <col min="1" max="1" width="29.109375" customWidth="1"/>
    <col min="2" max="9" width="16.21875" customWidth="1"/>
  </cols>
  <sheetData>
    <row r="1" spans="1:9" ht="15.6" x14ac:dyDescent="0.3">
      <c r="A1" s="87" t="s">
        <v>45</v>
      </c>
      <c r="B1" s="88"/>
      <c r="C1" s="88"/>
      <c r="D1" s="88"/>
      <c r="E1" s="88"/>
      <c r="F1" s="88"/>
      <c r="G1" s="88"/>
      <c r="H1" s="88"/>
      <c r="I1" s="89"/>
    </row>
    <row r="2" spans="1:9" ht="15.6" x14ac:dyDescent="0.3">
      <c r="A2" s="90" t="s">
        <v>46</v>
      </c>
      <c r="B2" s="91"/>
      <c r="C2" s="91"/>
      <c r="D2" s="91"/>
      <c r="E2" s="91"/>
      <c r="F2" s="91"/>
      <c r="G2" s="91"/>
      <c r="H2" s="91"/>
      <c r="I2" s="92"/>
    </row>
    <row r="3" spans="1:9" ht="15.6" x14ac:dyDescent="0.3">
      <c r="A3" s="93" t="s">
        <v>47</v>
      </c>
      <c r="B3" s="91">
        <v>2022</v>
      </c>
      <c r="C3" s="91">
        <v>2021</v>
      </c>
      <c r="D3" s="91">
        <v>2020</v>
      </c>
      <c r="E3" s="91">
        <v>2019</v>
      </c>
      <c r="F3" s="91" t="s">
        <v>48</v>
      </c>
      <c r="G3" s="91"/>
      <c r="H3" s="91" t="s">
        <v>49</v>
      </c>
      <c r="I3" s="91"/>
    </row>
    <row r="4" spans="1:9" ht="15.6" x14ac:dyDescent="0.3">
      <c r="A4" s="93"/>
      <c r="B4" s="91"/>
      <c r="C4" s="91"/>
      <c r="D4" s="91"/>
      <c r="E4" s="91"/>
      <c r="F4" s="1" t="s">
        <v>5</v>
      </c>
      <c r="G4" s="1" t="s">
        <v>50</v>
      </c>
      <c r="H4" s="1" t="s">
        <v>5</v>
      </c>
      <c r="I4" s="1" t="s">
        <v>50</v>
      </c>
    </row>
    <row r="5" spans="1:9" ht="15.6" x14ac:dyDescent="0.3">
      <c r="A5" s="93"/>
      <c r="B5" s="36"/>
      <c r="C5" s="13"/>
      <c r="D5" s="13"/>
      <c r="E5" s="13"/>
      <c r="F5" s="13"/>
      <c r="G5" s="1" t="s">
        <v>51</v>
      </c>
      <c r="H5" s="1"/>
      <c r="I5" s="1" t="s">
        <v>51</v>
      </c>
    </row>
    <row r="6" spans="1:9" ht="27" x14ac:dyDescent="0.3">
      <c r="A6" s="37" t="s">
        <v>52</v>
      </c>
      <c r="B6" s="38">
        <v>32551000</v>
      </c>
      <c r="C6" s="38">
        <v>32791000</v>
      </c>
      <c r="D6" s="38">
        <v>32562000</v>
      </c>
      <c r="E6" s="38">
        <v>31594000</v>
      </c>
      <c r="F6" s="2">
        <f t="shared" ref="F6:F16" si="0">C6-D6</f>
        <v>229000</v>
      </c>
      <c r="G6" s="39">
        <f>F6/D6</f>
        <v>7.0327375468337327E-3</v>
      </c>
      <c r="H6" s="2">
        <f>B6-C6</f>
        <v>-240000</v>
      </c>
      <c r="I6" s="39">
        <f>H6/C6</f>
        <v>-7.3190814552773625E-3</v>
      </c>
    </row>
    <row r="7" spans="1:9" ht="27" x14ac:dyDescent="0.3">
      <c r="A7" s="37" t="s">
        <v>53</v>
      </c>
      <c r="B7" s="38">
        <v>26513000</v>
      </c>
      <c r="C7" s="38">
        <v>26764000</v>
      </c>
      <c r="D7" s="38">
        <v>26382000</v>
      </c>
      <c r="E7" s="38">
        <v>25354000</v>
      </c>
      <c r="F7" s="2">
        <f t="shared" si="0"/>
        <v>382000</v>
      </c>
      <c r="G7" s="39">
        <f t="shared" ref="G7:G16" si="1">F7/D7</f>
        <v>1.4479569403381094E-2</v>
      </c>
      <c r="H7" s="2">
        <f t="shared" ref="H7:H16" si="2">B7-C7</f>
        <v>-251000</v>
      </c>
      <c r="I7" s="39">
        <f t="shared" ref="I7:I16" si="3">H7/C7</f>
        <v>-9.3782693169929751E-3</v>
      </c>
    </row>
    <row r="8" spans="1:9" ht="27" x14ac:dyDescent="0.3">
      <c r="A8" s="37" t="s">
        <v>54</v>
      </c>
      <c r="B8" s="38">
        <v>6038000</v>
      </c>
      <c r="C8" s="38">
        <v>6027000</v>
      </c>
      <c r="D8" s="38">
        <v>6180000</v>
      </c>
      <c r="E8" s="38">
        <v>6240000</v>
      </c>
      <c r="F8" s="2">
        <f t="shared" si="0"/>
        <v>-153000</v>
      </c>
      <c r="G8" s="39">
        <f t="shared" si="1"/>
        <v>-2.4757281553398059E-2</v>
      </c>
      <c r="H8" s="2">
        <f t="shared" si="2"/>
        <v>11000</v>
      </c>
      <c r="I8" s="39">
        <f t="shared" si="3"/>
        <v>1.8251202920192466E-3</v>
      </c>
    </row>
    <row r="9" spans="1:9" ht="27" x14ac:dyDescent="0.3">
      <c r="A9" s="37" t="s">
        <v>55</v>
      </c>
      <c r="B9" s="38">
        <v>2684000</v>
      </c>
      <c r="C9" s="38">
        <v>2903000</v>
      </c>
      <c r="D9" s="38">
        <v>3156000</v>
      </c>
      <c r="E9" s="38">
        <v>3748000</v>
      </c>
      <c r="F9" s="2">
        <f>C9-D9</f>
        <v>-253000</v>
      </c>
      <c r="G9" s="39">
        <f t="shared" si="1"/>
        <v>-8.0164765525982257E-2</v>
      </c>
      <c r="H9" s="2">
        <f t="shared" si="2"/>
        <v>-219000</v>
      </c>
      <c r="I9" s="39">
        <f t="shared" si="3"/>
        <v>-7.5439200826730973E-2</v>
      </c>
    </row>
    <row r="10" spans="1:9" ht="25.8" customHeight="1" x14ac:dyDescent="0.3">
      <c r="A10" s="37" t="s">
        <v>56</v>
      </c>
      <c r="B10" s="38">
        <v>2344000</v>
      </c>
      <c r="C10" s="38">
        <v>2454000</v>
      </c>
      <c r="D10" s="38">
        <v>2653000</v>
      </c>
      <c r="E10" s="38">
        <v>2491000</v>
      </c>
      <c r="F10" s="2">
        <f t="shared" si="0"/>
        <v>-199000</v>
      </c>
      <c r="G10" s="39">
        <f t="shared" si="1"/>
        <v>-7.5009423294383717E-2</v>
      </c>
      <c r="H10" s="2">
        <f t="shared" si="2"/>
        <v>-110000</v>
      </c>
      <c r="I10" s="39">
        <f t="shared" si="3"/>
        <v>-4.4824775876120618E-2</v>
      </c>
    </row>
    <row r="11" spans="1:9" ht="40.200000000000003" x14ac:dyDescent="0.3">
      <c r="A11" s="37" t="s">
        <v>57</v>
      </c>
      <c r="B11" s="38">
        <v>-9000</v>
      </c>
      <c r="C11" s="38">
        <v>-1000</v>
      </c>
      <c r="D11" s="38">
        <v>-20000</v>
      </c>
      <c r="E11" s="38">
        <v>139000</v>
      </c>
      <c r="F11" s="2">
        <f t="shared" si="0"/>
        <v>19000</v>
      </c>
      <c r="G11" s="39">
        <f t="shared" si="1"/>
        <v>-0.95</v>
      </c>
      <c r="H11" s="2">
        <f t="shared" si="2"/>
        <v>-8000</v>
      </c>
      <c r="I11" s="39">
        <f>H11/C11</f>
        <v>8</v>
      </c>
    </row>
    <row r="12" spans="1:9" ht="27" x14ac:dyDescent="0.3">
      <c r="A12" s="37" t="s">
        <v>58</v>
      </c>
      <c r="B12" s="38">
        <v>3354000</v>
      </c>
      <c r="C12" s="38">
        <v>3124000</v>
      </c>
      <c r="D12" s="38">
        <v>3024000</v>
      </c>
      <c r="E12" s="38">
        <v>2492000</v>
      </c>
      <c r="F12" s="2">
        <f t="shared" si="0"/>
        <v>100000</v>
      </c>
      <c r="G12" s="39">
        <f t="shared" si="1"/>
        <v>3.3068783068783067E-2</v>
      </c>
      <c r="H12" s="2">
        <f t="shared" si="2"/>
        <v>230000</v>
      </c>
      <c r="I12" s="39">
        <f t="shared" si="3"/>
        <v>7.3623559539052502E-2</v>
      </c>
    </row>
    <row r="13" spans="1:9" ht="27" customHeight="1" x14ac:dyDescent="0.3">
      <c r="A13" s="37" t="s">
        <v>59</v>
      </c>
      <c r="B13" s="38">
        <v>-318000</v>
      </c>
      <c r="C13" s="38">
        <v>-415000</v>
      </c>
      <c r="D13" s="38">
        <v>-434000</v>
      </c>
      <c r="E13" s="38">
        <v>-455000</v>
      </c>
      <c r="F13" s="2">
        <f t="shared" si="0"/>
        <v>19000</v>
      </c>
      <c r="G13" s="39">
        <f t="shared" si="1"/>
        <v>-4.377880184331797E-2</v>
      </c>
      <c r="H13" s="2">
        <f t="shared" si="2"/>
        <v>97000</v>
      </c>
      <c r="I13" s="39">
        <f t="shared" si="3"/>
        <v>-0.23373493975903614</v>
      </c>
    </row>
    <row r="14" spans="1:9" ht="27" x14ac:dyDescent="0.3">
      <c r="A14" s="37" t="s">
        <v>60</v>
      </c>
      <c r="B14" s="38">
        <v>2551000</v>
      </c>
      <c r="C14" s="38">
        <v>3238000</v>
      </c>
      <c r="D14" s="38">
        <v>2166000</v>
      </c>
      <c r="E14" s="38">
        <v>1690000</v>
      </c>
      <c r="F14" s="2">
        <f t="shared" si="0"/>
        <v>1072000</v>
      </c>
      <c r="G14" s="39">
        <f t="shared" si="1"/>
        <v>0.49492151431209602</v>
      </c>
      <c r="H14" s="2">
        <f t="shared" si="2"/>
        <v>-687000</v>
      </c>
      <c r="I14" s="39">
        <f t="shared" si="3"/>
        <v>-0.21216800494132179</v>
      </c>
    </row>
    <row r="15" spans="1:9" ht="27" x14ac:dyDescent="0.3">
      <c r="A15" s="37" t="s">
        <v>61</v>
      </c>
      <c r="B15" s="38">
        <v>886000</v>
      </c>
      <c r="C15" s="38">
        <v>331000</v>
      </c>
      <c r="D15" s="38">
        <v>608000</v>
      </c>
      <c r="E15" s="38">
        <v>609000</v>
      </c>
      <c r="F15" s="2">
        <f t="shared" si="0"/>
        <v>-277000</v>
      </c>
      <c r="G15" s="39">
        <f t="shared" si="1"/>
        <v>-0.45559210526315791</v>
      </c>
      <c r="H15" s="2">
        <f t="shared" si="2"/>
        <v>555000</v>
      </c>
      <c r="I15" s="39">
        <f t="shared" si="3"/>
        <v>1.6767371601208458</v>
      </c>
    </row>
    <row r="16" spans="1:9" ht="30.6" customHeight="1" thickBot="1" x14ac:dyDescent="0.35">
      <c r="A16" s="40" t="s">
        <v>62</v>
      </c>
      <c r="B16" s="41">
        <v>1570000</v>
      </c>
      <c r="C16" s="41">
        <v>2834000</v>
      </c>
      <c r="D16" s="41">
        <v>1495000</v>
      </c>
      <c r="E16" s="41">
        <v>1010000</v>
      </c>
      <c r="F16" s="42">
        <f t="shared" si="0"/>
        <v>1339000</v>
      </c>
      <c r="G16" s="43">
        <f t="shared" si="1"/>
        <v>0.89565217391304353</v>
      </c>
      <c r="H16" s="42">
        <f t="shared" si="2"/>
        <v>-1264000</v>
      </c>
      <c r="I16" s="44">
        <f t="shared" si="3"/>
        <v>-0.44601270289343686</v>
      </c>
    </row>
  </sheetData>
  <mergeCells count="9">
    <mergeCell ref="A1:I1"/>
    <mergeCell ref="A2:I2"/>
    <mergeCell ref="A3:A5"/>
    <mergeCell ref="B3:B4"/>
    <mergeCell ref="C3:C4"/>
    <mergeCell ref="D3:D4"/>
    <mergeCell ref="E3:E4"/>
    <mergeCell ref="F3:G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3A44-DE2E-4E54-A6F8-A18955C29C07}">
  <dimension ref="A1:E15"/>
  <sheetViews>
    <sheetView tabSelected="1" workbookViewId="0">
      <selection activeCell="I11" sqref="I11"/>
    </sheetView>
  </sheetViews>
  <sheetFormatPr defaultRowHeight="14.4" x14ac:dyDescent="0.3"/>
  <cols>
    <col min="1" max="1" width="30.44140625" customWidth="1"/>
    <col min="2" max="5" width="17.109375" customWidth="1"/>
  </cols>
  <sheetData>
    <row r="1" spans="1:5" ht="15.6" x14ac:dyDescent="0.3">
      <c r="A1" s="94" t="s">
        <v>45</v>
      </c>
      <c r="B1" s="95"/>
      <c r="C1" s="95"/>
      <c r="D1" s="95"/>
      <c r="E1" s="96"/>
    </row>
    <row r="2" spans="1:5" ht="16.2" thickBot="1" x14ac:dyDescent="0.35">
      <c r="A2" s="97" t="s">
        <v>63</v>
      </c>
      <c r="B2" s="98"/>
      <c r="C2" s="98"/>
      <c r="D2" s="98"/>
      <c r="E2" s="99"/>
    </row>
    <row r="3" spans="1:5" ht="15.6" x14ac:dyDescent="0.3">
      <c r="A3" s="100" t="s">
        <v>47</v>
      </c>
      <c r="B3" s="102">
        <v>2022</v>
      </c>
      <c r="C3" s="45" t="s">
        <v>50</v>
      </c>
      <c r="D3" s="104">
        <v>2021</v>
      </c>
      <c r="E3" s="46" t="s">
        <v>50</v>
      </c>
    </row>
    <row r="4" spans="1:5" ht="15.6" x14ac:dyDescent="0.3">
      <c r="A4" s="101"/>
      <c r="B4" s="103"/>
      <c r="C4" s="45" t="s">
        <v>51</v>
      </c>
      <c r="D4" s="105"/>
      <c r="E4" s="46" t="s">
        <v>51</v>
      </c>
    </row>
    <row r="5" spans="1:5" ht="27" x14ac:dyDescent="0.3">
      <c r="A5" s="47" t="s">
        <v>52</v>
      </c>
      <c r="B5" s="48">
        <v>32551000</v>
      </c>
      <c r="C5" s="49">
        <v>1</v>
      </c>
      <c r="D5" s="38">
        <v>32791000</v>
      </c>
      <c r="E5" s="50">
        <v>1</v>
      </c>
    </row>
    <row r="6" spans="1:5" ht="27" x14ac:dyDescent="0.3">
      <c r="A6" s="47" t="s">
        <v>53</v>
      </c>
      <c r="B6" s="48">
        <v>26513000</v>
      </c>
      <c r="C6" s="51">
        <f>B6/B5</f>
        <v>0.81450646677521432</v>
      </c>
      <c r="D6" s="38">
        <v>26764000</v>
      </c>
      <c r="E6" s="50">
        <f>D6/D5</f>
        <v>0.81619956695434726</v>
      </c>
    </row>
    <row r="7" spans="1:5" ht="27" x14ac:dyDescent="0.3">
      <c r="A7" s="47" t="s">
        <v>54</v>
      </c>
      <c r="B7" s="48">
        <v>6038000</v>
      </c>
      <c r="C7" s="51">
        <f t="shared" ref="C7:C10" si="0">B7/B6</f>
        <v>0.22773733640101082</v>
      </c>
      <c r="D7" s="38">
        <v>6027000</v>
      </c>
      <c r="E7" s="50">
        <f>D7/D6</f>
        <v>0.22519055447616201</v>
      </c>
    </row>
    <row r="8" spans="1:5" ht="27" x14ac:dyDescent="0.3">
      <c r="A8" s="47" t="s">
        <v>55</v>
      </c>
      <c r="B8" s="48">
        <v>2684000</v>
      </c>
      <c r="C8" s="51">
        <f t="shared" si="0"/>
        <v>0.44451805233521036</v>
      </c>
      <c r="D8" s="38">
        <v>2903000</v>
      </c>
      <c r="E8" s="50">
        <f t="shared" ref="E8:E10" si="1">D8/D7</f>
        <v>0.48166583706653393</v>
      </c>
    </row>
    <row r="9" spans="1:5" ht="25.2" customHeight="1" x14ac:dyDescent="0.3">
      <c r="A9" s="47" t="s">
        <v>56</v>
      </c>
      <c r="B9" s="48">
        <v>2344000</v>
      </c>
      <c r="C9" s="51">
        <f t="shared" si="0"/>
        <v>0.87332339791356184</v>
      </c>
      <c r="D9" s="38">
        <v>2454000</v>
      </c>
      <c r="E9" s="50">
        <f t="shared" si="1"/>
        <v>0.84533241474336895</v>
      </c>
    </row>
    <row r="10" spans="1:5" ht="22.2" customHeight="1" x14ac:dyDescent="0.3">
      <c r="A10" s="47" t="s">
        <v>57</v>
      </c>
      <c r="B10" s="48">
        <v>-9000</v>
      </c>
      <c r="C10" s="51">
        <f t="shared" si="0"/>
        <v>-3.8395904436860067E-3</v>
      </c>
      <c r="D10" s="38">
        <v>-1000</v>
      </c>
      <c r="E10" s="50">
        <f t="shared" si="1"/>
        <v>-4.0749796251018743E-4</v>
      </c>
    </row>
    <row r="11" spans="1:5" ht="27" x14ac:dyDescent="0.3">
      <c r="A11" s="47" t="s">
        <v>58</v>
      </c>
      <c r="B11" s="48">
        <v>3354000</v>
      </c>
      <c r="C11" s="51">
        <f>B11/B5</f>
        <v>0.10303830911492734</v>
      </c>
      <c r="D11" s="38">
        <v>3124000</v>
      </c>
      <c r="E11" s="50">
        <f>D11/D5</f>
        <v>9.5270043609527011E-2</v>
      </c>
    </row>
    <row r="12" spans="1:5" ht="28.2" customHeight="1" x14ac:dyDescent="0.3">
      <c r="A12" s="47" t="s">
        <v>59</v>
      </c>
      <c r="B12" s="48">
        <v>-318000</v>
      </c>
      <c r="C12" s="51">
        <f t="shared" ref="C12:C15" si="2">B12/B6</f>
        <v>-1.1994116093991626E-2</v>
      </c>
      <c r="D12" s="38">
        <v>-415000</v>
      </c>
      <c r="E12" s="50">
        <f t="shared" ref="E12:E15" si="3">D12/D6</f>
        <v>-1.5505903452398745E-2</v>
      </c>
    </row>
    <row r="13" spans="1:5" ht="27" x14ac:dyDescent="0.3">
      <c r="A13" s="47" t="s">
        <v>60</v>
      </c>
      <c r="B13" s="48">
        <v>2551000</v>
      </c>
      <c r="C13" s="51">
        <f t="shared" si="2"/>
        <v>0.42249089102351772</v>
      </c>
      <c r="D13" s="38">
        <v>3238000</v>
      </c>
      <c r="E13" s="50">
        <f t="shared" si="3"/>
        <v>0.53724904595984735</v>
      </c>
    </row>
    <row r="14" spans="1:5" ht="27" x14ac:dyDescent="0.3">
      <c r="A14" s="47" t="s">
        <v>61</v>
      </c>
      <c r="B14" s="48">
        <v>886000</v>
      </c>
      <c r="C14" s="51">
        <f t="shared" si="2"/>
        <v>0.33010432190760058</v>
      </c>
      <c r="D14" s="38">
        <v>331000</v>
      </c>
      <c r="E14" s="50">
        <f t="shared" si="3"/>
        <v>0.11401997933172581</v>
      </c>
    </row>
    <row r="15" spans="1:5" ht="30" customHeight="1" thickBot="1" x14ac:dyDescent="0.35">
      <c r="A15" s="52" t="s">
        <v>62</v>
      </c>
      <c r="B15" s="53">
        <v>1570000</v>
      </c>
      <c r="C15" s="54">
        <f t="shared" si="2"/>
        <v>0.66979522184300344</v>
      </c>
      <c r="D15" s="41">
        <v>2834000</v>
      </c>
      <c r="E15" s="55">
        <f t="shared" si="3"/>
        <v>1.1548492257538712</v>
      </c>
    </row>
  </sheetData>
  <mergeCells count="5">
    <mergeCell ref="A1:E1"/>
    <mergeCell ref="A2:E2"/>
    <mergeCell ref="A3:A4"/>
    <mergeCell ref="B3:B4"/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 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OTS</dc:creator>
  <cp:lastModifiedBy>Acer</cp:lastModifiedBy>
  <dcterms:created xsi:type="dcterms:W3CDTF">2022-08-29T06:22:44Z</dcterms:created>
  <dcterms:modified xsi:type="dcterms:W3CDTF">2023-06-21T17:06:34Z</dcterms:modified>
</cp:coreProperties>
</file>