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op\Desktop\Education and Curriculum\CAB Student Project\Data Sets\"/>
    </mc:Choice>
  </mc:AlternateContent>
  <xr:revisionPtr revIDLastSave="0" documentId="13_ncr:1_{FB99E669-7D0D-4665-AC40-4DACA67D64D2}" xr6:coauthVersionLast="36" xr6:coauthVersionMax="36" xr10:uidLastSave="{00000000-0000-0000-0000-000000000000}"/>
  <bookViews>
    <workbookView xWindow="0" yWindow="0" windowWidth="28800" windowHeight="13620" xr2:uid="{B593A0D0-5E94-4F29-9B6D-309B44FEF133}"/>
  </bookViews>
  <sheets>
    <sheet name="Unit Impact - Cost" sheetId="1" r:id="rId1"/>
    <sheet name="Fleet Vehicle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23" i="1"/>
  <c r="U15" i="1"/>
  <c r="U13" i="1"/>
  <c r="U21" i="1"/>
  <c r="U22" i="1" s="1"/>
  <c r="U10" i="1"/>
  <c r="H23" i="1" l="1"/>
  <c r="H15" i="1"/>
  <c r="H13" i="1"/>
  <c r="I12" i="1"/>
  <c r="I21" i="1" s="1"/>
  <c r="I22" i="1" s="1"/>
  <c r="I23" i="1"/>
  <c r="I16" i="1"/>
  <c r="I15" i="1"/>
  <c r="I13" i="1"/>
  <c r="I10" i="1"/>
  <c r="H12" i="1"/>
  <c r="AB10" i="1"/>
  <c r="AA10" i="1"/>
  <c r="Y10" i="1"/>
  <c r="X10" i="1"/>
  <c r="V10" i="1"/>
  <c r="T10" i="1"/>
  <c r="R10" i="1"/>
  <c r="Q10" i="1"/>
  <c r="O10" i="1"/>
  <c r="N10" i="1"/>
  <c r="L10" i="1"/>
  <c r="K10" i="1"/>
  <c r="H10" i="1"/>
  <c r="G10" i="1"/>
  <c r="E10" i="1"/>
  <c r="D10" i="1"/>
  <c r="J90" i="5" l="1"/>
  <c r="J82" i="5"/>
  <c r="J73" i="5"/>
  <c r="J72" i="5"/>
  <c r="J135" i="5" l="1"/>
  <c r="J134" i="5"/>
  <c r="J133" i="5"/>
  <c r="J132" i="5"/>
  <c r="J131" i="5"/>
  <c r="J130" i="5"/>
  <c r="J129" i="5"/>
  <c r="J128" i="5"/>
  <c r="J125" i="5"/>
  <c r="J124" i="5"/>
  <c r="J123" i="5"/>
  <c r="J122" i="5"/>
  <c r="J119" i="5"/>
  <c r="J118" i="5"/>
  <c r="J117" i="5"/>
  <c r="J116" i="5"/>
  <c r="J115" i="5"/>
  <c r="J114" i="5"/>
  <c r="J113" i="5"/>
  <c r="J110" i="5"/>
  <c r="J109" i="5"/>
  <c r="J108" i="5"/>
  <c r="J107" i="5"/>
  <c r="J106" i="5"/>
  <c r="J105" i="5"/>
  <c r="J96" i="5"/>
  <c r="J95" i="5"/>
  <c r="J94" i="5"/>
  <c r="J93" i="5"/>
  <c r="J89" i="5"/>
  <c r="J88" i="5"/>
  <c r="J87" i="5"/>
  <c r="J84" i="5"/>
  <c r="J83" i="5"/>
  <c r="J81" i="5"/>
  <c r="J80" i="5"/>
  <c r="J79" i="5"/>
  <c r="J78" i="5"/>
  <c r="J75" i="5"/>
  <c r="J71" i="5"/>
  <c r="J70" i="5"/>
  <c r="J69" i="5"/>
  <c r="J68" i="5"/>
  <c r="J65" i="5"/>
  <c r="J64" i="5"/>
  <c r="J63" i="5"/>
  <c r="J62" i="5"/>
  <c r="J61" i="5"/>
  <c r="J58" i="5"/>
  <c r="J57" i="5"/>
  <c r="J56" i="5"/>
  <c r="J55" i="5"/>
  <c r="J54" i="5"/>
  <c r="J53" i="5"/>
  <c r="J52" i="5"/>
  <c r="J49" i="5"/>
  <c r="J48" i="5"/>
  <c r="J47" i="5"/>
  <c r="J46" i="5"/>
  <c r="J45" i="5"/>
  <c r="J42" i="5"/>
  <c r="J41" i="5"/>
  <c r="J39" i="5"/>
  <c r="J38" i="5"/>
  <c r="J37" i="5"/>
  <c r="J36" i="5"/>
  <c r="J35" i="5"/>
  <c r="J34" i="5"/>
  <c r="J33" i="5"/>
  <c r="J32" i="5"/>
  <c r="J31" i="5"/>
  <c r="J30" i="5"/>
  <c r="J29" i="5"/>
  <c r="J28" i="5"/>
  <c r="J25" i="5"/>
  <c r="J23" i="5"/>
  <c r="J20" i="5"/>
  <c r="J19" i="5"/>
  <c r="J18" i="5"/>
  <c r="J17" i="5"/>
  <c r="J14" i="5"/>
  <c r="J13" i="5"/>
  <c r="J12" i="5"/>
  <c r="J11" i="5"/>
  <c r="J9" i="5"/>
  <c r="J8" i="5"/>
  <c r="J7" i="5"/>
  <c r="V23" i="1"/>
  <c r="V15" i="1"/>
  <c r="V13" i="1"/>
  <c r="V12" i="1"/>
  <c r="O23" i="1"/>
  <c r="O13" i="1"/>
  <c r="O12" i="1"/>
  <c r="O15" i="1"/>
  <c r="O21" i="1" l="1"/>
  <c r="O22" i="1" s="1"/>
  <c r="V21" i="1"/>
  <c r="V22" i="1" s="1"/>
  <c r="AB23" i="1"/>
  <c r="Y23" i="1"/>
  <c r="R23" i="1"/>
  <c r="L23" i="1"/>
  <c r="C37" i="1"/>
  <c r="N23" i="1" s="1"/>
  <c r="E23" i="1"/>
  <c r="E16" i="1"/>
  <c r="L16" i="1"/>
  <c r="R16" i="1"/>
  <c r="AB16" i="1"/>
  <c r="Y16" i="1"/>
  <c r="AB15" i="1"/>
  <c r="AA15" i="1"/>
  <c r="Y15" i="1"/>
  <c r="X15" i="1"/>
  <c r="T15" i="1"/>
  <c r="R15" i="1"/>
  <c r="Q15" i="1"/>
  <c r="N15" i="1"/>
  <c r="L15" i="1"/>
  <c r="K15" i="1"/>
  <c r="G15" i="1"/>
  <c r="E15" i="1"/>
  <c r="D15" i="1"/>
  <c r="AB13" i="1"/>
  <c r="AA13" i="1"/>
  <c r="AB12" i="1"/>
  <c r="AA12" i="1"/>
  <c r="Y13" i="1"/>
  <c r="X13" i="1"/>
  <c r="Y12" i="1"/>
  <c r="X12" i="1"/>
  <c r="T13" i="1"/>
  <c r="T12" i="1"/>
  <c r="R13" i="1"/>
  <c r="Q13" i="1"/>
  <c r="R12" i="1"/>
  <c r="Q12" i="1"/>
  <c r="N13" i="1"/>
  <c r="N12" i="1"/>
  <c r="D12" i="1"/>
  <c r="L13" i="1"/>
  <c r="K13" i="1"/>
  <c r="L12" i="1"/>
  <c r="K12" i="1"/>
  <c r="G13" i="1"/>
  <c r="G12" i="1"/>
  <c r="E13" i="1"/>
  <c r="E12" i="1"/>
  <c r="D13" i="1"/>
  <c r="Q23" i="1" l="1"/>
  <c r="K21" i="1"/>
  <c r="K22" i="1" s="1"/>
  <c r="AB21" i="1"/>
  <c r="AB22" i="1" s="1"/>
  <c r="Q21" i="1"/>
  <c r="Q22" i="1" s="1"/>
  <c r="R21" i="1"/>
  <c r="R22" i="1" s="1"/>
  <c r="T23" i="1"/>
  <c r="T21" i="1"/>
  <c r="T22" i="1" s="1"/>
  <c r="D23" i="1"/>
  <c r="E21" i="1"/>
  <c r="E22" i="1" s="1"/>
  <c r="X23" i="1"/>
  <c r="G21" i="1"/>
  <c r="G22" i="1" s="1"/>
  <c r="D21" i="1"/>
  <c r="D22" i="1" s="1"/>
  <c r="G23" i="1"/>
  <c r="AA23" i="1"/>
  <c r="N21" i="1"/>
  <c r="N22" i="1" s="1"/>
  <c r="X21" i="1"/>
  <c r="X22" i="1" s="1"/>
  <c r="H21" i="1"/>
  <c r="H22" i="1" s="1"/>
  <c r="Y21" i="1"/>
  <c r="Y22" i="1" s="1"/>
  <c r="K23" i="1"/>
  <c r="L21" i="1"/>
  <c r="L22" i="1" s="1"/>
  <c r="AA21" i="1"/>
  <c r="AA22" i="1" s="1"/>
</calcChain>
</file>

<file path=xl/sharedStrings.xml><?xml version="1.0" encoding="utf-8"?>
<sst xmlns="http://schemas.openxmlformats.org/spreadsheetml/2006/main" count="896" uniqueCount="217">
  <si>
    <t>Vehicle Type</t>
  </si>
  <si>
    <t>Initial Capital Cost</t>
  </si>
  <si>
    <t>Tire Replacement</t>
  </si>
  <si>
    <t>Battery Replacment</t>
  </si>
  <si>
    <t>Insurance Cost</t>
  </si>
  <si>
    <t>Fuel Cost</t>
  </si>
  <si>
    <t xml:space="preserve">Maintenance Cost </t>
  </si>
  <si>
    <t>Repairs (Drive Train and Body)</t>
  </si>
  <si>
    <t>Fuel - Electric</t>
  </si>
  <si>
    <t>https://avt.inl.gov/sites/default/files/pdf/fsev/costs.pdf</t>
  </si>
  <si>
    <t>Passenger Vehicle</t>
  </si>
  <si>
    <t>Public Safety Vehicle</t>
  </si>
  <si>
    <t>Department</t>
  </si>
  <si>
    <t>Year</t>
  </si>
  <si>
    <t>Make/Model</t>
  </si>
  <si>
    <t>Replace With</t>
  </si>
  <si>
    <t>Move Team</t>
  </si>
  <si>
    <t>Ford F350 Box truck</t>
  </si>
  <si>
    <t>Box Truck</t>
  </si>
  <si>
    <t>Bldg. Services</t>
  </si>
  <si>
    <t>Ford, Club wagon</t>
  </si>
  <si>
    <t>full size van</t>
  </si>
  <si>
    <t>Dodge, Ram wagon</t>
  </si>
  <si>
    <t>sell</t>
  </si>
  <si>
    <t>x</t>
  </si>
  <si>
    <t>Ford, F250 truck</t>
  </si>
  <si>
    <t>PU</t>
  </si>
  <si>
    <t>Ford, P/U</t>
  </si>
  <si>
    <t>golf cart</t>
  </si>
  <si>
    <t>Chev, 12 pas van</t>
  </si>
  <si>
    <t>Ford club wagon</t>
  </si>
  <si>
    <t>?</t>
  </si>
  <si>
    <t>Access Control</t>
  </si>
  <si>
    <t>Carry All 700</t>
  </si>
  <si>
    <t>carry all</t>
  </si>
  <si>
    <t>Dodge mini van</t>
  </si>
  <si>
    <t>Ford van</t>
  </si>
  <si>
    <t>Dodge van</t>
  </si>
  <si>
    <t>Mailing/Receiving</t>
  </si>
  <si>
    <t>Chev. Exp Van</t>
  </si>
  <si>
    <t>Van</t>
  </si>
  <si>
    <t>Ford E350</t>
  </si>
  <si>
    <t>Grounds</t>
  </si>
  <si>
    <t>Ford F250</t>
  </si>
  <si>
    <t>4x4 PU</t>
  </si>
  <si>
    <t>Ford F350 Mini-Dump</t>
  </si>
  <si>
    <t>Mini-Dump</t>
  </si>
  <si>
    <t>Grounds EXT</t>
  </si>
  <si>
    <t>Ford F350 Rack body</t>
  </si>
  <si>
    <t>Rack Body</t>
  </si>
  <si>
    <t>Ford F450 Dump</t>
  </si>
  <si>
    <t>Dump</t>
  </si>
  <si>
    <t>Ford F150</t>
  </si>
  <si>
    <t>carry all trash</t>
  </si>
  <si>
    <t>Ford F350 6.2L</t>
  </si>
  <si>
    <t>Chevy Colorado</t>
  </si>
  <si>
    <t>kubota</t>
  </si>
  <si>
    <t>Ford Ranger</t>
  </si>
  <si>
    <t>Dodge 2500, Ram P/U</t>
  </si>
  <si>
    <t>Grounds Sup</t>
  </si>
  <si>
    <t>Ford Escape</t>
  </si>
  <si>
    <t>4x4 UTV</t>
  </si>
  <si>
    <t>Grounds, auto</t>
  </si>
  <si>
    <t>Ford Crown Vic</t>
  </si>
  <si>
    <t>utility with tow hitch</t>
  </si>
  <si>
    <t>Carpenter</t>
  </si>
  <si>
    <t>Chevy 1500 PU</t>
  </si>
  <si>
    <t>CarryAll 700</t>
  </si>
  <si>
    <t>Carpenter Sup</t>
  </si>
  <si>
    <t>Carpenter/Roof</t>
  </si>
  <si>
    <t>Ford F250 W/ Utility</t>
  </si>
  <si>
    <t>PU Utility</t>
  </si>
  <si>
    <t>Const. Shop</t>
  </si>
  <si>
    <t>Ford Transit Cargo</t>
  </si>
  <si>
    <t>F-250</t>
  </si>
  <si>
    <t>Ford E150 van</t>
  </si>
  <si>
    <t>Chevy van</t>
  </si>
  <si>
    <t>Paint</t>
  </si>
  <si>
    <t>Mason</t>
  </si>
  <si>
    <t>Ford E150</t>
  </si>
  <si>
    <t>Electric Shop</t>
  </si>
  <si>
    <t>Ford, aerial</t>
  </si>
  <si>
    <t>bucket truck</t>
  </si>
  <si>
    <t>Dodge, Caravan</t>
  </si>
  <si>
    <t>Dodge Caravan</t>
  </si>
  <si>
    <t>Dodge, caravan</t>
  </si>
  <si>
    <t>HVAC Shop</t>
  </si>
  <si>
    <t>Chevy 1500 van</t>
  </si>
  <si>
    <t>Ford, E150 van</t>
  </si>
  <si>
    <t>HVAC Shop PH</t>
  </si>
  <si>
    <t>golf cart?</t>
  </si>
  <si>
    <t>Plumbing Shop</t>
  </si>
  <si>
    <t>Ford F250 Utility</t>
  </si>
  <si>
    <t>Utility</t>
  </si>
  <si>
    <t>Carry All?</t>
  </si>
  <si>
    <t>Repair</t>
  </si>
  <si>
    <t>Ford Transit Connect XL</t>
  </si>
  <si>
    <t>Chevy Exp. van</t>
  </si>
  <si>
    <t>Information Tech.</t>
  </si>
  <si>
    <t>Chevy Express Cargo</t>
  </si>
  <si>
    <t>Ford Transit High Top</t>
  </si>
  <si>
    <t>High Top Van</t>
  </si>
  <si>
    <t>Telecommunications</t>
  </si>
  <si>
    <t>Biology</t>
  </si>
  <si>
    <t>Mazda B3000</t>
  </si>
  <si>
    <t>School of Ed</t>
  </si>
  <si>
    <t>Dodge Grand Caravan</t>
  </si>
  <si>
    <t>Bonner Center</t>
  </si>
  <si>
    <t>Chev Express pass van</t>
  </si>
  <si>
    <t>Chev 12 pass van</t>
  </si>
  <si>
    <t>Ford Econ.van</t>
  </si>
  <si>
    <t>Ford,Econ.Van</t>
  </si>
  <si>
    <t>Campus PD</t>
  </si>
  <si>
    <t>Ford Explorer</t>
  </si>
  <si>
    <t>Ford Taurus</t>
  </si>
  <si>
    <t>Admissions</t>
  </si>
  <si>
    <t>Grand Caravan</t>
  </si>
  <si>
    <t>Fleet Loaner</t>
  </si>
  <si>
    <t>Athletics</t>
  </si>
  <si>
    <t>Chevy Express van</t>
  </si>
  <si>
    <t>Chevy 2500 van</t>
  </si>
  <si>
    <t>Chev.12 pas van</t>
  </si>
  <si>
    <t>Ford F-250</t>
  </si>
  <si>
    <t>``</t>
  </si>
  <si>
    <t>`</t>
  </si>
  <si>
    <t>Reduction</t>
  </si>
  <si>
    <t>Retire</t>
  </si>
  <si>
    <t>Low Speed - Utility</t>
  </si>
  <si>
    <t>Low Speed - Passenger</t>
  </si>
  <si>
    <t xml:space="preserve">Van - Passenger </t>
  </si>
  <si>
    <t>Polaris</t>
  </si>
  <si>
    <t>Polaris GEM</t>
  </si>
  <si>
    <t>ICE</t>
  </si>
  <si>
    <t xml:space="preserve">Van - Cargo </t>
  </si>
  <si>
    <t>Example(s)</t>
  </si>
  <si>
    <t>Internal Combustion Engine / Zero Emission</t>
  </si>
  <si>
    <t>Zero</t>
  </si>
  <si>
    <t>Ford E-Transit</t>
  </si>
  <si>
    <t>Ford Transit - 350 Cargo</t>
  </si>
  <si>
    <t>Ford Transit - 350 Passenger</t>
  </si>
  <si>
    <t>MSRP</t>
  </si>
  <si>
    <t>Ford F450</t>
  </si>
  <si>
    <t>Tesla Model 3 or Y</t>
  </si>
  <si>
    <t>Ford Bolt</t>
  </si>
  <si>
    <t>Ford Interceptor</t>
  </si>
  <si>
    <t>Ford lIghtening</t>
  </si>
  <si>
    <t>Club Car CarryAll</t>
  </si>
  <si>
    <t>Anticpated Mileage</t>
  </si>
  <si>
    <t>Anticipated Service Life, GTE miles</t>
  </si>
  <si>
    <t>Anticipated Service Life, GTE years</t>
  </si>
  <si>
    <t>Maintenace, ICE (mile)</t>
  </si>
  <si>
    <t>Maintenace, Zero (mile)</t>
  </si>
  <si>
    <t>https://e360.yale.edu/digest/energy-department-report-finds-that-evs-cost-40-percent-less-to-maintain-than-conventional-cars</t>
  </si>
  <si>
    <t>Total Lifetime Ownership Cost</t>
  </si>
  <si>
    <t>TCNJ</t>
  </si>
  <si>
    <t>Depreciation, ICE</t>
  </si>
  <si>
    <t>Depreciation, Zero</t>
  </si>
  <si>
    <t xml:space="preserve">Annual Cost of Ownership </t>
  </si>
  <si>
    <t>Notes / Source</t>
  </si>
  <si>
    <t>Financial Incentives Available</t>
  </si>
  <si>
    <t>Standard Vehicle Categories (Current)</t>
  </si>
  <si>
    <t>Standard Vehicle Categories (Proposed)</t>
  </si>
  <si>
    <t>Variables / Assumptions</t>
  </si>
  <si>
    <t>https://afdc.energy.gov/vehicles/electric_emissions_sources.html</t>
  </si>
  <si>
    <t>Equivalent Carbon Emission, ICE (gallon)</t>
  </si>
  <si>
    <t>https://www.fueleconomy.gov/feg/pdfs/guides/FEG2021.pdf</t>
  </si>
  <si>
    <t>Estimated MPG (Combined)</t>
  </si>
  <si>
    <t>Passenger Vehicle - ICE</t>
  </si>
  <si>
    <t>Passenger Vehicle - Zero</t>
  </si>
  <si>
    <t>Public Safety Vehicle - ICE</t>
  </si>
  <si>
    <t>Public Safety Vehicle - Zero</t>
  </si>
  <si>
    <t>Pick-Up Truck - Light Duty</t>
  </si>
  <si>
    <t>Pick-Up Truck - Light Duty - ICE</t>
  </si>
  <si>
    <t>Pick-Up Truck - Light Duty - Zero</t>
  </si>
  <si>
    <t>Pick-Up Truck - Med./Heavy Duty</t>
  </si>
  <si>
    <t>Pick-Up Truck - Med./Heavy Duty - ICE</t>
  </si>
  <si>
    <t>Pick-Up Truck - Med./Heavy Duty - Zero</t>
  </si>
  <si>
    <t>Van - Cargo - ICE</t>
  </si>
  <si>
    <t>Van - Cargo - Zero</t>
  </si>
  <si>
    <t>Van - Passenger - ICE</t>
  </si>
  <si>
    <t>Van - Passenger - Zero</t>
  </si>
  <si>
    <t>Low Speed - Utility - ICE</t>
  </si>
  <si>
    <t>Low Speed - Utility - Zero</t>
  </si>
  <si>
    <t>Low Speed - Passenger - ICE</t>
  </si>
  <si>
    <t>Low Speed - Passenger - Zero</t>
  </si>
  <si>
    <t>Annual Emmissions, GHG</t>
  </si>
  <si>
    <t>Annual Emmissions, Pollutants</t>
  </si>
  <si>
    <t>Type</t>
  </si>
  <si>
    <t>EV</t>
  </si>
  <si>
    <t>EV - LS</t>
  </si>
  <si>
    <t>X</t>
  </si>
  <si>
    <t>Future</t>
  </si>
  <si>
    <t>Standard Vehicle Categories (Future)</t>
  </si>
  <si>
    <t>Hydro</t>
  </si>
  <si>
    <t>Hydrogen</t>
  </si>
  <si>
    <t>Fuel Hydrogen</t>
  </si>
  <si>
    <t>Estimate</t>
  </si>
  <si>
    <t>Equivalent Carbon Emission, EV (mile)</t>
  </si>
  <si>
    <t>CO2</t>
  </si>
  <si>
    <t>$</t>
  </si>
  <si>
    <t>ICE - LS</t>
  </si>
  <si>
    <t>Carry All</t>
  </si>
  <si>
    <t>Reassigned</t>
  </si>
  <si>
    <t>Depreciation, Annual</t>
  </si>
  <si>
    <t>Scenario 1</t>
  </si>
  <si>
    <t>Replace ICE with EV Upon Retirement</t>
  </si>
  <si>
    <t>Scenario 2</t>
  </si>
  <si>
    <t>Scenario 3</t>
  </si>
  <si>
    <t>FY Opt. #1</t>
  </si>
  <si>
    <t>Reduce planned replacement by 4 years</t>
  </si>
  <si>
    <t>Hybrid</t>
  </si>
  <si>
    <t>Ford Interceptor Hybrid</t>
  </si>
  <si>
    <t>Fuel - Petroleum - ICE</t>
  </si>
  <si>
    <t>Public Safety Vehicle - Hybrid</t>
  </si>
  <si>
    <t>HYB</t>
  </si>
  <si>
    <t>Van - Passenger - Hybrid</t>
  </si>
  <si>
    <t>Fuel - Petroleum -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</si>
</sst>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6" fontId="0" fillId="0" borderId="0" xfId="0" applyNumberFormat="1"/>
    <xf numFmtId="0" fontId="1" fillId="0" borderId="0" xfId="0" applyFont="1"/>
    <xf numFmtId="0" fontId="0" fillId="0" borderId="0" xfId="0" applyFill="1"/>
    <xf numFmtId="38" fontId="0" fillId="3" borderId="0" xfId="0" applyNumberFormat="1" applyFill="1"/>
    <xf numFmtId="6" fontId="0" fillId="3" borderId="0" xfId="0" applyNumberFormat="1" applyFill="1"/>
    <xf numFmtId="6" fontId="5" fillId="4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6" fontId="0" fillId="4" borderId="0" xfId="0" applyNumberFormat="1" applyFill="1"/>
    <xf numFmtId="0" fontId="3" fillId="5" borderId="0" xfId="0" applyFont="1" applyFill="1"/>
    <xf numFmtId="3" fontId="3" fillId="5" borderId="0" xfId="0" applyNumberFormat="1" applyFont="1" applyFill="1"/>
    <xf numFmtId="9" fontId="0" fillId="2" borderId="0" xfId="0" applyNumberFormat="1" applyFill="1"/>
    <xf numFmtId="6" fontId="2" fillId="3" borderId="0" xfId="0" applyNumberFormat="1" applyFont="1" applyFill="1"/>
    <xf numFmtId="2" fontId="0" fillId="2" borderId="0" xfId="0" applyNumberFormat="1" applyFill="1"/>
    <xf numFmtId="0" fontId="5" fillId="5" borderId="0" xfId="0" applyFont="1" applyFill="1"/>
    <xf numFmtId="0" fontId="2" fillId="6" borderId="1" xfId="0" applyFont="1" applyFill="1" applyBorder="1" applyAlignment="1">
      <alignment horizontal="center" wrapText="1"/>
    </xf>
    <xf numFmtId="0" fontId="0" fillId="6" borderId="2" xfId="0" applyFill="1" applyBorder="1" applyAlignment="1">
      <alignment wrapText="1"/>
    </xf>
    <xf numFmtId="0" fontId="4" fillId="6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2" fillId="0" borderId="0" xfId="0" applyFont="1" applyFill="1"/>
    <xf numFmtId="0" fontId="4" fillId="6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0" borderId="0" xfId="0" applyFont="1" applyAlignment="1"/>
    <xf numFmtId="6" fontId="0" fillId="0" borderId="0" xfId="0" applyNumberFormat="1" applyFill="1"/>
    <xf numFmtId="38" fontId="0" fillId="0" borderId="0" xfId="0" applyNumberFormat="1" applyFill="1"/>
    <xf numFmtId="0" fontId="5" fillId="0" borderId="0" xfId="0" applyFont="1"/>
    <xf numFmtId="0" fontId="2" fillId="7" borderId="1" xfId="0" applyFont="1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4" fillId="7" borderId="4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9" fillId="0" borderId="0" xfId="1"/>
    <xf numFmtId="3" fontId="0" fillId="0" borderId="0" xfId="0" applyNumberFormat="1"/>
    <xf numFmtId="6" fontId="1" fillId="3" borderId="0" xfId="0" applyNumberFormat="1" applyFont="1" applyFill="1"/>
    <xf numFmtId="0" fontId="3" fillId="5" borderId="0" xfId="0" applyFont="1" applyFill="1" applyAlignment="1"/>
    <xf numFmtId="0" fontId="4" fillId="2" borderId="0" xfId="0" applyFont="1" applyFill="1" applyBorder="1" applyAlignment="1">
      <alignment wrapText="1"/>
    </xf>
    <xf numFmtId="0" fontId="1" fillId="0" borderId="0" xfId="0" applyFont="1" applyFill="1"/>
    <xf numFmtId="0" fontId="3" fillId="0" borderId="0" xfId="0" applyFont="1" applyFill="1" applyAlignment="1"/>
    <xf numFmtId="0" fontId="7" fillId="0" borderId="0" xfId="0" applyFont="1" applyFill="1" applyAlignment="1"/>
    <xf numFmtId="0" fontId="3" fillId="0" borderId="0" xfId="0" applyFont="1" applyFill="1"/>
    <xf numFmtId="3" fontId="3" fillId="0" borderId="0" xfId="0" applyNumberFormat="1" applyFont="1" applyFill="1"/>
    <xf numFmtId="6" fontId="5" fillId="0" borderId="0" xfId="0" applyNumberFormat="1" applyFont="1" applyFill="1"/>
    <xf numFmtId="6" fontId="1" fillId="0" borderId="0" xfId="0" applyNumberFormat="1" applyFont="1" applyFill="1"/>
    <xf numFmtId="6" fontId="2" fillId="0" borderId="0" xfId="0" applyNumberFormat="1" applyFont="1" applyFill="1"/>
    <xf numFmtId="0" fontId="7" fillId="0" borderId="0" xfId="0" applyFont="1" applyFill="1"/>
    <xf numFmtId="1" fontId="0" fillId="0" borderId="0" xfId="0" applyNumberFormat="1"/>
    <xf numFmtId="0" fontId="1" fillId="5" borderId="0" xfId="0" applyFont="1" applyFill="1"/>
    <xf numFmtId="6" fontId="5" fillId="3" borderId="0" xfId="0" applyNumberFormat="1" applyFont="1" applyFill="1"/>
    <xf numFmtId="6" fontId="5" fillId="0" borderId="0" xfId="0" applyNumberFormat="1" applyFont="1"/>
    <xf numFmtId="6" fontId="8" fillId="3" borderId="0" xfId="0" applyNumberFormat="1" applyFont="1" applyFill="1"/>
    <xf numFmtId="38" fontId="5" fillId="3" borderId="0" xfId="0" applyNumberFormat="1" applyFont="1" applyFill="1"/>
    <xf numFmtId="1" fontId="2" fillId="0" borderId="1" xfId="0" applyNumberFormat="1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wrapText="1"/>
    </xf>
    <xf numFmtId="3" fontId="2" fillId="0" borderId="5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3" fillId="5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vehicles/electric_emissions_sourc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68A7-6DA1-4AC1-8E56-7FE245563654}">
  <sheetPr>
    <pageSetUpPr fitToPage="1"/>
  </sheetPr>
  <dimension ref="A1:AE50"/>
  <sheetViews>
    <sheetView tabSelected="1" workbookViewId="0">
      <selection activeCell="I32" sqref="I32"/>
    </sheetView>
  </sheetViews>
  <sheetFormatPr defaultRowHeight="15" x14ac:dyDescent="0.25"/>
  <cols>
    <col min="1" max="2" width="36.7109375" customWidth="1"/>
    <col min="4" max="5" width="18.7109375" customWidth="1"/>
    <col min="6" max="6" width="6.7109375" style="4" customWidth="1"/>
    <col min="7" max="7" width="18.7109375" customWidth="1"/>
    <col min="8" max="8" width="18.7109375" style="3" customWidth="1"/>
    <col min="9" max="9" width="18.7109375" customWidth="1"/>
    <col min="10" max="10" width="6.7109375" style="4" customWidth="1"/>
    <col min="11" max="12" width="18.7109375" customWidth="1"/>
    <col min="13" max="13" width="6.7109375" style="4" customWidth="1"/>
    <col min="14" max="15" width="18.7109375" customWidth="1"/>
    <col min="16" max="16" width="6.7109375" style="4" customWidth="1"/>
    <col min="17" max="18" width="18.7109375" customWidth="1"/>
    <col min="19" max="19" width="6.7109375" style="4" customWidth="1"/>
    <col min="20" max="22" width="18.7109375" customWidth="1"/>
    <col min="23" max="23" width="6.7109375" style="4" customWidth="1"/>
    <col min="24" max="25" width="18.7109375" customWidth="1"/>
    <col min="26" max="26" width="6.7109375" style="4" customWidth="1"/>
    <col min="27" max="28" width="18.7109375" customWidth="1"/>
    <col min="29" max="29" width="6.7109375" style="4" customWidth="1"/>
  </cols>
  <sheetData>
    <row r="1" spans="1:31" x14ac:dyDescent="0.25">
      <c r="A1" s="11"/>
      <c r="B1" s="11" t="s">
        <v>0</v>
      </c>
      <c r="C1" s="11"/>
      <c r="D1" s="71" t="s">
        <v>10</v>
      </c>
      <c r="E1" s="71"/>
      <c r="F1" s="42"/>
      <c r="G1" s="71" t="s">
        <v>11</v>
      </c>
      <c r="H1" s="71"/>
      <c r="I1" s="39"/>
      <c r="J1" s="42"/>
      <c r="K1" s="71" t="s">
        <v>171</v>
      </c>
      <c r="L1" s="71"/>
      <c r="M1" s="42"/>
      <c r="N1" s="71" t="s">
        <v>174</v>
      </c>
      <c r="O1" s="71"/>
      <c r="P1" s="42"/>
      <c r="Q1" s="71" t="s">
        <v>133</v>
      </c>
      <c r="R1" s="71"/>
      <c r="S1" s="42"/>
      <c r="T1" s="71" t="s">
        <v>129</v>
      </c>
      <c r="U1" s="71"/>
      <c r="V1" s="71"/>
      <c r="W1" s="42"/>
      <c r="X1" s="71" t="s">
        <v>127</v>
      </c>
      <c r="Y1" s="71"/>
      <c r="Z1" s="42"/>
      <c r="AA1" s="71" t="s">
        <v>128</v>
      </c>
      <c r="AB1" s="71"/>
      <c r="AC1" s="42"/>
      <c r="AD1" s="71" t="s">
        <v>125</v>
      </c>
      <c r="AE1" s="71"/>
    </row>
    <row r="2" spans="1:31" s="26" customFormat="1" x14ac:dyDescent="0.25">
      <c r="A2" s="25"/>
      <c r="B2" s="25"/>
      <c r="C2" s="25"/>
      <c r="D2" s="25" t="s">
        <v>167</v>
      </c>
      <c r="E2" s="25" t="s">
        <v>168</v>
      </c>
      <c r="F2" s="43"/>
      <c r="G2" s="25" t="s">
        <v>169</v>
      </c>
      <c r="H2" s="25" t="s">
        <v>213</v>
      </c>
      <c r="I2" s="25" t="s">
        <v>170</v>
      </c>
      <c r="J2" s="43"/>
      <c r="K2" s="25" t="s">
        <v>172</v>
      </c>
      <c r="L2" s="25" t="s">
        <v>173</v>
      </c>
      <c r="M2" s="43"/>
      <c r="N2" s="25" t="s">
        <v>175</v>
      </c>
      <c r="O2" s="25" t="s">
        <v>176</v>
      </c>
      <c r="P2" s="43"/>
      <c r="Q2" s="25" t="s">
        <v>177</v>
      </c>
      <c r="R2" s="25" t="s">
        <v>178</v>
      </c>
      <c r="S2" s="43"/>
      <c r="T2" s="25" t="s">
        <v>179</v>
      </c>
      <c r="U2" s="25" t="s">
        <v>215</v>
      </c>
      <c r="V2" s="25" t="s">
        <v>180</v>
      </c>
      <c r="W2" s="43"/>
      <c r="X2" s="25" t="s">
        <v>181</v>
      </c>
      <c r="Y2" s="25" t="s">
        <v>182</v>
      </c>
      <c r="Z2" s="43"/>
      <c r="AA2" s="25" t="s">
        <v>183</v>
      </c>
      <c r="AB2" s="25" t="s">
        <v>184</v>
      </c>
      <c r="AC2" s="43"/>
      <c r="AD2" s="25" t="s">
        <v>125</v>
      </c>
      <c r="AE2" s="25"/>
    </row>
    <row r="3" spans="1:31" x14ac:dyDescent="0.25">
      <c r="A3" s="11" t="s">
        <v>135</v>
      </c>
      <c r="B3" s="11"/>
      <c r="C3" s="11"/>
      <c r="D3" s="11" t="s">
        <v>132</v>
      </c>
      <c r="E3" s="11" t="s">
        <v>136</v>
      </c>
      <c r="F3" s="44"/>
      <c r="G3" s="11" t="s">
        <v>132</v>
      </c>
      <c r="H3" s="11" t="s">
        <v>210</v>
      </c>
      <c r="I3" s="11"/>
      <c r="J3" s="44"/>
      <c r="K3" s="11" t="s">
        <v>132</v>
      </c>
      <c r="L3" s="11" t="s">
        <v>136</v>
      </c>
      <c r="M3" s="44"/>
      <c r="N3" s="11" t="s">
        <v>132</v>
      </c>
      <c r="O3" s="11" t="s">
        <v>136</v>
      </c>
      <c r="P3" s="44"/>
      <c r="Q3" s="11" t="s">
        <v>132</v>
      </c>
      <c r="R3" s="11" t="s">
        <v>136</v>
      </c>
      <c r="S3" s="44"/>
      <c r="T3" s="11" t="s">
        <v>132</v>
      </c>
      <c r="U3" s="11" t="s">
        <v>214</v>
      </c>
      <c r="V3" s="11" t="s">
        <v>136</v>
      </c>
      <c r="W3" s="44"/>
      <c r="X3" s="11" t="s">
        <v>132</v>
      </c>
      <c r="Y3" s="11" t="s">
        <v>136</v>
      </c>
      <c r="Z3" s="44"/>
      <c r="AA3" s="11" t="s">
        <v>132</v>
      </c>
      <c r="AB3" s="11" t="s">
        <v>136</v>
      </c>
      <c r="AC3" s="44"/>
      <c r="AD3" s="16"/>
      <c r="AE3" s="16"/>
    </row>
    <row r="4" spans="1:31" x14ac:dyDescent="0.25">
      <c r="A4" s="11" t="s">
        <v>134</v>
      </c>
      <c r="B4" s="11"/>
      <c r="C4" s="11"/>
      <c r="D4" s="11" t="s">
        <v>60</v>
      </c>
      <c r="E4" s="11" t="s">
        <v>143</v>
      </c>
      <c r="F4" s="44"/>
      <c r="G4" s="11" t="s">
        <v>144</v>
      </c>
      <c r="H4" s="11" t="s">
        <v>211</v>
      </c>
      <c r="I4" s="11" t="s">
        <v>142</v>
      </c>
      <c r="J4" s="44"/>
      <c r="K4" s="11" t="s">
        <v>43</v>
      </c>
      <c r="L4" s="11" t="s">
        <v>145</v>
      </c>
      <c r="M4" s="44"/>
      <c r="N4" s="11" t="s">
        <v>141</v>
      </c>
      <c r="O4" s="24" t="s">
        <v>194</v>
      </c>
      <c r="P4" s="49"/>
      <c r="Q4" s="11" t="s">
        <v>138</v>
      </c>
      <c r="R4" s="11" t="s">
        <v>137</v>
      </c>
      <c r="S4" s="44"/>
      <c r="T4" s="11" t="s">
        <v>139</v>
      </c>
      <c r="U4" s="11" t="s">
        <v>139</v>
      </c>
      <c r="V4" s="24" t="s">
        <v>194</v>
      </c>
      <c r="W4" s="49"/>
      <c r="X4" s="11" t="s">
        <v>130</v>
      </c>
      <c r="Y4" s="11" t="s">
        <v>131</v>
      </c>
      <c r="Z4" s="44"/>
      <c r="AA4" s="11" t="s">
        <v>130</v>
      </c>
      <c r="AB4" s="11" t="s">
        <v>131</v>
      </c>
      <c r="AC4" s="44"/>
      <c r="AD4" s="16"/>
      <c r="AE4" s="16"/>
    </row>
    <row r="5" spans="1:31" x14ac:dyDescent="0.25">
      <c r="A5" s="11"/>
      <c r="B5" s="11"/>
      <c r="C5" s="11"/>
      <c r="D5" s="11"/>
      <c r="E5" s="11"/>
      <c r="F5" s="44"/>
      <c r="G5" s="11"/>
      <c r="H5" s="51"/>
      <c r="I5" s="11"/>
      <c r="J5" s="44"/>
      <c r="K5" s="11"/>
      <c r="L5" s="11"/>
      <c r="M5" s="44"/>
      <c r="N5" s="11"/>
      <c r="O5" s="11"/>
      <c r="P5" s="44"/>
      <c r="Q5" s="11"/>
      <c r="R5" s="11"/>
      <c r="S5" s="44"/>
      <c r="T5" s="11"/>
      <c r="U5" s="11"/>
      <c r="V5" s="11"/>
      <c r="W5" s="44"/>
      <c r="X5" s="11" t="s">
        <v>146</v>
      </c>
      <c r="Y5" s="11" t="s">
        <v>146</v>
      </c>
      <c r="Z5" s="44"/>
      <c r="AA5" s="11" t="s">
        <v>146</v>
      </c>
      <c r="AB5" s="11" t="s">
        <v>146</v>
      </c>
      <c r="AC5" s="44"/>
      <c r="AD5" s="16"/>
      <c r="AE5" s="16"/>
    </row>
    <row r="6" spans="1:31" x14ac:dyDescent="0.25">
      <c r="A6" s="11" t="s">
        <v>147</v>
      </c>
      <c r="B6" s="11"/>
      <c r="C6" s="11"/>
      <c r="D6" s="12">
        <v>12000</v>
      </c>
      <c r="E6" s="12">
        <v>12000</v>
      </c>
      <c r="F6" s="45"/>
      <c r="G6" s="12">
        <v>12000</v>
      </c>
      <c r="H6" s="12">
        <v>12000</v>
      </c>
      <c r="I6" s="12">
        <v>12000</v>
      </c>
      <c r="J6" s="45"/>
      <c r="K6" s="12">
        <v>12000</v>
      </c>
      <c r="L6" s="12">
        <v>12000</v>
      </c>
      <c r="M6" s="45"/>
      <c r="N6" s="12">
        <v>6000</v>
      </c>
      <c r="O6" s="12">
        <v>6000</v>
      </c>
      <c r="P6" s="45"/>
      <c r="Q6" s="12">
        <v>12000</v>
      </c>
      <c r="R6" s="12">
        <v>12000</v>
      </c>
      <c r="S6" s="45"/>
      <c r="T6" s="12">
        <v>12000</v>
      </c>
      <c r="U6" s="12">
        <v>12000</v>
      </c>
      <c r="V6" s="12">
        <v>6000</v>
      </c>
      <c r="W6" s="45"/>
      <c r="X6" s="12">
        <v>6000</v>
      </c>
      <c r="Y6" s="12">
        <v>6000</v>
      </c>
      <c r="Z6" s="45"/>
      <c r="AA6" s="12">
        <v>6000</v>
      </c>
      <c r="AB6" s="12">
        <v>6000</v>
      </c>
      <c r="AC6" s="45"/>
      <c r="AD6" s="16"/>
      <c r="AE6" s="16"/>
    </row>
    <row r="7" spans="1:31" x14ac:dyDescent="0.25">
      <c r="A7" s="11" t="s">
        <v>166</v>
      </c>
      <c r="B7" s="11" t="s">
        <v>165</v>
      </c>
      <c r="C7" s="11"/>
      <c r="D7" s="12">
        <v>30</v>
      </c>
      <c r="E7" s="12"/>
      <c r="F7" s="45"/>
      <c r="G7" s="12">
        <v>17</v>
      </c>
      <c r="H7" s="12">
        <v>24</v>
      </c>
      <c r="I7" s="12"/>
      <c r="J7" s="45"/>
      <c r="K7" s="12">
        <v>15</v>
      </c>
      <c r="L7" s="12"/>
      <c r="M7" s="45"/>
      <c r="N7" s="12">
        <v>10</v>
      </c>
      <c r="O7" s="12"/>
      <c r="P7" s="45"/>
      <c r="Q7" s="12">
        <v>16</v>
      </c>
      <c r="R7" s="12"/>
      <c r="S7" s="45"/>
      <c r="T7" s="12">
        <v>16</v>
      </c>
      <c r="U7" s="12">
        <v>24</v>
      </c>
      <c r="V7" s="12"/>
      <c r="W7" s="45"/>
      <c r="X7" s="12">
        <v>27</v>
      </c>
      <c r="Y7" s="12"/>
      <c r="Z7" s="45"/>
      <c r="AA7" s="12">
        <v>27</v>
      </c>
      <c r="AB7" s="12"/>
      <c r="AC7" s="45"/>
      <c r="AD7" s="16"/>
      <c r="AE7" s="16"/>
    </row>
    <row r="8" spans="1:31" x14ac:dyDescent="0.25">
      <c r="B8" t="s">
        <v>158</v>
      </c>
    </row>
    <row r="9" spans="1:31" x14ac:dyDescent="0.25">
      <c r="A9" s="4" t="s">
        <v>1</v>
      </c>
      <c r="B9" t="s">
        <v>140</v>
      </c>
      <c r="D9" s="10">
        <v>25555</v>
      </c>
      <c r="E9" s="10">
        <v>36500</v>
      </c>
      <c r="F9" s="27"/>
      <c r="G9" s="7">
        <v>38000</v>
      </c>
      <c r="H9" s="7">
        <v>42000</v>
      </c>
      <c r="I9" s="7">
        <v>42000</v>
      </c>
      <c r="J9" s="27"/>
      <c r="K9" s="10">
        <v>35200</v>
      </c>
      <c r="L9" s="10">
        <v>42000</v>
      </c>
      <c r="M9" s="27"/>
      <c r="N9" s="10">
        <v>51380</v>
      </c>
      <c r="O9" s="10">
        <v>51380</v>
      </c>
      <c r="P9" s="27"/>
      <c r="Q9" s="10">
        <v>38125</v>
      </c>
      <c r="R9" s="10">
        <v>44900</v>
      </c>
      <c r="S9" s="27"/>
      <c r="T9" s="10">
        <v>42600</v>
      </c>
      <c r="U9" s="10">
        <v>42600</v>
      </c>
      <c r="V9" s="10">
        <v>42600</v>
      </c>
      <c r="W9" s="27"/>
      <c r="X9" s="10">
        <v>19100</v>
      </c>
      <c r="Y9" s="10">
        <v>16000</v>
      </c>
      <c r="Z9" s="27"/>
      <c r="AA9" s="10">
        <v>19100</v>
      </c>
      <c r="AB9" s="10">
        <v>16000</v>
      </c>
      <c r="AC9" s="27"/>
    </row>
    <row r="10" spans="1:31" x14ac:dyDescent="0.25">
      <c r="A10" s="4" t="s">
        <v>203</v>
      </c>
      <c r="D10" s="10">
        <f>(D9-D11)/($C31/D6)</f>
        <v>2555.5</v>
      </c>
      <c r="E10" s="10">
        <f t="shared" ref="E10:AB10" si="0">(E9-E11)/($C31/E6)</f>
        <v>4050</v>
      </c>
      <c r="F10" s="27"/>
      <c r="G10" s="7">
        <f t="shared" si="0"/>
        <v>3800</v>
      </c>
      <c r="H10" s="7">
        <f t="shared" si="0"/>
        <v>4200</v>
      </c>
      <c r="I10" s="7">
        <f t="shared" si="0"/>
        <v>4600</v>
      </c>
      <c r="J10" s="27"/>
      <c r="K10" s="10">
        <f t="shared" si="0"/>
        <v>3520</v>
      </c>
      <c r="L10" s="10">
        <f t="shared" si="0"/>
        <v>4600</v>
      </c>
      <c r="M10" s="27"/>
      <c r="N10" s="10">
        <f t="shared" si="0"/>
        <v>2569</v>
      </c>
      <c r="O10" s="10">
        <f t="shared" si="0"/>
        <v>2569</v>
      </c>
      <c r="P10" s="27"/>
      <c r="Q10" s="10">
        <f t="shared" si="0"/>
        <v>3812.5</v>
      </c>
      <c r="R10" s="10">
        <f t="shared" si="0"/>
        <v>4890</v>
      </c>
      <c r="S10" s="27"/>
      <c r="T10" s="10">
        <f t="shared" si="0"/>
        <v>4260</v>
      </c>
      <c r="U10" s="10">
        <f t="shared" ref="U10" si="1">(U9-U11)/($C31/U6)</f>
        <v>4260</v>
      </c>
      <c r="V10" s="10">
        <f t="shared" si="0"/>
        <v>2130</v>
      </c>
      <c r="W10" s="27"/>
      <c r="X10" s="10">
        <f t="shared" si="0"/>
        <v>955</v>
      </c>
      <c r="Y10" s="10">
        <f t="shared" si="0"/>
        <v>800</v>
      </c>
      <c r="Z10" s="27"/>
      <c r="AA10" s="10">
        <f t="shared" si="0"/>
        <v>955</v>
      </c>
      <c r="AB10" s="10">
        <f t="shared" si="0"/>
        <v>800</v>
      </c>
      <c r="AC10" s="27"/>
    </row>
    <row r="11" spans="1:31" x14ac:dyDescent="0.25">
      <c r="A11" s="4" t="s">
        <v>159</v>
      </c>
      <c r="D11" s="10"/>
      <c r="E11" s="10">
        <v>-4000</v>
      </c>
      <c r="F11" s="27"/>
      <c r="G11" s="7"/>
      <c r="H11" s="7"/>
      <c r="I11" s="7">
        <v>-4000</v>
      </c>
      <c r="J11" s="27"/>
      <c r="K11" s="10"/>
      <c r="L11" s="10">
        <v>-4000</v>
      </c>
      <c r="M11" s="27"/>
      <c r="N11" s="10"/>
      <c r="O11" s="10"/>
      <c r="P11" s="27"/>
      <c r="Q11" s="10"/>
      <c r="R11" s="10">
        <v>-4000</v>
      </c>
      <c r="S11" s="27"/>
      <c r="T11" s="10"/>
      <c r="U11" s="10"/>
      <c r="V11" s="10"/>
      <c r="W11" s="27"/>
      <c r="X11" s="10"/>
      <c r="Y11" s="10"/>
      <c r="Z11" s="27"/>
      <c r="AA11" s="10"/>
      <c r="AB11" s="10"/>
      <c r="AC11" s="27"/>
    </row>
    <row r="12" spans="1:31" x14ac:dyDescent="0.25">
      <c r="A12" s="4" t="s">
        <v>5</v>
      </c>
      <c r="D12" s="6">
        <f>(D$6*$C27)*($C31/D$6)</f>
        <v>24000</v>
      </c>
      <c r="E12" s="6">
        <f>(E$6*$C29)*($C31/E$6)</f>
        <v>6000</v>
      </c>
      <c r="F12" s="27"/>
      <c r="G12" s="52">
        <f>(G$6*$C27)*($C31/G$6)</f>
        <v>24000</v>
      </c>
      <c r="H12" s="52">
        <f>(H$6*$C28)*($C31/H$6)</f>
        <v>18000</v>
      </c>
      <c r="I12" s="52">
        <f>(I$6*$C29)*($C31/I$6)</f>
        <v>6000</v>
      </c>
      <c r="J12" s="27"/>
      <c r="K12" s="6">
        <f>(K$6*$C27)*($C31/K$6)</f>
        <v>24000</v>
      </c>
      <c r="L12" s="6">
        <f>(L$6*$C29)*($C31/L$6)</f>
        <v>6000</v>
      </c>
      <c r="M12" s="27"/>
      <c r="N12" s="6">
        <f>(N$6*$C27)*($C31/N$6)</f>
        <v>24000</v>
      </c>
      <c r="O12" s="6">
        <f>(O$6*$C30)*($C31/O$6)</f>
        <v>6000</v>
      </c>
      <c r="P12" s="27"/>
      <c r="Q12" s="6">
        <f>(Q$6*$C27)*($C31/Q$6)</f>
        <v>24000</v>
      </c>
      <c r="R12" s="6">
        <f>(R$6*$C29)*($C31/R$6)</f>
        <v>6000</v>
      </c>
      <c r="S12" s="27"/>
      <c r="T12" s="6">
        <f>(T$6*$C27)*($C31/T$6)</f>
        <v>24000</v>
      </c>
      <c r="U12" s="6">
        <f>(U$6*$C28)*($C31/U$6)</f>
        <v>18000</v>
      </c>
      <c r="V12" s="6">
        <f>(V$6*$C30)*($C31/V$6)</f>
        <v>6000</v>
      </c>
      <c r="W12" s="27"/>
      <c r="X12" s="6">
        <f>(X$6*$C27)*($C31/X$6)</f>
        <v>24000</v>
      </c>
      <c r="Y12" s="6">
        <f>(Y$6*$C29)*($C31/Y$6)</f>
        <v>6000</v>
      </c>
      <c r="Z12" s="27"/>
      <c r="AA12" s="6">
        <f>(AA$6*$C27)*($C31/AA$6)</f>
        <v>24000</v>
      </c>
      <c r="AB12" s="6">
        <f>(AB$6*$C29)*($C31/AB$6)</f>
        <v>6000</v>
      </c>
      <c r="AC12" s="27"/>
    </row>
    <row r="13" spans="1:31" x14ac:dyDescent="0.25">
      <c r="A13" s="4" t="s">
        <v>6</v>
      </c>
      <c r="D13" s="6">
        <f>(D$6*$C33)*($C31/D$6)</f>
        <v>12000</v>
      </c>
      <c r="E13" s="6">
        <f>(E$6*$C34)*($C31/E$6)</f>
        <v>7200</v>
      </c>
      <c r="F13" s="27"/>
      <c r="G13" s="52">
        <f>(G$6*$C33)*($C31/G$6)</f>
        <v>12000</v>
      </c>
      <c r="H13" s="52">
        <f>(H$6*$C33)*($C31/H$6)</f>
        <v>12000</v>
      </c>
      <c r="I13" s="52">
        <f>(I$6*$C34)*($C31/I$6)</f>
        <v>7200</v>
      </c>
      <c r="J13" s="27"/>
      <c r="K13" s="6">
        <f>(K$6*$C33)*($C31/K$6)</f>
        <v>12000</v>
      </c>
      <c r="L13" s="6">
        <f>(L$6*$C34)*($C31/L$6)</f>
        <v>7200</v>
      </c>
      <c r="M13" s="27"/>
      <c r="N13" s="6">
        <f>(N$6*$C33)*($C31/N$6)</f>
        <v>12000</v>
      </c>
      <c r="O13" s="6">
        <f>(O$6*$C34)*($C31/O$6)</f>
        <v>7200</v>
      </c>
      <c r="P13" s="27"/>
      <c r="Q13" s="6">
        <f>(Q$6*$C33)*($C31/Q$6)</f>
        <v>12000</v>
      </c>
      <c r="R13" s="6">
        <f>(R$6*$C34)*($C31/R$6)</f>
        <v>7200</v>
      </c>
      <c r="S13" s="27"/>
      <c r="T13" s="6">
        <f>(T$6*$C33)*($C31/T$6)</f>
        <v>12000</v>
      </c>
      <c r="U13" s="6">
        <f>(U$6*$C33)*($C31/U$6)</f>
        <v>12000</v>
      </c>
      <c r="V13" s="6">
        <f>(V$6*$C34)*($C31/V$6)</f>
        <v>7200</v>
      </c>
      <c r="W13" s="27"/>
      <c r="X13" s="6">
        <f>(X$6*$C33)*($C31/X$6)</f>
        <v>12000</v>
      </c>
      <c r="Y13" s="6">
        <f>(Y$6*$C34)*($C31/Y$6)</f>
        <v>7200</v>
      </c>
      <c r="Z13" s="27"/>
      <c r="AA13" s="6">
        <f>(AA$6*$C33)*($C31/AA$6)</f>
        <v>12000</v>
      </c>
      <c r="AB13" s="6">
        <f>(AB$6*$C34)*($C31/AB$6)</f>
        <v>7200</v>
      </c>
      <c r="AC13" s="27"/>
    </row>
    <row r="14" spans="1:31" x14ac:dyDescent="0.25">
      <c r="A14" s="4" t="s">
        <v>7</v>
      </c>
      <c r="B14" t="s">
        <v>154</v>
      </c>
      <c r="D14" s="7">
        <v>5500</v>
      </c>
      <c r="E14" s="7">
        <v>5500</v>
      </c>
      <c r="F14" s="46"/>
      <c r="G14" s="7">
        <v>5500</v>
      </c>
      <c r="H14" s="7">
        <v>5500</v>
      </c>
      <c r="I14" s="7">
        <v>5500</v>
      </c>
      <c r="J14" s="46"/>
      <c r="K14" s="7">
        <v>5500</v>
      </c>
      <c r="L14" s="7">
        <v>5500</v>
      </c>
      <c r="M14" s="46"/>
      <c r="N14" s="7">
        <v>5500</v>
      </c>
      <c r="O14" s="7">
        <v>5500</v>
      </c>
      <c r="P14" s="46"/>
      <c r="Q14" s="7">
        <v>5500</v>
      </c>
      <c r="R14" s="7">
        <v>5500</v>
      </c>
      <c r="S14" s="46"/>
      <c r="T14" s="7">
        <v>5500</v>
      </c>
      <c r="U14" s="7">
        <v>5500</v>
      </c>
      <c r="V14" s="7">
        <v>5500</v>
      </c>
      <c r="W14" s="46"/>
      <c r="X14" s="7">
        <v>2500</v>
      </c>
      <c r="Y14" s="7">
        <v>2500</v>
      </c>
      <c r="Z14" s="46"/>
      <c r="AA14" s="7">
        <v>2500</v>
      </c>
      <c r="AB14" s="7">
        <v>2500</v>
      </c>
      <c r="AC14" s="46"/>
    </row>
    <row r="15" spans="1:31" x14ac:dyDescent="0.25">
      <c r="A15" s="4" t="s">
        <v>2</v>
      </c>
      <c r="B15" t="s">
        <v>154</v>
      </c>
      <c r="D15" s="7">
        <f>((D6*$C32)/40000)*500</f>
        <v>1800</v>
      </c>
      <c r="E15" s="7">
        <f t="shared" ref="E15:V15" si="2">((E6*$C32)/40000)*500</f>
        <v>1800</v>
      </c>
      <c r="F15" s="46"/>
      <c r="G15" s="7">
        <f t="shared" si="2"/>
        <v>1800</v>
      </c>
      <c r="H15" s="7">
        <f t="shared" ref="H15" si="3">((H6*$C32)/40000)*500</f>
        <v>1800</v>
      </c>
      <c r="I15" s="7">
        <f t="shared" ref="I15" si="4">((I6*$C32)/40000)*500</f>
        <v>1800</v>
      </c>
      <c r="J15" s="46"/>
      <c r="K15" s="7">
        <f t="shared" si="2"/>
        <v>1800</v>
      </c>
      <c r="L15" s="7">
        <f t="shared" si="2"/>
        <v>1800</v>
      </c>
      <c r="M15" s="46"/>
      <c r="N15" s="7">
        <f t="shared" si="2"/>
        <v>900</v>
      </c>
      <c r="O15" s="7">
        <f t="shared" ref="O15" si="5">((O6*$C32)/40000)*500</f>
        <v>900</v>
      </c>
      <c r="P15" s="46"/>
      <c r="Q15" s="7">
        <f t="shared" si="2"/>
        <v>1800</v>
      </c>
      <c r="R15" s="7">
        <f t="shared" si="2"/>
        <v>1800</v>
      </c>
      <c r="S15" s="46"/>
      <c r="T15" s="7">
        <f t="shared" si="2"/>
        <v>1800</v>
      </c>
      <c r="U15" s="7">
        <f t="shared" ref="U15" si="6">((U6*$C32)/40000)*500</f>
        <v>1800</v>
      </c>
      <c r="V15" s="7">
        <f t="shared" si="2"/>
        <v>900</v>
      </c>
      <c r="W15" s="46"/>
      <c r="X15" s="7">
        <f>((X6*$C32)/40000)*250</f>
        <v>450</v>
      </c>
      <c r="Y15" s="7">
        <f t="shared" ref="Y15:AB15" si="7">((Y6*$C32)/40000)*250</f>
        <v>450</v>
      </c>
      <c r="Z15" s="46"/>
      <c r="AA15" s="7">
        <f t="shared" si="7"/>
        <v>450</v>
      </c>
      <c r="AB15" s="7">
        <f t="shared" si="7"/>
        <v>450</v>
      </c>
      <c r="AC15" s="46"/>
    </row>
    <row r="16" spans="1:31" x14ac:dyDescent="0.25">
      <c r="A16" s="4" t="s">
        <v>3</v>
      </c>
      <c r="B16" t="s">
        <v>154</v>
      </c>
      <c r="D16" s="7">
        <v>200</v>
      </c>
      <c r="E16" s="7">
        <f>(12/8)*5000</f>
        <v>7500</v>
      </c>
      <c r="F16" s="46"/>
      <c r="G16" s="7">
        <v>200</v>
      </c>
      <c r="H16" s="7">
        <v>200</v>
      </c>
      <c r="I16" s="7">
        <f>(12/8)*5000</f>
        <v>7500</v>
      </c>
      <c r="J16" s="46"/>
      <c r="K16" s="7">
        <v>200</v>
      </c>
      <c r="L16" s="7">
        <f>(12/8)*5000</f>
        <v>7500</v>
      </c>
      <c r="M16" s="46"/>
      <c r="N16" s="7">
        <v>200</v>
      </c>
      <c r="O16" s="7">
        <v>200</v>
      </c>
      <c r="P16" s="46"/>
      <c r="Q16" s="7">
        <v>200</v>
      </c>
      <c r="R16" s="7">
        <f>(12/8)*5000</f>
        <v>7500</v>
      </c>
      <c r="S16" s="46"/>
      <c r="T16" s="7">
        <v>200</v>
      </c>
      <c r="U16" s="7">
        <v>200</v>
      </c>
      <c r="V16" s="7">
        <v>200</v>
      </c>
      <c r="W16" s="46"/>
      <c r="X16" s="7">
        <v>100</v>
      </c>
      <c r="Y16" s="7">
        <f>(12/8)*3600</f>
        <v>5400</v>
      </c>
      <c r="Z16" s="46"/>
      <c r="AA16" s="7">
        <v>100</v>
      </c>
      <c r="AB16" s="7">
        <f>(12/8)*3600</f>
        <v>5400</v>
      </c>
      <c r="AC16" s="46"/>
    </row>
    <row r="17" spans="1:30" x14ac:dyDescent="0.25">
      <c r="A17" s="4" t="s">
        <v>4</v>
      </c>
      <c r="D17" s="7">
        <v>800</v>
      </c>
      <c r="E17" s="7">
        <v>800</v>
      </c>
      <c r="F17" s="46"/>
      <c r="G17" s="7">
        <v>800</v>
      </c>
      <c r="H17" s="7">
        <v>800</v>
      </c>
      <c r="I17" s="7">
        <v>800</v>
      </c>
      <c r="J17" s="46"/>
      <c r="K17" s="7">
        <v>800</v>
      </c>
      <c r="L17" s="7">
        <v>800</v>
      </c>
      <c r="M17" s="46"/>
      <c r="N17" s="7">
        <v>800</v>
      </c>
      <c r="O17" s="7">
        <v>800</v>
      </c>
      <c r="P17" s="46"/>
      <c r="Q17" s="7">
        <v>800</v>
      </c>
      <c r="R17" s="7">
        <v>800</v>
      </c>
      <c r="S17" s="46"/>
      <c r="T17" s="7">
        <v>800</v>
      </c>
      <c r="U17" s="7">
        <v>800</v>
      </c>
      <c r="V17" s="7">
        <v>800</v>
      </c>
      <c r="W17" s="46"/>
      <c r="X17" s="7">
        <v>0</v>
      </c>
      <c r="Y17" s="7">
        <v>0</v>
      </c>
      <c r="Z17" s="46"/>
      <c r="AA17" s="7">
        <v>0</v>
      </c>
      <c r="AB17" s="7">
        <v>0</v>
      </c>
      <c r="AC17" s="46"/>
    </row>
    <row r="18" spans="1:30" x14ac:dyDescent="0.25">
      <c r="A18" s="4"/>
      <c r="D18" s="2"/>
      <c r="E18" s="2"/>
      <c r="F18" s="27"/>
      <c r="G18" s="53"/>
      <c r="H18" s="53"/>
      <c r="I18" s="53"/>
      <c r="J18" s="27"/>
      <c r="K18" s="2"/>
      <c r="L18" s="2"/>
      <c r="M18" s="27"/>
      <c r="N18" s="2"/>
      <c r="O18" s="2"/>
      <c r="P18" s="27"/>
      <c r="Q18" s="2"/>
      <c r="R18" s="2"/>
      <c r="S18" s="27"/>
      <c r="T18" s="2"/>
      <c r="U18" s="2"/>
      <c r="V18" s="2"/>
      <c r="W18" s="27"/>
      <c r="X18" s="2"/>
      <c r="Y18" s="2"/>
      <c r="Z18" s="27"/>
      <c r="AA18" s="2"/>
      <c r="AB18" s="2"/>
      <c r="AC18" s="27"/>
    </row>
    <row r="19" spans="1:30" s="3" customFormat="1" x14ac:dyDescent="0.25">
      <c r="A19" s="41"/>
      <c r="D19" s="38"/>
      <c r="E19" s="38"/>
      <c r="F19" s="47"/>
      <c r="G19" s="52"/>
      <c r="H19" s="52"/>
      <c r="I19" s="52"/>
      <c r="J19" s="47"/>
      <c r="K19" s="38"/>
      <c r="L19" s="38"/>
      <c r="M19" s="47"/>
      <c r="N19" s="38"/>
      <c r="O19" s="38"/>
      <c r="P19" s="47"/>
      <c r="Q19" s="38"/>
      <c r="R19" s="38"/>
      <c r="S19" s="47"/>
      <c r="T19" s="38"/>
      <c r="U19" s="38"/>
      <c r="V19" s="38"/>
      <c r="W19" s="47"/>
      <c r="X19" s="38"/>
      <c r="Y19" s="38"/>
      <c r="Z19" s="47"/>
      <c r="AA19" s="38"/>
      <c r="AB19" s="38"/>
      <c r="AC19" s="47"/>
    </row>
    <row r="20" spans="1:30" x14ac:dyDescent="0.25">
      <c r="A20" s="4"/>
      <c r="D20" s="2"/>
      <c r="E20" s="2"/>
      <c r="F20" s="27"/>
      <c r="G20" s="53"/>
      <c r="H20" s="53"/>
      <c r="I20" s="53"/>
      <c r="J20" s="27"/>
      <c r="K20" s="2"/>
      <c r="L20" s="2"/>
      <c r="M20" s="27"/>
      <c r="N20" s="2"/>
      <c r="O20" s="2"/>
      <c r="P20" s="27"/>
      <c r="Q20" s="2"/>
      <c r="R20" s="2"/>
      <c r="S20" s="27"/>
      <c r="T20" s="2"/>
      <c r="U20" s="2"/>
      <c r="V20" s="2"/>
      <c r="W20" s="27"/>
      <c r="X20" s="2"/>
      <c r="Y20" s="2"/>
      <c r="Z20" s="27"/>
      <c r="AA20" s="2"/>
      <c r="AB20" s="2"/>
      <c r="AC20" s="27"/>
    </row>
    <row r="21" spans="1:30" s="1" customFormat="1" x14ac:dyDescent="0.25">
      <c r="A21" s="21" t="s">
        <v>153</v>
      </c>
      <c r="D21" s="14">
        <f t="shared" ref="D21:Q21" si="8">SUM(D12:D19)+(D9+D11)</f>
        <v>69855</v>
      </c>
      <c r="E21" s="14">
        <f t="shared" si="8"/>
        <v>61300</v>
      </c>
      <c r="F21" s="48"/>
      <c r="G21" s="54">
        <f t="shared" si="8"/>
        <v>82300</v>
      </c>
      <c r="H21" s="54">
        <f t="shared" si="8"/>
        <v>80300</v>
      </c>
      <c r="I21" s="54">
        <f t="shared" ref="I21" si="9">SUM(I12:I19)+(I9+I11)</f>
        <v>66800</v>
      </c>
      <c r="J21" s="48"/>
      <c r="K21" s="14">
        <f t="shared" si="8"/>
        <v>79500</v>
      </c>
      <c r="L21" s="14">
        <f t="shared" si="8"/>
        <v>66800</v>
      </c>
      <c r="M21" s="48"/>
      <c r="N21" s="14">
        <f t="shared" si="8"/>
        <v>94780</v>
      </c>
      <c r="O21" s="14">
        <f t="shared" si="8"/>
        <v>71980</v>
      </c>
      <c r="P21" s="48"/>
      <c r="Q21" s="14">
        <f t="shared" si="8"/>
        <v>82425</v>
      </c>
      <c r="R21" s="14">
        <f>SUM(R12:R19)+(R9+R11)</f>
        <v>69700</v>
      </c>
      <c r="S21" s="48"/>
      <c r="T21" s="14">
        <f t="shared" ref="T21:AB21" si="10">SUM(T12:T19)+(T9+T11)</f>
        <v>86900</v>
      </c>
      <c r="U21" s="14">
        <f t="shared" ref="U21" si="11">SUM(U12:U19)+(U9+U11)</f>
        <v>80900</v>
      </c>
      <c r="V21" s="14">
        <f t="shared" si="10"/>
        <v>63200</v>
      </c>
      <c r="W21" s="48"/>
      <c r="X21" s="14">
        <f t="shared" si="10"/>
        <v>58150</v>
      </c>
      <c r="Y21" s="14">
        <f t="shared" si="10"/>
        <v>37550</v>
      </c>
      <c r="Z21" s="48"/>
      <c r="AA21" s="14">
        <f t="shared" si="10"/>
        <v>58150</v>
      </c>
      <c r="AB21" s="14">
        <f t="shared" si="10"/>
        <v>37550</v>
      </c>
      <c r="AC21" s="48"/>
    </row>
    <row r="22" spans="1:30" x14ac:dyDescent="0.25">
      <c r="A22" s="21" t="s">
        <v>157</v>
      </c>
      <c r="D22" s="6">
        <f>(D21/$C32)</f>
        <v>5821.25</v>
      </c>
      <c r="E22" s="6">
        <f>(E21/$C32)</f>
        <v>5108.333333333333</v>
      </c>
      <c r="F22" s="27"/>
      <c r="G22" s="52">
        <f>(G21/$C32)</f>
        <v>6858.333333333333</v>
      </c>
      <c r="H22" s="52">
        <f>(H21/$C32)</f>
        <v>6691.666666666667</v>
      </c>
      <c r="I22" s="52">
        <f>(I21/$C32)</f>
        <v>5566.666666666667</v>
      </c>
      <c r="J22" s="27"/>
      <c r="K22" s="6">
        <f>(K21/$C32)</f>
        <v>6625</v>
      </c>
      <c r="L22" s="6">
        <f>(L21/$C32)</f>
        <v>5566.666666666667</v>
      </c>
      <c r="M22" s="27"/>
      <c r="N22" s="6">
        <f>(N21/$C32)</f>
        <v>7898.333333333333</v>
      </c>
      <c r="O22" s="6">
        <f>(O21/$C32)</f>
        <v>5998.333333333333</v>
      </c>
      <c r="P22" s="27"/>
      <c r="Q22" s="6">
        <f>(Q21/$C32)</f>
        <v>6868.75</v>
      </c>
      <c r="R22" s="6">
        <f>(R21/$C32)</f>
        <v>5808.333333333333</v>
      </c>
      <c r="S22" s="27"/>
      <c r="T22" s="6">
        <f>(T21/$C32)</f>
        <v>7241.666666666667</v>
      </c>
      <c r="U22" s="6">
        <f>(U21/$C32)</f>
        <v>6741.666666666667</v>
      </c>
      <c r="V22" s="6">
        <f>(V21/$C32)</f>
        <v>5266.666666666667</v>
      </c>
      <c r="W22" s="27"/>
      <c r="X22" s="6">
        <f>(X21/$C32)</f>
        <v>4845.833333333333</v>
      </c>
      <c r="Y22" s="6">
        <f>(Y21/$C32)</f>
        <v>3129.1666666666665</v>
      </c>
      <c r="Z22" s="27"/>
      <c r="AA22" s="6">
        <f>(AA21/$C32)</f>
        <v>4845.833333333333</v>
      </c>
      <c r="AB22" s="6">
        <f>(AB21/$C32)</f>
        <v>3129.1666666666665</v>
      </c>
      <c r="AC22" s="27"/>
      <c r="AD22">
        <v>0</v>
      </c>
    </row>
    <row r="23" spans="1:30" x14ac:dyDescent="0.25">
      <c r="A23" s="21" t="s">
        <v>185</v>
      </c>
      <c r="D23" s="5">
        <f>(D6/D7)*$C37</f>
        <v>9400</v>
      </c>
      <c r="E23" s="5">
        <f>E6*$C38</f>
        <v>3840</v>
      </c>
      <c r="F23" s="28"/>
      <c r="G23" s="55">
        <f>(G6/G7)*$C37</f>
        <v>16588.235294117647</v>
      </c>
      <c r="H23" s="55">
        <f>(H6/H7)*$C37</f>
        <v>11750</v>
      </c>
      <c r="I23" s="55">
        <f>I6*$C38</f>
        <v>3840</v>
      </c>
      <c r="J23" s="28"/>
      <c r="K23" s="5">
        <f>(K6/K7)*$C37</f>
        <v>18800</v>
      </c>
      <c r="L23" s="5">
        <f>L6*$C38</f>
        <v>3840</v>
      </c>
      <c r="M23" s="28"/>
      <c r="N23" s="5">
        <f>(N6/N7)*$C37</f>
        <v>14100</v>
      </c>
      <c r="O23" s="5">
        <f>O6*$C39</f>
        <v>0</v>
      </c>
      <c r="P23" s="28"/>
      <c r="Q23" s="5">
        <f>(Q6/Q7)*$C37</f>
        <v>17625</v>
      </c>
      <c r="R23" s="5">
        <f>R6*$C38</f>
        <v>3840</v>
      </c>
      <c r="S23" s="28"/>
      <c r="T23" s="5">
        <f>(T6/T7)*$C37</f>
        <v>17625</v>
      </c>
      <c r="U23" s="5">
        <f>(U6/U7)*$C37</f>
        <v>11750</v>
      </c>
      <c r="V23" s="5">
        <f>V6*$C39</f>
        <v>0</v>
      </c>
      <c r="W23" s="28"/>
      <c r="X23" s="5">
        <f>(X6/X7)*$C37</f>
        <v>5222.2222222222226</v>
      </c>
      <c r="Y23" s="5">
        <f>Y6*$C38</f>
        <v>1920</v>
      </c>
      <c r="Z23" s="28"/>
      <c r="AA23" s="5">
        <f>(AA6/AA7)*$C37</f>
        <v>5222.2222222222226</v>
      </c>
      <c r="AB23" s="5">
        <f>AB6*$C38</f>
        <v>1920</v>
      </c>
      <c r="AC23" s="28"/>
    </row>
    <row r="24" spans="1:30" x14ac:dyDescent="0.25">
      <c r="A24" s="21" t="s">
        <v>186</v>
      </c>
      <c r="D24" s="6"/>
      <c r="E24" s="6"/>
      <c r="F24" s="27"/>
      <c r="G24" s="52"/>
      <c r="H24" s="52"/>
      <c r="I24" s="52"/>
      <c r="J24" s="27"/>
      <c r="K24" s="6"/>
      <c r="L24" s="6"/>
      <c r="M24" s="27"/>
      <c r="N24" s="6"/>
      <c r="O24" s="6"/>
      <c r="P24" s="27"/>
      <c r="Q24" s="6"/>
      <c r="R24" s="6"/>
      <c r="S24" s="27"/>
      <c r="T24" s="6"/>
      <c r="U24" s="6"/>
      <c r="V24" s="6"/>
      <c r="W24" s="27"/>
      <c r="X24" s="6"/>
      <c r="Y24" s="6"/>
      <c r="Z24" s="27"/>
      <c r="AA24" s="6"/>
      <c r="AB24" s="6"/>
      <c r="AC24" s="27"/>
    </row>
    <row r="26" spans="1:30" x14ac:dyDescent="0.25">
      <c r="A26" s="1" t="s">
        <v>162</v>
      </c>
    </row>
    <row r="27" spans="1:30" x14ac:dyDescent="0.25">
      <c r="A27" t="s">
        <v>212</v>
      </c>
      <c r="B27" t="s">
        <v>9</v>
      </c>
      <c r="C27" s="8">
        <v>0.2</v>
      </c>
    </row>
    <row r="28" spans="1:30" x14ac:dyDescent="0.25">
      <c r="A28" t="s">
        <v>216</v>
      </c>
      <c r="B28" t="s">
        <v>9</v>
      </c>
      <c r="C28" s="8">
        <v>0.15</v>
      </c>
    </row>
    <row r="29" spans="1:30" x14ac:dyDescent="0.25">
      <c r="A29" t="s">
        <v>8</v>
      </c>
      <c r="B29" t="s">
        <v>9</v>
      </c>
      <c r="C29" s="8">
        <v>0.05</v>
      </c>
    </row>
    <row r="30" spans="1:30" x14ac:dyDescent="0.25">
      <c r="A30" t="s">
        <v>195</v>
      </c>
      <c r="B30" t="s">
        <v>196</v>
      </c>
      <c r="C30" s="8">
        <v>0.05</v>
      </c>
    </row>
    <row r="31" spans="1:30" x14ac:dyDescent="0.25">
      <c r="A31" t="s">
        <v>148</v>
      </c>
      <c r="C31" s="9">
        <v>120000</v>
      </c>
      <c r="R31" t="s">
        <v>123</v>
      </c>
    </row>
    <row r="32" spans="1:30" x14ac:dyDescent="0.25">
      <c r="A32" t="s">
        <v>149</v>
      </c>
      <c r="C32" s="9">
        <v>12</v>
      </c>
      <c r="O32" t="s">
        <v>124</v>
      </c>
    </row>
    <row r="33" spans="1:14" x14ac:dyDescent="0.25">
      <c r="A33" t="s">
        <v>150</v>
      </c>
      <c r="B33" t="s">
        <v>152</v>
      </c>
      <c r="C33" s="8">
        <v>0.1</v>
      </c>
      <c r="L33" s="3"/>
      <c r="M33" s="41"/>
      <c r="N33" s="3"/>
    </row>
    <row r="34" spans="1:14" x14ac:dyDescent="0.25">
      <c r="A34" t="s">
        <v>151</v>
      </c>
      <c r="B34" t="s">
        <v>152</v>
      </c>
      <c r="C34" s="8">
        <v>0.06</v>
      </c>
      <c r="L34" s="3"/>
      <c r="M34" s="41"/>
      <c r="N34" s="3"/>
    </row>
    <row r="35" spans="1:14" x14ac:dyDescent="0.25">
      <c r="A35" t="s">
        <v>155</v>
      </c>
      <c r="C35" s="13">
        <v>0.8</v>
      </c>
    </row>
    <row r="36" spans="1:14" x14ac:dyDescent="0.25">
      <c r="A36" t="s">
        <v>156</v>
      </c>
      <c r="C36" s="13">
        <v>0.9</v>
      </c>
    </row>
    <row r="37" spans="1:14" x14ac:dyDescent="0.25">
      <c r="A37" t="s">
        <v>164</v>
      </c>
      <c r="B37" s="36" t="s">
        <v>163</v>
      </c>
      <c r="C37" s="15">
        <f>23.5</f>
        <v>23.5</v>
      </c>
    </row>
    <row r="38" spans="1:14" x14ac:dyDescent="0.25">
      <c r="A38" t="s">
        <v>197</v>
      </c>
      <c r="B38" t="s">
        <v>163</v>
      </c>
      <c r="C38" s="15">
        <v>0.32</v>
      </c>
    </row>
    <row r="39" spans="1:14" x14ac:dyDescent="0.25">
      <c r="A39" t="s">
        <v>197</v>
      </c>
      <c r="B39" t="s">
        <v>196</v>
      </c>
      <c r="C39" s="15">
        <v>0</v>
      </c>
    </row>
    <row r="41" spans="1:14" x14ac:dyDescent="0.25">
      <c r="A41" s="40" t="s">
        <v>132</v>
      </c>
    </row>
    <row r="42" spans="1:14" x14ac:dyDescent="0.25">
      <c r="A42" s="40" t="s">
        <v>200</v>
      </c>
    </row>
    <row r="43" spans="1:14" x14ac:dyDescent="0.25">
      <c r="A43" s="40" t="s">
        <v>188</v>
      </c>
    </row>
    <row r="44" spans="1:14" x14ac:dyDescent="0.25">
      <c r="A44" s="40" t="s">
        <v>189</v>
      </c>
    </row>
    <row r="45" spans="1:14" x14ac:dyDescent="0.25">
      <c r="A45" s="40" t="s">
        <v>193</v>
      </c>
    </row>
    <row r="46" spans="1:14" x14ac:dyDescent="0.25">
      <c r="A46" s="40" t="s">
        <v>190</v>
      </c>
    </row>
    <row r="48" spans="1:14" x14ac:dyDescent="0.25">
      <c r="A48" s="40" t="s">
        <v>204</v>
      </c>
      <c r="B48" t="s">
        <v>205</v>
      </c>
    </row>
    <row r="49" spans="1:2" x14ac:dyDescent="0.25">
      <c r="A49" s="40" t="s">
        <v>206</v>
      </c>
      <c r="B49" t="s">
        <v>209</v>
      </c>
    </row>
    <row r="50" spans="1:2" x14ac:dyDescent="0.25">
      <c r="A50" s="40" t="s">
        <v>207</v>
      </c>
    </row>
  </sheetData>
  <mergeCells count="9">
    <mergeCell ref="D1:E1"/>
    <mergeCell ref="G1:H1"/>
    <mergeCell ref="N1:O1"/>
    <mergeCell ref="AA1:AB1"/>
    <mergeCell ref="AD1:AE1"/>
    <mergeCell ref="K1:L1"/>
    <mergeCell ref="Q1:R1"/>
    <mergeCell ref="T1:V1"/>
    <mergeCell ref="X1:Y1"/>
  </mergeCells>
  <hyperlinks>
    <hyperlink ref="B37" r:id="rId1" xr:uid="{B6CE7DA9-F893-455E-91B6-609951238060}"/>
  </hyperlinks>
  <pageMargins left="0.7" right="0.7" top="0.75" bottom="0.75" header="0.3" footer="0.3"/>
  <pageSetup scale="69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0FDD-A96D-4B0B-BAE1-288CA998256A}">
  <sheetPr>
    <pageSetUpPr fitToPage="1"/>
  </sheetPr>
  <dimension ref="A1:L141"/>
  <sheetViews>
    <sheetView zoomScale="60" zoomScaleNormal="60" workbookViewId="0">
      <pane ySplit="2" topLeftCell="A117" activePane="bottomLeft" state="frozen"/>
      <selection activeCell="H1" sqref="H1"/>
      <selection pane="bottomLeft" activeCell="G176" sqref="G176"/>
    </sheetView>
  </sheetViews>
  <sheetFormatPr defaultRowHeight="15" x14ac:dyDescent="0.25"/>
  <cols>
    <col min="1" max="3" width="9.140625" style="4"/>
    <col min="4" max="4" width="0" style="4" hidden="1" customWidth="1"/>
    <col min="5" max="5" width="30.7109375" style="4" customWidth="1"/>
    <col min="6" max="6" width="8.7109375" style="4" customWidth="1"/>
    <col min="7" max="7" width="30.7109375" style="4" customWidth="1"/>
    <col min="8" max="8" width="8.7109375" style="4" customWidth="1"/>
    <col min="9" max="10" width="9.7109375" style="4" customWidth="1"/>
    <col min="11" max="11" width="30.7109375" style="4" customWidth="1"/>
    <col min="12" max="12" width="8.7109375" style="4" customWidth="1"/>
  </cols>
  <sheetData>
    <row r="1" spans="1:12" ht="15.75" thickBot="1" x14ac:dyDescent="0.3"/>
    <row r="2" spans="1:12" ht="30.75" thickBot="1" x14ac:dyDescent="0.3">
      <c r="A2" s="35" t="s">
        <v>12</v>
      </c>
      <c r="B2" s="35" t="s">
        <v>13</v>
      </c>
      <c r="C2" s="35" t="s">
        <v>14</v>
      </c>
      <c r="D2" s="35" t="s">
        <v>15</v>
      </c>
      <c r="E2" s="35" t="s">
        <v>160</v>
      </c>
      <c r="F2" s="35" t="s">
        <v>187</v>
      </c>
      <c r="G2" s="17" t="s">
        <v>161</v>
      </c>
      <c r="H2" s="17" t="s">
        <v>187</v>
      </c>
      <c r="I2" s="17" t="s">
        <v>208</v>
      </c>
      <c r="J2" s="30" t="s">
        <v>191</v>
      </c>
      <c r="K2" s="30" t="s">
        <v>192</v>
      </c>
      <c r="L2" s="30" t="s">
        <v>187</v>
      </c>
    </row>
    <row r="3" spans="1:12" s="4" customFormat="1" ht="15.75" thickBot="1" x14ac:dyDescent="0.3">
      <c r="A3" s="35"/>
      <c r="B3" s="35"/>
      <c r="C3" s="35"/>
      <c r="D3" s="35"/>
      <c r="E3" s="35"/>
      <c r="F3" s="35"/>
      <c r="G3" s="35"/>
      <c r="H3" s="35"/>
      <c r="I3" s="35"/>
      <c r="J3" s="30"/>
      <c r="K3" s="30"/>
      <c r="L3" s="30"/>
    </row>
    <row r="4" spans="1:12" s="37" customFormat="1" ht="80.099999999999994" customHeight="1" thickBo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 t="s">
        <v>198</v>
      </c>
    </row>
    <row r="5" spans="1:12" ht="80.099999999999994" customHeight="1" thickBot="1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 t="s">
        <v>199</v>
      </c>
    </row>
    <row r="6" spans="1:12" ht="15.75" thickBot="1" x14ac:dyDescent="0.3">
      <c r="A6" s="59"/>
      <c r="B6" s="59"/>
      <c r="C6" s="59"/>
      <c r="D6" s="59"/>
      <c r="E6" s="59"/>
      <c r="F6" s="59"/>
      <c r="G6" s="18"/>
      <c r="H6" s="18"/>
      <c r="I6" s="18"/>
      <c r="J6" s="31"/>
      <c r="K6" s="31"/>
      <c r="L6" s="31"/>
    </row>
    <row r="7" spans="1:12" s="29" customFormat="1" ht="36" customHeight="1" thickTop="1" thickBot="1" x14ac:dyDescent="0.3">
      <c r="A7" s="66" t="s">
        <v>16</v>
      </c>
      <c r="B7" s="67">
        <v>2017</v>
      </c>
      <c r="C7" s="68" t="s">
        <v>17</v>
      </c>
      <c r="D7" s="68" t="s">
        <v>18</v>
      </c>
      <c r="E7" s="68" t="s">
        <v>175</v>
      </c>
      <c r="F7" s="68"/>
      <c r="G7" s="23" t="s">
        <v>175</v>
      </c>
      <c r="H7" s="23" t="s">
        <v>132</v>
      </c>
      <c r="I7" s="33">
        <v>2032</v>
      </c>
      <c r="J7" s="34">
        <f>I7+12</f>
        <v>2044</v>
      </c>
      <c r="K7" s="57" t="s">
        <v>176</v>
      </c>
      <c r="L7" s="57" t="s">
        <v>193</v>
      </c>
    </row>
    <row r="8" spans="1:12" ht="36" customHeight="1" thickTop="1" thickBot="1" x14ac:dyDescent="0.3">
      <c r="A8" s="60" t="s">
        <v>19</v>
      </c>
      <c r="B8" s="61">
        <v>2006</v>
      </c>
      <c r="C8" s="62" t="s">
        <v>20</v>
      </c>
      <c r="D8" s="62" t="s">
        <v>21</v>
      </c>
      <c r="E8" s="62" t="s">
        <v>179</v>
      </c>
      <c r="F8" s="62"/>
      <c r="G8" s="22" t="s">
        <v>178</v>
      </c>
      <c r="H8" s="22" t="s">
        <v>188</v>
      </c>
      <c r="I8" s="19">
        <v>2022</v>
      </c>
      <c r="J8" s="32">
        <f t="shared" ref="J8:J71" si="0">I8+12</f>
        <v>2034</v>
      </c>
      <c r="K8" s="58" t="s">
        <v>178</v>
      </c>
      <c r="L8" s="58" t="s">
        <v>188</v>
      </c>
    </row>
    <row r="9" spans="1:12" ht="36" customHeight="1" thickTop="1" thickBot="1" x14ac:dyDescent="0.3">
      <c r="A9" s="60" t="s">
        <v>19</v>
      </c>
      <c r="B9" s="61">
        <v>2003</v>
      </c>
      <c r="C9" s="62" t="s">
        <v>20</v>
      </c>
      <c r="D9" s="62" t="s">
        <v>21</v>
      </c>
      <c r="E9" s="62" t="s">
        <v>179</v>
      </c>
      <c r="F9" s="62"/>
      <c r="G9" s="22" t="s">
        <v>178</v>
      </c>
      <c r="H9" s="22" t="s">
        <v>188</v>
      </c>
      <c r="I9" s="19">
        <v>2022</v>
      </c>
      <c r="J9" s="32">
        <f t="shared" si="0"/>
        <v>2034</v>
      </c>
      <c r="K9" s="58" t="s">
        <v>178</v>
      </c>
      <c r="L9" s="58" t="s">
        <v>188</v>
      </c>
    </row>
    <row r="10" spans="1:12" ht="36" customHeight="1" thickTop="1" thickBot="1" x14ac:dyDescent="0.3">
      <c r="A10" s="60" t="s">
        <v>19</v>
      </c>
      <c r="B10" s="61">
        <v>2002</v>
      </c>
      <c r="C10" s="62" t="s">
        <v>22</v>
      </c>
      <c r="D10" s="62" t="s">
        <v>23</v>
      </c>
      <c r="E10" s="62" t="s">
        <v>179</v>
      </c>
      <c r="F10" s="62"/>
      <c r="G10" s="22" t="s">
        <v>125</v>
      </c>
      <c r="H10" s="22" t="s">
        <v>190</v>
      </c>
      <c r="I10" s="19">
        <v>2021</v>
      </c>
      <c r="J10" s="32"/>
      <c r="K10" s="58" t="s">
        <v>125</v>
      </c>
      <c r="L10" s="58" t="s">
        <v>190</v>
      </c>
    </row>
    <row r="11" spans="1:12" ht="36" customHeight="1" thickTop="1" thickBot="1" x14ac:dyDescent="0.3">
      <c r="A11" s="60" t="s">
        <v>19</v>
      </c>
      <c r="B11" s="61">
        <v>1999</v>
      </c>
      <c r="C11" s="62" t="s">
        <v>25</v>
      </c>
      <c r="D11" s="62" t="s">
        <v>26</v>
      </c>
      <c r="E11" s="62" t="s">
        <v>172</v>
      </c>
      <c r="F11" s="62"/>
      <c r="G11" s="22" t="s">
        <v>173</v>
      </c>
      <c r="H11" s="22" t="s">
        <v>188</v>
      </c>
      <c r="I11" s="19">
        <v>2022</v>
      </c>
      <c r="J11" s="32">
        <f t="shared" si="0"/>
        <v>2034</v>
      </c>
      <c r="K11" s="58" t="s">
        <v>173</v>
      </c>
      <c r="L11" s="58" t="s">
        <v>188</v>
      </c>
    </row>
    <row r="12" spans="1:12" ht="36" customHeight="1" thickTop="1" thickBot="1" x14ac:dyDescent="0.3">
      <c r="A12" s="60" t="s">
        <v>19</v>
      </c>
      <c r="B12" s="61">
        <v>2002</v>
      </c>
      <c r="C12" s="62" t="s">
        <v>27</v>
      </c>
      <c r="D12" s="62" t="s">
        <v>28</v>
      </c>
      <c r="E12" s="62" t="s">
        <v>172</v>
      </c>
      <c r="F12" s="62"/>
      <c r="G12" s="22" t="s">
        <v>182</v>
      </c>
      <c r="H12" s="22" t="s">
        <v>189</v>
      </c>
      <c r="I12" s="19">
        <v>2022</v>
      </c>
      <c r="J12" s="32">
        <f t="shared" si="0"/>
        <v>2034</v>
      </c>
      <c r="K12" s="58" t="s">
        <v>182</v>
      </c>
      <c r="L12" s="58" t="s">
        <v>189</v>
      </c>
    </row>
    <row r="13" spans="1:12" ht="36" customHeight="1" thickTop="1" thickBot="1" x14ac:dyDescent="0.3">
      <c r="A13" s="60" t="s">
        <v>16</v>
      </c>
      <c r="B13" s="61">
        <v>2007</v>
      </c>
      <c r="C13" s="62" t="s">
        <v>29</v>
      </c>
      <c r="D13" s="62" t="s">
        <v>21</v>
      </c>
      <c r="E13" s="62" t="s">
        <v>179</v>
      </c>
      <c r="F13" s="62"/>
      <c r="G13" s="22" t="s">
        <v>178</v>
      </c>
      <c r="H13" s="22" t="s">
        <v>188</v>
      </c>
      <c r="I13" s="19">
        <v>2022</v>
      </c>
      <c r="J13" s="32">
        <f t="shared" si="0"/>
        <v>2034</v>
      </c>
      <c r="K13" s="58" t="s">
        <v>178</v>
      </c>
      <c r="L13" s="58" t="s">
        <v>188</v>
      </c>
    </row>
    <row r="14" spans="1:12" ht="36" customHeight="1" thickTop="1" thickBot="1" x14ac:dyDescent="0.3">
      <c r="A14" s="60" t="s">
        <v>16</v>
      </c>
      <c r="B14" s="61">
        <v>2000</v>
      </c>
      <c r="C14" s="62" t="s">
        <v>30</v>
      </c>
      <c r="D14" s="62" t="s">
        <v>21</v>
      </c>
      <c r="E14" s="62" t="s">
        <v>179</v>
      </c>
      <c r="F14" s="62"/>
      <c r="G14" s="22" t="s">
        <v>178</v>
      </c>
      <c r="H14" s="22" t="s">
        <v>188</v>
      </c>
      <c r="I14" s="19">
        <v>2022</v>
      </c>
      <c r="J14" s="32">
        <f t="shared" si="0"/>
        <v>2034</v>
      </c>
      <c r="K14" s="58" t="s">
        <v>178</v>
      </c>
      <c r="L14" s="58" t="s">
        <v>188</v>
      </c>
    </row>
    <row r="15" spans="1:12" s="4" customFormat="1" ht="16.5" thickTop="1" thickBot="1" x14ac:dyDescent="0.3">
      <c r="A15" s="60"/>
      <c r="B15" s="61"/>
      <c r="C15" s="62"/>
      <c r="D15" s="62"/>
      <c r="E15" s="62"/>
      <c r="F15" s="62"/>
      <c r="G15" s="62"/>
      <c r="H15" s="62"/>
      <c r="I15" s="63"/>
      <c r="J15" s="61"/>
      <c r="K15" s="62"/>
      <c r="L15" s="62"/>
    </row>
    <row r="16" spans="1:12" s="4" customFormat="1" ht="16.5" thickTop="1" thickBot="1" x14ac:dyDescent="0.3">
      <c r="A16" s="60"/>
      <c r="B16" s="61"/>
      <c r="C16" s="62"/>
      <c r="D16" s="62"/>
      <c r="E16" s="62"/>
      <c r="F16" s="62"/>
      <c r="G16" s="62"/>
      <c r="H16" s="62"/>
      <c r="I16" s="63"/>
      <c r="J16" s="61"/>
      <c r="K16" s="62"/>
      <c r="L16" s="62"/>
    </row>
    <row r="17" spans="1:12" ht="36" customHeight="1" thickTop="1" thickBot="1" x14ac:dyDescent="0.3">
      <c r="A17" s="60" t="s">
        <v>32</v>
      </c>
      <c r="B17" s="61">
        <v>2020</v>
      </c>
      <c r="C17" s="62" t="s">
        <v>33</v>
      </c>
      <c r="D17" s="62" t="s">
        <v>34</v>
      </c>
      <c r="E17" s="62" t="s">
        <v>181</v>
      </c>
      <c r="F17" s="62"/>
      <c r="G17" s="22" t="s">
        <v>182</v>
      </c>
      <c r="H17" s="22" t="s">
        <v>189</v>
      </c>
      <c r="I17" s="19">
        <v>2030</v>
      </c>
      <c r="J17" s="32">
        <f t="shared" si="0"/>
        <v>2042</v>
      </c>
      <c r="K17" s="58" t="s">
        <v>182</v>
      </c>
      <c r="L17" s="58" t="s">
        <v>189</v>
      </c>
    </row>
    <row r="18" spans="1:12" ht="36" customHeight="1" thickTop="1" thickBot="1" x14ac:dyDescent="0.3">
      <c r="A18" s="60" t="s">
        <v>32</v>
      </c>
      <c r="B18" s="61">
        <v>2007</v>
      </c>
      <c r="C18" s="62" t="s">
        <v>35</v>
      </c>
      <c r="D18" s="62" t="s">
        <v>28</v>
      </c>
      <c r="E18" s="62" t="s">
        <v>179</v>
      </c>
      <c r="F18" s="62"/>
      <c r="G18" s="22" t="s">
        <v>184</v>
      </c>
      <c r="H18" s="22" t="s">
        <v>189</v>
      </c>
      <c r="I18" s="19">
        <v>2022</v>
      </c>
      <c r="J18" s="32">
        <f t="shared" si="0"/>
        <v>2034</v>
      </c>
      <c r="K18" s="58" t="s">
        <v>184</v>
      </c>
      <c r="L18" s="58" t="s">
        <v>189</v>
      </c>
    </row>
    <row r="19" spans="1:12" ht="36" customHeight="1" thickTop="1" thickBot="1" x14ac:dyDescent="0.3">
      <c r="A19" s="60" t="s">
        <v>32</v>
      </c>
      <c r="B19" s="61">
        <v>2006</v>
      </c>
      <c r="C19" s="62" t="s">
        <v>36</v>
      </c>
      <c r="D19" s="62" t="s">
        <v>21</v>
      </c>
      <c r="E19" s="62" t="s">
        <v>179</v>
      </c>
      <c r="F19" s="62"/>
      <c r="G19" s="22" t="s">
        <v>178</v>
      </c>
      <c r="H19" s="22" t="s">
        <v>188</v>
      </c>
      <c r="I19" s="19">
        <v>2022</v>
      </c>
      <c r="J19" s="32">
        <f t="shared" si="0"/>
        <v>2034</v>
      </c>
      <c r="K19" s="58" t="s">
        <v>178</v>
      </c>
      <c r="L19" s="58" t="s">
        <v>188</v>
      </c>
    </row>
    <row r="20" spans="1:12" ht="36" customHeight="1" thickTop="1" thickBot="1" x14ac:dyDescent="0.3">
      <c r="A20" s="60" t="s">
        <v>32</v>
      </c>
      <c r="B20" s="61">
        <v>2002</v>
      </c>
      <c r="C20" s="62" t="s">
        <v>37</v>
      </c>
      <c r="D20" s="62" t="s">
        <v>28</v>
      </c>
      <c r="E20" s="62" t="s">
        <v>179</v>
      </c>
      <c r="F20" s="62"/>
      <c r="G20" s="22" t="s">
        <v>184</v>
      </c>
      <c r="H20" s="22" t="s">
        <v>189</v>
      </c>
      <c r="I20" s="19">
        <v>2022</v>
      </c>
      <c r="J20" s="32">
        <f t="shared" si="0"/>
        <v>2034</v>
      </c>
      <c r="K20" s="58" t="s">
        <v>184</v>
      </c>
      <c r="L20" s="58" t="s">
        <v>189</v>
      </c>
    </row>
    <row r="21" spans="1:12" s="4" customFormat="1" ht="16.5" thickTop="1" thickBot="1" x14ac:dyDescent="0.3">
      <c r="A21" s="60"/>
      <c r="B21" s="61"/>
      <c r="C21" s="62"/>
      <c r="D21" s="62"/>
      <c r="E21" s="62"/>
      <c r="F21" s="62"/>
      <c r="G21" s="62"/>
      <c r="H21" s="62"/>
      <c r="I21" s="61"/>
      <c r="J21" s="61"/>
      <c r="K21" s="62"/>
      <c r="L21" s="62"/>
    </row>
    <row r="22" spans="1:12" s="4" customFormat="1" ht="16.5" thickTop="1" thickBot="1" x14ac:dyDescent="0.3">
      <c r="A22" s="60"/>
      <c r="B22" s="61"/>
      <c r="C22" s="62"/>
      <c r="D22" s="62"/>
      <c r="E22" s="62"/>
      <c r="F22" s="62"/>
      <c r="G22" s="62"/>
      <c r="H22" s="62"/>
      <c r="I22" s="61"/>
      <c r="J22" s="61"/>
      <c r="K22" s="62"/>
      <c r="L22" s="62"/>
    </row>
    <row r="23" spans="1:12" ht="36" customHeight="1" thickTop="1" thickBot="1" x14ac:dyDescent="0.3">
      <c r="A23" s="60" t="s">
        <v>38</v>
      </c>
      <c r="B23" s="61">
        <v>2014</v>
      </c>
      <c r="C23" s="62" t="s">
        <v>39</v>
      </c>
      <c r="D23" s="62" t="s">
        <v>40</v>
      </c>
      <c r="E23" s="62" t="s">
        <v>177</v>
      </c>
      <c r="F23" s="62"/>
      <c r="G23" s="22" t="s">
        <v>178</v>
      </c>
      <c r="H23" s="22" t="s">
        <v>188</v>
      </c>
      <c r="I23" s="19">
        <v>2029</v>
      </c>
      <c r="J23" s="32">
        <f t="shared" si="0"/>
        <v>2041</v>
      </c>
      <c r="K23" s="58" t="s">
        <v>178</v>
      </c>
      <c r="L23" s="58" t="s">
        <v>188</v>
      </c>
    </row>
    <row r="24" spans="1:12" ht="36" customHeight="1" thickTop="1" thickBot="1" x14ac:dyDescent="0.3">
      <c r="A24" s="60" t="s">
        <v>38</v>
      </c>
      <c r="B24" s="61">
        <v>2004</v>
      </c>
      <c r="C24" s="62" t="s">
        <v>41</v>
      </c>
      <c r="D24" s="62" t="s">
        <v>23</v>
      </c>
      <c r="E24" s="62" t="s">
        <v>177</v>
      </c>
      <c r="F24" s="62"/>
      <c r="G24" s="22" t="s">
        <v>125</v>
      </c>
      <c r="H24" s="22" t="s">
        <v>190</v>
      </c>
      <c r="I24" s="19">
        <v>2021</v>
      </c>
      <c r="J24" s="32"/>
      <c r="K24" s="58" t="s">
        <v>125</v>
      </c>
      <c r="L24" s="58" t="s">
        <v>190</v>
      </c>
    </row>
    <row r="25" spans="1:12" ht="36" customHeight="1" thickTop="1" thickBot="1" x14ac:dyDescent="0.3">
      <c r="A25" s="60" t="s">
        <v>38</v>
      </c>
      <c r="B25" s="61">
        <v>2006</v>
      </c>
      <c r="C25" s="62" t="s">
        <v>41</v>
      </c>
      <c r="D25" s="62" t="s">
        <v>34</v>
      </c>
      <c r="E25" s="62" t="s">
        <v>177</v>
      </c>
      <c r="F25" s="62"/>
      <c r="G25" s="22" t="s">
        <v>182</v>
      </c>
      <c r="H25" s="22" t="s">
        <v>189</v>
      </c>
      <c r="I25" s="19">
        <v>2022</v>
      </c>
      <c r="J25" s="32">
        <f t="shared" si="0"/>
        <v>2034</v>
      </c>
      <c r="K25" s="58" t="s">
        <v>182</v>
      </c>
      <c r="L25" s="58" t="s">
        <v>189</v>
      </c>
    </row>
    <row r="26" spans="1:12" s="4" customFormat="1" ht="16.5" thickTop="1" thickBot="1" x14ac:dyDescent="0.3">
      <c r="A26" s="60"/>
      <c r="B26" s="61"/>
      <c r="C26" s="62"/>
      <c r="D26" s="62"/>
      <c r="E26" s="62"/>
      <c r="F26" s="62"/>
      <c r="G26" s="62"/>
      <c r="H26" s="62"/>
      <c r="I26" s="63"/>
      <c r="J26" s="61"/>
      <c r="K26" s="62"/>
      <c r="L26" s="62"/>
    </row>
    <row r="27" spans="1:12" s="4" customFormat="1" ht="16.5" thickTop="1" thickBot="1" x14ac:dyDescent="0.3">
      <c r="A27" s="60"/>
      <c r="B27" s="61"/>
      <c r="C27" s="62"/>
      <c r="D27" s="62"/>
      <c r="E27" s="62"/>
      <c r="F27" s="62"/>
      <c r="G27" s="62"/>
      <c r="H27" s="62"/>
      <c r="I27" s="63"/>
      <c r="J27" s="61"/>
      <c r="K27" s="62"/>
      <c r="L27" s="62"/>
    </row>
    <row r="28" spans="1:12" ht="36" customHeight="1" thickTop="1" thickBot="1" x14ac:dyDescent="0.3">
      <c r="A28" s="60" t="s">
        <v>42</v>
      </c>
      <c r="B28" s="61">
        <v>2019</v>
      </c>
      <c r="C28" s="62" t="s">
        <v>43</v>
      </c>
      <c r="D28" s="62" t="s">
        <v>44</v>
      </c>
      <c r="E28" s="62" t="s">
        <v>172</v>
      </c>
      <c r="F28" s="62"/>
      <c r="G28" s="22" t="s">
        <v>173</v>
      </c>
      <c r="H28" s="22" t="s">
        <v>189</v>
      </c>
      <c r="I28" s="19">
        <v>2034</v>
      </c>
      <c r="J28" s="32">
        <f t="shared" si="0"/>
        <v>2046</v>
      </c>
      <c r="K28" s="58" t="s">
        <v>173</v>
      </c>
      <c r="L28" s="58" t="s">
        <v>189</v>
      </c>
    </row>
    <row r="29" spans="1:12" ht="36" customHeight="1" thickTop="1" thickBot="1" x14ac:dyDescent="0.3">
      <c r="A29" s="60" t="s">
        <v>42</v>
      </c>
      <c r="B29" s="61">
        <v>2019</v>
      </c>
      <c r="C29" s="62" t="s">
        <v>43</v>
      </c>
      <c r="D29" s="62" t="s">
        <v>44</v>
      </c>
      <c r="E29" s="62" t="s">
        <v>172</v>
      </c>
      <c r="F29" s="62"/>
      <c r="G29" s="22" t="s">
        <v>173</v>
      </c>
      <c r="H29" s="22" t="s">
        <v>189</v>
      </c>
      <c r="I29" s="19">
        <v>2034</v>
      </c>
      <c r="J29" s="32">
        <f t="shared" si="0"/>
        <v>2046</v>
      </c>
      <c r="K29" s="58" t="s">
        <v>173</v>
      </c>
      <c r="L29" s="58" t="s">
        <v>189</v>
      </c>
    </row>
    <row r="30" spans="1:12" ht="36" customHeight="1" thickTop="1" thickBot="1" x14ac:dyDescent="0.3">
      <c r="A30" s="60" t="s">
        <v>42</v>
      </c>
      <c r="B30" s="61">
        <v>2018</v>
      </c>
      <c r="C30" s="62" t="s">
        <v>45</v>
      </c>
      <c r="D30" s="62" t="s">
        <v>46</v>
      </c>
      <c r="E30" s="62" t="s">
        <v>175</v>
      </c>
      <c r="F30" s="62"/>
      <c r="G30" s="22" t="s">
        <v>175</v>
      </c>
      <c r="H30" s="22" t="s">
        <v>132</v>
      </c>
      <c r="I30" s="19">
        <v>2033</v>
      </c>
      <c r="J30" s="32">
        <f t="shared" si="0"/>
        <v>2045</v>
      </c>
      <c r="K30" s="58" t="s">
        <v>176</v>
      </c>
      <c r="L30" s="58" t="s">
        <v>193</v>
      </c>
    </row>
    <row r="31" spans="1:12" ht="36" customHeight="1" thickTop="1" thickBot="1" x14ac:dyDescent="0.3">
      <c r="A31" s="60" t="s">
        <v>47</v>
      </c>
      <c r="B31" s="61">
        <v>2016</v>
      </c>
      <c r="C31" s="62" t="s">
        <v>48</v>
      </c>
      <c r="D31" s="62" t="s">
        <v>49</v>
      </c>
      <c r="E31" s="62" t="s">
        <v>175</v>
      </c>
      <c r="F31" s="62"/>
      <c r="G31" s="22" t="s">
        <v>175</v>
      </c>
      <c r="H31" s="22" t="s">
        <v>132</v>
      </c>
      <c r="I31" s="19">
        <v>2031</v>
      </c>
      <c r="J31" s="32">
        <f t="shared" si="0"/>
        <v>2043</v>
      </c>
      <c r="K31" s="58" t="s">
        <v>176</v>
      </c>
      <c r="L31" s="58" t="s">
        <v>193</v>
      </c>
    </row>
    <row r="32" spans="1:12" ht="36" customHeight="1" thickTop="1" thickBot="1" x14ac:dyDescent="0.3">
      <c r="A32" s="60" t="s">
        <v>42</v>
      </c>
      <c r="B32" s="61">
        <v>2015</v>
      </c>
      <c r="C32" s="62" t="s">
        <v>50</v>
      </c>
      <c r="D32" s="62" t="s">
        <v>51</v>
      </c>
      <c r="E32" s="62" t="s">
        <v>175</v>
      </c>
      <c r="F32" s="62"/>
      <c r="G32" s="22" t="s">
        <v>175</v>
      </c>
      <c r="H32" s="22" t="s">
        <v>132</v>
      </c>
      <c r="I32" s="19">
        <v>2030</v>
      </c>
      <c r="J32" s="32">
        <f t="shared" si="0"/>
        <v>2042</v>
      </c>
      <c r="K32" s="58" t="s">
        <v>176</v>
      </c>
      <c r="L32" s="58" t="s">
        <v>193</v>
      </c>
    </row>
    <row r="33" spans="1:12" ht="36" customHeight="1" thickTop="1" thickBot="1" x14ac:dyDescent="0.3">
      <c r="A33" s="60" t="s">
        <v>42</v>
      </c>
      <c r="B33" s="61">
        <v>2014</v>
      </c>
      <c r="C33" s="62" t="s">
        <v>43</v>
      </c>
      <c r="D33" s="62" t="s">
        <v>44</v>
      </c>
      <c r="E33" s="62" t="s">
        <v>172</v>
      </c>
      <c r="F33" s="62"/>
      <c r="G33" s="22" t="s">
        <v>173</v>
      </c>
      <c r="H33" s="22" t="s">
        <v>188</v>
      </c>
      <c r="I33" s="19">
        <v>2029</v>
      </c>
      <c r="J33" s="32">
        <f t="shared" si="0"/>
        <v>2041</v>
      </c>
      <c r="K33" s="58" t="s">
        <v>173</v>
      </c>
      <c r="L33" s="58" t="s">
        <v>188</v>
      </c>
    </row>
    <row r="34" spans="1:12" ht="36" customHeight="1" thickTop="1" thickBot="1" x14ac:dyDescent="0.3">
      <c r="A34" s="60" t="s">
        <v>47</v>
      </c>
      <c r="B34" s="61">
        <v>2014</v>
      </c>
      <c r="C34" s="62" t="s">
        <v>52</v>
      </c>
      <c r="D34" s="62" t="s">
        <v>53</v>
      </c>
      <c r="E34" s="62" t="s">
        <v>172</v>
      </c>
      <c r="F34" s="62"/>
      <c r="G34" s="22" t="s">
        <v>182</v>
      </c>
      <c r="H34" s="22" t="s">
        <v>189</v>
      </c>
      <c r="I34" s="19">
        <v>2029</v>
      </c>
      <c r="J34" s="32">
        <f t="shared" si="0"/>
        <v>2041</v>
      </c>
      <c r="K34" s="58" t="s">
        <v>182</v>
      </c>
      <c r="L34" s="58" t="s">
        <v>189</v>
      </c>
    </row>
    <row r="35" spans="1:12" ht="36" customHeight="1" thickTop="1" thickBot="1" x14ac:dyDescent="0.3">
      <c r="A35" s="60" t="s">
        <v>42</v>
      </c>
      <c r="B35" s="61">
        <v>2012</v>
      </c>
      <c r="C35" s="62" t="s">
        <v>54</v>
      </c>
      <c r="D35" s="62" t="s">
        <v>44</v>
      </c>
      <c r="E35" s="62" t="s">
        <v>175</v>
      </c>
      <c r="F35" s="62"/>
      <c r="G35" s="22" t="s">
        <v>173</v>
      </c>
      <c r="H35" s="22" t="s">
        <v>188</v>
      </c>
      <c r="I35" s="19">
        <v>2027</v>
      </c>
      <c r="J35" s="32">
        <f t="shared" si="0"/>
        <v>2039</v>
      </c>
      <c r="K35" s="58" t="s">
        <v>173</v>
      </c>
      <c r="L35" s="58" t="s">
        <v>188</v>
      </c>
    </row>
    <row r="36" spans="1:12" ht="36" customHeight="1" thickTop="1" thickBot="1" x14ac:dyDescent="0.3">
      <c r="A36" s="60" t="s">
        <v>42</v>
      </c>
      <c r="B36" s="61">
        <v>2011</v>
      </c>
      <c r="C36" s="62" t="s">
        <v>55</v>
      </c>
      <c r="D36" s="62" t="s">
        <v>56</v>
      </c>
      <c r="E36" s="62" t="s">
        <v>172</v>
      </c>
      <c r="F36" s="62"/>
      <c r="G36" s="22" t="s">
        <v>182</v>
      </c>
      <c r="H36" s="22" t="s">
        <v>189</v>
      </c>
      <c r="I36" s="19">
        <v>2026</v>
      </c>
      <c r="J36" s="32">
        <f t="shared" si="0"/>
        <v>2038</v>
      </c>
      <c r="K36" s="58" t="s">
        <v>182</v>
      </c>
      <c r="L36" s="58" t="s">
        <v>189</v>
      </c>
    </row>
    <row r="37" spans="1:12" ht="36" customHeight="1" thickTop="1" thickBot="1" x14ac:dyDescent="0.3">
      <c r="A37" s="60" t="s">
        <v>42</v>
      </c>
      <c r="B37" s="61">
        <v>2008</v>
      </c>
      <c r="C37" s="62" t="s">
        <v>57</v>
      </c>
      <c r="D37" s="62" t="s">
        <v>56</v>
      </c>
      <c r="E37" s="62" t="s">
        <v>172</v>
      </c>
      <c r="F37" s="62"/>
      <c r="G37" s="22" t="s">
        <v>182</v>
      </c>
      <c r="H37" s="22" t="s">
        <v>189</v>
      </c>
      <c r="I37" s="19">
        <v>2023</v>
      </c>
      <c r="J37" s="32">
        <f t="shared" si="0"/>
        <v>2035</v>
      </c>
      <c r="K37" s="58" t="s">
        <v>182</v>
      </c>
      <c r="L37" s="58" t="s">
        <v>189</v>
      </c>
    </row>
    <row r="38" spans="1:12" ht="36" customHeight="1" thickTop="1" thickBot="1" x14ac:dyDescent="0.3">
      <c r="A38" s="60" t="s">
        <v>42</v>
      </c>
      <c r="B38" s="61">
        <v>2006</v>
      </c>
      <c r="C38" s="62" t="s">
        <v>27</v>
      </c>
      <c r="D38" s="62" t="s">
        <v>44</v>
      </c>
      <c r="E38" s="62" t="s">
        <v>172</v>
      </c>
      <c r="F38" s="62"/>
      <c r="G38" s="22" t="s">
        <v>173</v>
      </c>
      <c r="H38" s="22" t="s">
        <v>188</v>
      </c>
      <c r="I38" s="19">
        <v>2022</v>
      </c>
      <c r="J38" s="32">
        <f t="shared" si="0"/>
        <v>2034</v>
      </c>
      <c r="K38" s="58" t="s">
        <v>173</v>
      </c>
      <c r="L38" s="58" t="s">
        <v>188</v>
      </c>
    </row>
    <row r="39" spans="1:12" ht="36" customHeight="1" thickTop="1" thickBot="1" x14ac:dyDescent="0.3">
      <c r="A39" s="60" t="s">
        <v>47</v>
      </c>
      <c r="B39" s="61">
        <v>2005</v>
      </c>
      <c r="C39" s="62" t="s">
        <v>58</v>
      </c>
      <c r="D39" s="62" t="s">
        <v>53</v>
      </c>
      <c r="E39" s="62" t="s">
        <v>175</v>
      </c>
      <c r="F39" s="62"/>
      <c r="G39" s="22" t="s">
        <v>175</v>
      </c>
      <c r="H39" s="22" t="s">
        <v>132</v>
      </c>
      <c r="I39" s="19">
        <v>2022</v>
      </c>
      <c r="J39" s="32">
        <f t="shared" si="0"/>
        <v>2034</v>
      </c>
      <c r="K39" s="58" t="s">
        <v>176</v>
      </c>
      <c r="L39" s="58" t="s">
        <v>193</v>
      </c>
    </row>
    <row r="40" spans="1:12" ht="36" customHeight="1" thickTop="1" thickBot="1" x14ac:dyDescent="0.3">
      <c r="A40" s="60" t="s">
        <v>42</v>
      </c>
      <c r="B40" s="61">
        <v>2004</v>
      </c>
      <c r="C40" s="62" t="s">
        <v>27</v>
      </c>
      <c r="D40" s="62" t="s">
        <v>23</v>
      </c>
      <c r="E40" s="62" t="s">
        <v>172</v>
      </c>
      <c r="F40" s="62"/>
      <c r="G40" s="22" t="s">
        <v>125</v>
      </c>
      <c r="H40" s="22" t="s">
        <v>190</v>
      </c>
      <c r="I40" s="19">
        <v>2021</v>
      </c>
      <c r="J40" s="32"/>
      <c r="K40" s="58" t="s">
        <v>125</v>
      </c>
      <c r="L40" s="58" t="s">
        <v>190</v>
      </c>
    </row>
    <row r="41" spans="1:12" ht="36" customHeight="1" thickTop="1" thickBot="1" x14ac:dyDescent="0.3">
      <c r="A41" s="60" t="s">
        <v>59</v>
      </c>
      <c r="B41" s="61">
        <v>2012</v>
      </c>
      <c r="C41" s="62" t="s">
        <v>60</v>
      </c>
      <c r="D41" s="62" t="s">
        <v>61</v>
      </c>
      <c r="E41" s="62" t="s">
        <v>167</v>
      </c>
      <c r="F41" s="62"/>
      <c r="G41" s="22" t="s">
        <v>184</v>
      </c>
      <c r="H41" s="22" t="s">
        <v>189</v>
      </c>
      <c r="I41" s="19">
        <v>2021</v>
      </c>
      <c r="J41" s="32">
        <f t="shared" si="0"/>
        <v>2033</v>
      </c>
      <c r="K41" s="58" t="s">
        <v>184</v>
      </c>
      <c r="L41" s="58" t="s">
        <v>189</v>
      </c>
    </row>
    <row r="42" spans="1:12" ht="36" customHeight="1" thickTop="1" thickBot="1" x14ac:dyDescent="0.3">
      <c r="A42" s="60" t="s">
        <v>62</v>
      </c>
      <c r="B42" s="61">
        <v>2007</v>
      </c>
      <c r="C42" s="62" t="s">
        <v>63</v>
      </c>
      <c r="D42" s="62" t="s">
        <v>64</v>
      </c>
      <c r="E42" s="62" t="s">
        <v>167</v>
      </c>
      <c r="F42" s="62"/>
      <c r="G42" s="22" t="s">
        <v>182</v>
      </c>
      <c r="H42" s="22" t="s">
        <v>189</v>
      </c>
      <c r="I42" s="19">
        <v>2022</v>
      </c>
      <c r="J42" s="32">
        <f t="shared" si="0"/>
        <v>2034</v>
      </c>
      <c r="K42" s="58" t="s">
        <v>182</v>
      </c>
      <c r="L42" s="58" t="s">
        <v>189</v>
      </c>
    </row>
    <row r="43" spans="1:12" s="4" customFormat="1" ht="16.5" thickTop="1" thickBot="1" x14ac:dyDescent="0.3">
      <c r="A43" s="60"/>
      <c r="B43" s="61"/>
      <c r="C43" s="62"/>
      <c r="D43" s="62"/>
      <c r="E43" s="62"/>
      <c r="F43" s="62"/>
      <c r="G43" s="62"/>
      <c r="H43" s="62"/>
      <c r="I43" s="61"/>
      <c r="J43" s="61"/>
      <c r="K43" s="62"/>
      <c r="L43" s="62"/>
    </row>
    <row r="44" spans="1:12" s="4" customFormat="1" ht="16.5" thickTop="1" thickBot="1" x14ac:dyDescent="0.3">
      <c r="A44" s="60"/>
      <c r="B44" s="61"/>
      <c r="C44" s="62"/>
      <c r="D44" s="62"/>
      <c r="E44" s="62"/>
      <c r="F44" s="62"/>
      <c r="G44" s="62"/>
      <c r="H44" s="62"/>
      <c r="I44" s="61"/>
      <c r="J44" s="61"/>
      <c r="K44" s="62"/>
      <c r="L44" s="62"/>
    </row>
    <row r="45" spans="1:12" ht="36" customHeight="1" thickTop="1" thickBot="1" x14ac:dyDescent="0.3">
      <c r="A45" s="60" t="s">
        <v>65</v>
      </c>
      <c r="B45" s="61">
        <v>2010</v>
      </c>
      <c r="C45" s="62" t="s">
        <v>66</v>
      </c>
      <c r="D45" s="62" t="s">
        <v>26</v>
      </c>
      <c r="E45" s="62" t="s">
        <v>172</v>
      </c>
      <c r="F45" s="62"/>
      <c r="G45" s="22" t="s">
        <v>173</v>
      </c>
      <c r="H45" s="22" t="s">
        <v>188</v>
      </c>
      <c r="I45" s="19">
        <v>2025</v>
      </c>
      <c r="J45" s="32">
        <f t="shared" si="0"/>
        <v>2037</v>
      </c>
      <c r="K45" s="58" t="s">
        <v>173</v>
      </c>
      <c r="L45" s="58" t="s">
        <v>188</v>
      </c>
    </row>
    <row r="46" spans="1:12" ht="36" customHeight="1" thickTop="1" thickBot="1" x14ac:dyDescent="0.3">
      <c r="A46" s="60" t="s">
        <v>65</v>
      </c>
      <c r="B46" s="61">
        <v>2009</v>
      </c>
      <c r="C46" s="62" t="s">
        <v>36</v>
      </c>
      <c r="D46" s="62" t="s">
        <v>34</v>
      </c>
      <c r="E46" s="62" t="s">
        <v>177</v>
      </c>
      <c r="F46" s="62"/>
      <c r="G46" s="22" t="s">
        <v>182</v>
      </c>
      <c r="H46" s="22" t="s">
        <v>189</v>
      </c>
      <c r="I46" s="19">
        <v>2024</v>
      </c>
      <c r="J46" s="32">
        <f t="shared" si="0"/>
        <v>2036</v>
      </c>
      <c r="K46" s="58" t="s">
        <v>182</v>
      </c>
      <c r="L46" s="58" t="s">
        <v>189</v>
      </c>
    </row>
    <row r="47" spans="1:12" ht="36" customHeight="1" thickTop="1" thickBot="1" x14ac:dyDescent="0.3">
      <c r="A47" s="60" t="s">
        <v>65</v>
      </c>
      <c r="B47" s="61">
        <v>2019</v>
      </c>
      <c r="C47" s="62" t="s">
        <v>67</v>
      </c>
      <c r="D47" s="62" t="s">
        <v>34</v>
      </c>
      <c r="E47" s="62" t="s">
        <v>181</v>
      </c>
      <c r="F47" s="62"/>
      <c r="G47" s="22" t="s">
        <v>182</v>
      </c>
      <c r="H47" s="22" t="s">
        <v>189</v>
      </c>
      <c r="I47" s="19">
        <v>2029</v>
      </c>
      <c r="J47" s="32">
        <f t="shared" si="0"/>
        <v>2041</v>
      </c>
      <c r="K47" s="58" t="s">
        <v>182</v>
      </c>
      <c r="L47" s="58" t="s">
        <v>189</v>
      </c>
    </row>
    <row r="48" spans="1:12" ht="36" customHeight="1" thickTop="1" thickBot="1" x14ac:dyDescent="0.3">
      <c r="A48" s="60" t="s">
        <v>68</v>
      </c>
      <c r="B48" s="61">
        <v>2006</v>
      </c>
      <c r="C48" s="62" t="s">
        <v>63</v>
      </c>
      <c r="D48" s="62" t="s">
        <v>28</v>
      </c>
      <c r="E48" s="62" t="s">
        <v>167</v>
      </c>
      <c r="F48" s="62"/>
      <c r="G48" s="22" t="s">
        <v>182</v>
      </c>
      <c r="H48" s="22" t="s">
        <v>189</v>
      </c>
      <c r="I48" s="19">
        <v>2022</v>
      </c>
      <c r="J48" s="32">
        <f t="shared" si="0"/>
        <v>2034</v>
      </c>
      <c r="K48" s="58" t="s">
        <v>182</v>
      </c>
      <c r="L48" s="58" t="s">
        <v>189</v>
      </c>
    </row>
    <row r="49" spans="1:12" ht="36" customHeight="1" thickTop="1" thickBot="1" x14ac:dyDescent="0.3">
      <c r="A49" s="60" t="s">
        <v>69</v>
      </c>
      <c r="B49" s="61">
        <v>2020</v>
      </c>
      <c r="C49" s="62" t="s">
        <v>70</v>
      </c>
      <c r="D49" s="62" t="s">
        <v>71</v>
      </c>
      <c r="E49" s="62" t="s">
        <v>175</v>
      </c>
      <c r="F49" s="62"/>
      <c r="G49" s="22" t="s">
        <v>184</v>
      </c>
      <c r="H49" s="22" t="s">
        <v>189</v>
      </c>
      <c r="I49" s="19">
        <v>2035</v>
      </c>
      <c r="J49" s="32">
        <f t="shared" si="0"/>
        <v>2047</v>
      </c>
      <c r="K49" s="58" t="s">
        <v>184</v>
      </c>
      <c r="L49" s="58" t="s">
        <v>189</v>
      </c>
    </row>
    <row r="50" spans="1:12" s="4" customFormat="1" ht="16.5" thickTop="1" thickBot="1" x14ac:dyDescent="0.3">
      <c r="A50" s="60"/>
      <c r="B50" s="61"/>
      <c r="C50" s="62"/>
      <c r="D50" s="62"/>
      <c r="E50" s="62"/>
      <c r="F50" s="62"/>
      <c r="G50" s="62"/>
      <c r="H50" s="62"/>
      <c r="I50" s="61"/>
      <c r="J50" s="61"/>
      <c r="K50" s="62"/>
      <c r="L50" s="62"/>
    </row>
    <row r="51" spans="1:12" s="4" customFormat="1" ht="16.5" thickTop="1" thickBot="1" x14ac:dyDescent="0.3">
      <c r="A51" s="60"/>
      <c r="B51" s="61"/>
      <c r="C51" s="62"/>
      <c r="D51" s="62"/>
      <c r="E51" s="62"/>
      <c r="F51" s="62"/>
      <c r="G51" s="62"/>
      <c r="H51" s="62"/>
      <c r="I51" s="61"/>
      <c r="J51" s="61"/>
      <c r="K51" s="62"/>
      <c r="L51" s="62"/>
    </row>
    <row r="52" spans="1:12" ht="36" customHeight="1" thickTop="1" thickBot="1" x14ac:dyDescent="0.3">
      <c r="A52" s="60" t="s">
        <v>72</v>
      </c>
      <c r="B52" s="61">
        <v>2016</v>
      </c>
      <c r="C52" s="62" t="s">
        <v>73</v>
      </c>
      <c r="D52" s="62" t="s">
        <v>31</v>
      </c>
      <c r="E52" s="62" t="s">
        <v>177</v>
      </c>
      <c r="F52" s="62"/>
      <c r="G52" s="22" t="s">
        <v>178</v>
      </c>
      <c r="H52" s="22" t="s">
        <v>188</v>
      </c>
      <c r="I52" s="19">
        <v>2031</v>
      </c>
      <c r="J52" s="32">
        <f t="shared" si="0"/>
        <v>2043</v>
      </c>
      <c r="K52" s="58" t="s">
        <v>178</v>
      </c>
      <c r="L52" s="58" t="s">
        <v>188</v>
      </c>
    </row>
    <row r="53" spans="1:12" ht="36" customHeight="1" thickTop="1" thickBot="1" x14ac:dyDescent="0.3">
      <c r="A53" s="60" t="s">
        <v>72</v>
      </c>
      <c r="B53" s="61">
        <v>2017</v>
      </c>
      <c r="C53" s="62" t="s">
        <v>74</v>
      </c>
      <c r="D53" s="62" t="s">
        <v>31</v>
      </c>
      <c r="E53" s="62" t="s">
        <v>175</v>
      </c>
      <c r="F53" s="62"/>
      <c r="G53" s="22" t="s">
        <v>173</v>
      </c>
      <c r="H53" s="22" t="s">
        <v>188</v>
      </c>
      <c r="I53" s="19">
        <v>2032</v>
      </c>
      <c r="J53" s="32">
        <f t="shared" si="0"/>
        <v>2044</v>
      </c>
      <c r="K53" s="58" t="s">
        <v>173</v>
      </c>
      <c r="L53" s="58" t="s">
        <v>188</v>
      </c>
    </row>
    <row r="54" spans="1:12" ht="36" customHeight="1" thickTop="1" thickBot="1" x14ac:dyDescent="0.3">
      <c r="A54" s="60" t="s">
        <v>72</v>
      </c>
      <c r="B54" s="61">
        <v>2006</v>
      </c>
      <c r="C54" s="62" t="s">
        <v>75</v>
      </c>
      <c r="D54" s="62" t="s">
        <v>31</v>
      </c>
      <c r="E54" s="62" t="s">
        <v>177</v>
      </c>
      <c r="F54" s="62"/>
      <c r="G54" s="22" t="s">
        <v>178</v>
      </c>
      <c r="H54" s="22" t="s">
        <v>188</v>
      </c>
      <c r="I54" s="19">
        <v>2022</v>
      </c>
      <c r="J54" s="32">
        <f t="shared" si="0"/>
        <v>2034</v>
      </c>
      <c r="K54" s="58" t="s">
        <v>178</v>
      </c>
      <c r="L54" s="58" t="s">
        <v>188</v>
      </c>
    </row>
    <row r="55" spans="1:12" ht="36" customHeight="1" thickTop="1" thickBot="1" x14ac:dyDescent="0.3">
      <c r="A55" s="60" t="s">
        <v>72</v>
      </c>
      <c r="B55" s="61">
        <v>2014</v>
      </c>
      <c r="C55" s="62" t="s">
        <v>76</v>
      </c>
      <c r="D55" s="62" t="s">
        <v>31</v>
      </c>
      <c r="E55" s="62" t="s">
        <v>177</v>
      </c>
      <c r="F55" s="62"/>
      <c r="G55" s="22" t="s">
        <v>178</v>
      </c>
      <c r="H55" s="22" t="s">
        <v>188</v>
      </c>
      <c r="I55" s="19">
        <v>2029</v>
      </c>
      <c r="J55" s="32">
        <f t="shared" si="0"/>
        <v>2041</v>
      </c>
      <c r="K55" s="58" t="s">
        <v>178</v>
      </c>
      <c r="L55" s="58" t="s">
        <v>188</v>
      </c>
    </row>
    <row r="56" spans="1:12" ht="36" customHeight="1" thickTop="1" thickBot="1" x14ac:dyDescent="0.3">
      <c r="A56" s="60" t="s">
        <v>77</v>
      </c>
      <c r="B56" s="61">
        <v>2008</v>
      </c>
      <c r="C56" s="62" t="s">
        <v>36</v>
      </c>
      <c r="D56" s="62" t="s">
        <v>31</v>
      </c>
      <c r="E56" s="62" t="s">
        <v>177</v>
      </c>
      <c r="F56" s="62"/>
      <c r="G56" s="22" t="s">
        <v>178</v>
      </c>
      <c r="H56" s="22" t="s">
        <v>188</v>
      </c>
      <c r="I56" s="19">
        <v>2023</v>
      </c>
      <c r="J56" s="32">
        <f t="shared" si="0"/>
        <v>2035</v>
      </c>
      <c r="K56" s="58" t="s">
        <v>178</v>
      </c>
      <c r="L56" s="58" t="s">
        <v>188</v>
      </c>
    </row>
    <row r="57" spans="1:12" ht="36" customHeight="1" thickTop="1" thickBot="1" x14ac:dyDescent="0.3">
      <c r="A57" s="60" t="s">
        <v>78</v>
      </c>
      <c r="B57" s="61">
        <v>2006</v>
      </c>
      <c r="C57" s="62" t="s">
        <v>36</v>
      </c>
      <c r="D57" s="62" t="s">
        <v>31</v>
      </c>
      <c r="E57" s="62" t="s">
        <v>177</v>
      </c>
      <c r="F57" s="62"/>
      <c r="G57" s="22" t="s">
        <v>178</v>
      </c>
      <c r="H57" s="22" t="s">
        <v>188</v>
      </c>
      <c r="I57" s="19">
        <v>2022</v>
      </c>
      <c r="J57" s="32">
        <f t="shared" si="0"/>
        <v>2034</v>
      </c>
      <c r="K57" s="58" t="s">
        <v>178</v>
      </c>
      <c r="L57" s="58" t="s">
        <v>188</v>
      </c>
    </row>
    <row r="58" spans="1:12" ht="36" customHeight="1" thickTop="1" thickBot="1" x14ac:dyDescent="0.3">
      <c r="A58" s="60" t="s">
        <v>72</v>
      </c>
      <c r="B58" s="61">
        <v>2009</v>
      </c>
      <c r="C58" s="62" t="s">
        <v>79</v>
      </c>
      <c r="D58" s="62" t="s">
        <v>31</v>
      </c>
      <c r="E58" s="62" t="s">
        <v>177</v>
      </c>
      <c r="F58" s="62"/>
      <c r="G58" s="22" t="s">
        <v>178</v>
      </c>
      <c r="H58" s="22" t="s">
        <v>188</v>
      </c>
      <c r="I58" s="19">
        <v>2024</v>
      </c>
      <c r="J58" s="32">
        <f t="shared" si="0"/>
        <v>2036</v>
      </c>
      <c r="K58" s="58" t="s">
        <v>178</v>
      </c>
      <c r="L58" s="58" t="s">
        <v>188</v>
      </c>
    </row>
    <row r="59" spans="1:12" s="4" customFormat="1" ht="16.5" thickTop="1" thickBot="1" x14ac:dyDescent="0.3">
      <c r="A59" s="60"/>
      <c r="B59" s="61"/>
      <c r="C59" s="62"/>
      <c r="D59" s="62"/>
      <c r="E59" s="62"/>
      <c r="F59" s="62"/>
      <c r="G59" s="62"/>
      <c r="H59" s="62"/>
      <c r="I59" s="61"/>
      <c r="J59" s="61"/>
      <c r="K59" s="62"/>
      <c r="L59" s="62"/>
    </row>
    <row r="60" spans="1:12" s="4" customFormat="1" ht="16.5" thickTop="1" thickBot="1" x14ac:dyDescent="0.3">
      <c r="A60" s="60"/>
      <c r="B60" s="61"/>
      <c r="C60" s="62"/>
      <c r="D60" s="62"/>
      <c r="E60" s="62"/>
      <c r="F60" s="62"/>
      <c r="G60" s="62"/>
      <c r="H60" s="62"/>
      <c r="I60" s="61"/>
      <c r="J60" s="61"/>
      <c r="K60" s="62"/>
      <c r="L60" s="62"/>
    </row>
    <row r="61" spans="1:12" ht="36" customHeight="1" thickTop="1" thickBot="1" x14ac:dyDescent="0.3">
      <c r="A61" s="60" t="s">
        <v>80</v>
      </c>
      <c r="B61" s="61">
        <v>2008</v>
      </c>
      <c r="C61" s="62" t="s">
        <v>81</v>
      </c>
      <c r="D61" s="62" t="s">
        <v>82</v>
      </c>
      <c r="E61" s="68" t="s">
        <v>175</v>
      </c>
      <c r="F61" s="68"/>
      <c r="G61" s="22" t="s">
        <v>175</v>
      </c>
      <c r="H61" s="23" t="s">
        <v>132</v>
      </c>
      <c r="I61" s="33">
        <v>2023</v>
      </c>
      <c r="J61" s="34">
        <f t="shared" si="0"/>
        <v>2035</v>
      </c>
      <c r="K61" s="57" t="s">
        <v>176</v>
      </c>
      <c r="L61" s="57" t="s">
        <v>193</v>
      </c>
    </row>
    <row r="62" spans="1:12" ht="36" customHeight="1" thickTop="1" thickBot="1" x14ac:dyDescent="0.3">
      <c r="A62" s="60" t="s">
        <v>80</v>
      </c>
      <c r="B62" s="61">
        <v>2006</v>
      </c>
      <c r="C62" s="62" t="s">
        <v>36</v>
      </c>
      <c r="D62" s="62" t="s">
        <v>34</v>
      </c>
      <c r="E62" s="62" t="s">
        <v>177</v>
      </c>
      <c r="F62" s="62"/>
      <c r="G62" s="22" t="s">
        <v>182</v>
      </c>
      <c r="H62" s="22" t="s">
        <v>189</v>
      </c>
      <c r="I62" s="19">
        <v>2022</v>
      </c>
      <c r="J62" s="32">
        <f t="shared" si="0"/>
        <v>2034</v>
      </c>
      <c r="K62" s="58" t="s">
        <v>182</v>
      </c>
      <c r="L62" s="58" t="s">
        <v>189</v>
      </c>
    </row>
    <row r="63" spans="1:12" ht="36" customHeight="1" thickTop="1" thickBot="1" x14ac:dyDescent="0.3">
      <c r="A63" s="60" t="s">
        <v>80</v>
      </c>
      <c r="B63" s="61">
        <v>2005</v>
      </c>
      <c r="C63" s="62" t="s">
        <v>83</v>
      </c>
      <c r="D63" s="62" t="s">
        <v>34</v>
      </c>
      <c r="E63" s="62" t="s">
        <v>179</v>
      </c>
      <c r="F63" s="62"/>
      <c r="G63" s="22" t="s">
        <v>182</v>
      </c>
      <c r="H63" s="22" t="s">
        <v>189</v>
      </c>
      <c r="I63" s="19">
        <v>2022</v>
      </c>
      <c r="J63" s="32">
        <f t="shared" si="0"/>
        <v>2034</v>
      </c>
      <c r="K63" s="58" t="s">
        <v>182</v>
      </c>
      <c r="L63" s="58" t="s">
        <v>189</v>
      </c>
    </row>
    <row r="64" spans="1:12" ht="36" customHeight="1" thickTop="1" thickBot="1" x14ac:dyDescent="0.3">
      <c r="A64" s="60" t="s">
        <v>80</v>
      </c>
      <c r="B64" s="61">
        <v>2010</v>
      </c>
      <c r="C64" s="62" t="s">
        <v>84</v>
      </c>
      <c r="D64" s="62" t="s">
        <v>34</v>
      </c>
      <c r="E64" s="62" t="s">
        <v>179</v>
      </c>
      <c r="F64" s="62"/>
      <c r="G64" s="22" t="s">
        <v>182</v>
      </c>
      <c r="H64" s="22" t="s">
        <v>189</v>
      </c>
      <c r="I64" s="19">
        <v>2025</v>
      </c>
      <c r="J64" s="32">
        <f t="shared" si="0"/>
        <v>2037</v>
      </c>
      <c r="K64" s="58" t="s">
        <v>182</v>
      </c>
      <c r="L64" s="58" t="s">
        <v>189</v>
      </c>
    </row>
    <row r="65" spans="1:12" ht="36" customHeight="1" thickTop="1" thickBot="1" x14ac:dyDescent="0.3">
      <c r="A65" s="60" t="s">
        <v>80</v>
      </c>
      <c r="B65" s="61">
        <v>2003</v>
      </c>
      <c r="C65" s="62" t="s">
        <v>85</v>
      </c>
      <c r="D65" s="62" t="s">
        <v>34</v>
      </c>
      <c r="E65" s="62" t="s">
        <v>179</v>
      </c>
      <c r="F65" s="62"/>
      <c r="G65" s="22" t="s">
        <v>182</v>
      </c>
      <c r="H65" s="22" t="s">
        <v>189</v>
      </c>
      <c r="I65" s="19">
        <v>2022</v>
      </c>
      <c r="J65" s="32">
        <f t="shared" si="0"/>
        <v>2034</v>
      </c>
      <c r="K65" s="58" t="s">
        <v>182</v>
      </c>
      <c r="L65" s="58" t="s">
        <v>189</v>
      </c>
    </row>
    <row r="66" spans="1:12" s="4" customFormat="1" ht="16.5" thickTop="1" thickBot="1" x14ac:dyDescent="0.3">
      <c r="A66" s="60"/>
      <c r="B66" s="61"/>
      <c r="C66" s="62"/>
      <c r="D66" s="62"/>
      <c r="E66" s="62"/>
      <c r="F66" s="62"/>
      <c r="G66" s="62"/>
      <c r="H66" s="62"/>
      <c r="I66" s="61"/>
      <c r="J66" s="61"/>
      <c r="K66" s="62"/>
      <c r="L66" s="62"/>
    </row>
    <row r="67" spans="1:12" s="4" customFormat="1" ht="16.5" thickTop="1" thickBot="1" x14ac:dyDescent="0.3">
      <c r="A67" s="60"/>
      <c r="B67" s="61"/>
      <c r="C67" s="62"/>
      <c r="D67" s="62"/>
      <c r="E67" s="62"/>
      <c r="F67" s="62"/>
      <c r="G67" s="62"/>
      <c r="H67" s="62"/>
      <c r="I67" s="61"/>
      <c r="J67" s="61"/>
      <c r="K67" s="62"/>
      <c r="L67" s="62"/>
    </row>
    <row r="68" spans="1:12" ht="36" customHeight="1" thickTop="1" thickBot="1" x14ac:dyDescent="0.3">
      <c r="A68" s="60" t="s">
        <v>86</v>
      </c>
      <c r="B68" s="61">
        <v>2016</v>
      </c>
      <c r="C68" s="62" t="s">
        <v>73</v>
      </c>
      <c r="D68" s="62" t="s">
        <v>40</v>
      </c>
      <c r="E68" s="62" t="s">
        <v>177</v>
      </c>
      <c r="F68" s="62"/>
      <c r="G68" s="22" t="s">
        <v>178</v>
      </c>
      <c r="H68" s="22" t="s">
        <v>188</v>
      </c>
      <c r="I68" s="19">
        <v>2031</v>
      </c>
      <c r="J68" s="32">
        <f t="shared" si="0"/>
        <v>2043</v>
      </c>
      <c r="K68" s="58" t="s">
        <v>178</v>
      </c>
      <c r="L68" s="58" t="s">
        <v>188</v>
      </c>
    </row>
    <row r="69" spans="1:12" ht="36" customHeight="1" thickTop="1" thickBot="1" x14ac:dyDescent="0.3">
      <c r="A69" s="60" t="s">
        <v>86</v>
      </c>
      <c r="B69" s="61">
        <v>2010</v>
      </c>
      <c r="C69" s="62" t="s">
        <v>87</v>
      </c>
      <c r="D69" s="62" t="s">
        <v>40</v>
      </c>
      <c r="E69" s="62" t="s">
        <v>177</v>
      </c>
      <c r="F69" s="62"/>
      <c r="G69" s="22" t="s">
        <v>178</v>
      </c>
      <c r="H69" s="22" t="s">
        <v>188</v>
      </c>
      <c r="I69" s="19">
        <v>2025</v>
      </c>
      <c r="J69" s="32">
        <f t="shared" si="0"/>
        <v>2037</v>
      </c>
      <c r="K69" s="58" t="s">
        <v>178</v>
      </c>
      <c r="L69" s="58" t="s">
        <v>188</v>
      </c>
    </row>
    <row r="70" spans="1:12" ht="36" customHeight="1" thickTop="1" thickBot="1" x14ac:dyDescent="0.3">
      <c r="A70" s="60" t="s">
        <v>86</v>
      </c>
      <c r="B70" s="61">
        <v>2009</v>
      </c>
      <c r="C70" s="62" t="s">
        <v>79</v>
      </c>
      <c r="D70" s="62" t="s">
        <v>40</v>
      </c>
      <c r="E70" s="62" t="s">
        <v>177</v>
      </c>
      <c r="F70" s="62"/>
      <c r="G70" s="22" t="s">
        <v>178</v>
      </c>
      <c r="H70" s="22" t="s">
        <v>188</v>
      </c>
      <c r="I70" s="19">
        <v>2024</v>
      </c>
      <c r="J70" s="32">
        <f t="shared" si="0"/>
        <v>2036</v>
      </c>
      <c r="K70" s="58" t="s">
        <v>178</v>
      </c>
      <c r="L70" s="58" t="s">
        <v>188</v>
      </c>
    </row>
    <row r="71" spans="1:12" ht="36" customHeight="1" thickTop="1" thickBot="1" x14ac:dyDescent="0.3">
      <c r="A71" s="60" t="s">
        <v>86</v>
      </c>
      <c r="B71" s="61">
        <v>2009</v>
      </c>
      <c r="C71" s="62" t="s">
        <v>79</v>
      </c>
      <c r="D71" s="62" t="s">
        <v>40</v>
      </c>
      <c r="E71" s="62" t="s">
        <v>177</v>
      </c>
      <c r="F71" s="62"/>
      <c r="G71" s="22" t="s">
        <v>178</v>
      </c>
      <c r="H71" s="22" t="s">
        <v>188</v>
      </c>
      <c r="I71" s="19">
        <v>2024</v>
      </c>
      <c r="J71" s="32">
        <f t="shared" si="0"/>
        <v>2036</v>
      </c>
      <c r="K71" s="58" t="s">
        <v>178</v>
      </c>
      <c r="L71" s="58" t="s">
        <v>188</v>
      </c>
    </row>
    <row r="72" spans="1:12" ht="36" customHeight="1" thickTop="1" thickBot="1" x14ac:dyDescent="0.3">
      <c r="A72" s="60" t="s">
        <v>86</v>
      </c>
      <c r="B72" s="61">
        <v>2008</v>
      </c>
      <c r="C72" s="62" t="s">
        <v>88</v>
      </c>
      <c r="D72" s="62" t="s">
        <v>201</v>
      </c>
      <c r="E72" s="62" t="s">
        <v>177</v>
      </c>
      <c r="F72" s="62"/>
      <c r="G72" s="22" t="s">
        <v>182</v>
      </c>
      <c r="H72" s="22" t="s">
        <v>189</v>
      </c>
      <c r="I72" s="19">
        <v>2022</v>
      </c>
      <c r="J72" s="32">
        <f t="shared" ref="J72:J73" si="1">I72+12</f>
        <v>2034</v>
      </c>
      <c r="K72" s="58" t="s">
        <v>182</v>
      </c>
      <c r="L72" s="58" t="s">
        <v>189</v>
      </c>
    </row>
    <row r="73" spans="1:12" ht="36" customHeight="1" thickTop="1" thickBot="1" x14ac:dyDescent="0.3">
      <c r="A73" s="60" t="s">
        <v>86</v>
      </c>
      <c r="B73" s="61">
        <v>2006</v>
      </c>
      <c r="C73" s="62" t="s">
        <v>20</v>
      </c>
      <c r="D73" s="62" t="s">
        <v>201</v>
      </c>
      <c r="E73" s="62" t="s">
        <v>177</v>
      </c>
      <c r="F73" s="62"/>
      <c r="G73" s="22" t="s">
        <v>182</v>
      </c>
      <c r="H73" s="22" t="s">
        <v>189</v>
      </c>
      <c r="I73" s="19">
        <v>2022</v>
      </c>
      <c r="J73" s="32">
        <f t="shared" si="1"/>
        <v>2034</v>
      </c>
      <c r="K73" s="58" t="s">
        <v>182</v>
      </c>
      <c r="L73" s="58" t="s">
        <v>189</v>
      </c>
    </row>
    <row r="74" spans="1:12" ht="36" customHeight="1" thickTop="1" thickBot="1" x14ac:dyDescent="0.3">
      <c r="A74" s="60" t="s">
        <v>86</v>
      </c>
      <c r="B74" s="61">
        <v>2006</v>
      </c>
      <c r="C74" s="62" t="s">
        <v>88</v>
      </c>
      <c r="D74" s="62" t="s">
        <v>23</v>
      </c>
      <c r="E74" s="62" t="s">
        <v>177</v>
      </c>
      <c r="F74" s="62"/>
      <c r="G74" s="22" t="s">
        <v>125</v>
      </c>
      <c r="H74" s="22" t="s">
        <v>190</v>
      </c>
      <c r="I74" s="19">
        <v>2021</v>
      </c>
      <c r="J74" s="32"/>
      <c r="K74" s="58" t="s">
        <v>202</v>
      </c>
      <c r="L74" s="58" t="s">
        <v>190</v>
      </c>
    </row>
    <row r="75" spans="1:12" ht="36" customHeight="1" thickTop="1" thickBot="1" x14ac:dyDescent="0.3">
      <c r="A75" s="60" t="s">
        <v>89</v>
      </c>
      <c r="B75" s="61">
        <v>2011</v>
      </c>
      <c r="C75" s="62" t="s">
        <v>60</v>
      </c>
      <c r="D75" s="62" t="s">
        <v>90</v>
      </c>
      <c r="E75" s="62" t="s">
        <v>167</v>
      </c>
      <c r="F75" s="62"/>
      <c r="G75" s="22" t="s">
        <v>184</v>
      </c>
      <c r="H75" s="22" t="s">
        <v>189</v>
      </c>
      <c r="I75" s="19">
        <v>2026</v>
      </c>
      <c r="J75" s="32">
        <f t="shared" ref="J75:J135" si="2">I75+12</f>
        <v>2038</v>
      </c>
      <c r="K75" s="58" t="s">
        <v>184</v>
      </c>
      <c r="L75" s="58" t="s">
        <v>189</v>
      </c>
    </row>
    <row r="76" spans="1:12" s="4" customFormat="1" ht="16.5" thickTop="1" thickBot="1" x14ac:dyDescent="0.3">
      <c r="A76" s="60"/>
      <c r="B76" s="61"/>
      <c r="C76" s="62"/>
      <c r="D76" s="62"/>
      <c r="E76" s="62"/>
      <c r="F76" s="62"/>
      <c r="G76" s="62"/>
      <c r="H76" s="62"/>
      <c r="I76" s="61"/>
      <c r="J76" s="61"/>
      <c r="K76" s="62"/>
      <c r="L76" s="62"/>
    </row>
    <row r="77" spans="1:12" s="4" customFormat="1" ht="16.5" thickTop="1" thickBot="1" x14ac:dyDescent="0.3">
      <c r="A77" s="60"/>
      <c r="B77" s="61"/>
      <c r="C77" s="62"/>
      <c r="D77" s="62"/>
      <c r="E77" s="62"/>
      <c r="F77" s="62"/>
      <c r="G77" s="62"/>
      <c r="H77" s="62"/>
      <c r="I77" s="61"/>
      <c r="J77" s="61"/>
      <c r="K77" s="62"/>
      <c r="L77" s="62"/>
    </row>
    <row r="78" spans="1:12" ht="36" customHeight="1" thickTop="1" thickBot="1" x14ac:dyDescent="0.3">
      <c r="A78" s="60" t="s">
        <v>91</v>
      </c>
      <c r="B78" s="61">
        <v>2020</v>
      </c>
      <c r="C78" s="62" t="s">
        <v>92</v>
      </c>
      <c r="D78" s="62" t="s">
        <v>93</v>
      </c>
      <c r="E78" s="62" t="s">
        <v>175</v>
      </c>
      <c r="F78" s="62"/>
      <c r="G78" s="22" t="s">
        <v>175</v>
      </c>
      <c r="H78" s="22" t="s">
        <v>132</v>
      </c>
      <c r="I78" s="19">
        <v>2035</v>
      </c>
      <c r="J78" s="32">
        <f t="shared" si="2"/>
        <v>2047</v>
      </c>
      <c r="K78" s="58" t="s">
        <v>176</v>
      </c>
      <c r="L78" s="58" t="s">
        <v>193</v>
      </c>
    </row>
    <row r="79" spans="1:12" ht="36" customHeight="1" thickTop="1" thickBot="1" x14ac:dyDescent="0.3">
      <c r="A79" s="60" t="s">
        <v>91</v>
      </c>
      <c r="B79" s="61">
        <v>2016</v>
      </c>
      <c r="C79" s="62" t="s">
        <v>73</v>
      </c>
      <c r="D79" s="62" t="s">
        <v>40</v>
      </c>
      <c r="E79" s="62" t="s">
        <v>177</v>
      </c>
      <c r="F79" s="62"/>
      <c r="G79" s="22" t="s">
        <v>178</v>
      </c>
      <c r="H79" s="22" t="s">
        <v>188</v>
      </c>
      <c r="I79" s="19">
        <v>2031</v>
      </c>
      <c r="J79" s="32">
        <f t="shared" si="2"/>
        <v>2043</v>
      </c>
      <c r="K79" s="58" t="s">
        <v>178</v>
      </c>
      <c r="L79" s="58" t="s">
        <v>188</v>
      </c>
    </row>
    <row r="80" spans="1:12" ht="36" customHeight="1" thickTop="1" thickBot="1" x14ac:dyDescent="0.3">
      <c r="A80" s="60" t="s">
        <v>91</v>
      </c>
      <c r="B80" s="61">
        <v>2008</v>
      </c>
      <c r="C80" s="62" t="s">
        <v>79</v>
      </c>
      <c r="D80" s="62" t="s">
        <v>40</v>
      </c>
      <c r="E80" s="62" t="s">
        <v>177</v>
      </c>
      <c r="F80" s="62"/>
      <c r="G80" s="22" t="s">
        <v>178</v>
      </c>
      <c r="H80" s="22" t="s">
        <v>188</v>
      </c>
      <c r="I80" s="19">
        <v>2023</v>
      </c>
      <c r="J80" s="32">
        <f t="shared" si="2"/>
        <v>2035</v>
      </c>
      <c r="K80" s="58" t="s">
        <v>178</v>
      </c>
      <c r="L80" s="58" t="s">
        <v>188</v>
      </c>
    </row>
    <row r="81" spans="1:12" ht="36" customHeight="1" thickTop="1" thickBot="1" x14ac:dyDescent="0.3">
      <c r="A81" s="60" t="s">
        <v>91</v>
      </c>
      <c r="B81" s="61">
        <v>2006</v>
      </c>
      <c r="C81" s="62" t="s">
        <v>79</v>
      </c>
      <c r="D81" s="62" t="s">
        <v>40</v>
      </c>
      <c r="E81" s="62" t="s">
        <v>177</v>
      </c>
      <c r="F81" s="62"/>
      <c r="G81" s="22" t="s">
        <v>178</v>
      </c>
      <c r="H81" s="22" t="s">
        <v>188</v>
      </c>
      <c r="I81" s="19">
        <v>2022</v>
      </c>
      <c r="J81" s="32">
        <f t="shared" si="2"/>
        <v>2034</v>
      </c>
      <c r="K81" s="58" t="s">
        <v>178</v>
      </c>
      <c r="L81" s="58" t="s">
        <v>188</v>
      </c>
    </row>
    <row r="82" spans="1:12" ht="36" customHeight="1" thickTop="1" thickBot="1" x14ac:dyDescent="0.3">
      <c r="A82" s="60" t="s">
        <v>91</v>
      </c>
      <c r="B82" s="61">
        <v>2000</v>
      </c>
      <c r="C82" s="62" t="s">
        <v>79</v>
      </c>
      <c r="D82" s="62" t="s">
        <v>201</v>
      </c>
      <c r="E82" s="62" t="s">
        <v>177</v>
      </c>
      <c r="F82" s="62"/>
      <c r="G82" s="22" t="s">
        <v>182</v>
      </c>
      <c r="H82" s="22" t="s">
        <v>189</v>
      </c>
      <c r="I82" s="19">
        <v>2022</v>
      </c>
      <c r="J82" s="32">
        <f t="shared" si="2"/>
        <v>2034</v>
      </c>
      <c r="K82" s="58" t="s">
        <v>182</v>
      </c>
      <c r="L82" s="58" t="s">
        <v>189</v>
      </c>
    </row>
    <row r="83" spans="1:12" ht="36" customHeight="1" thickTop="1" thickBot="1" x14ac:dyDescent="0.3">
      <c r="A83" s="60" t="s">
        <v>91</v>
      </c>
      <c r="B83" s="61">
        <v>2009</v>
      </c>
      <c r="C83" s="62" t="s">
        <v>79</v>
      </c>
      <c r="D83" s="62" t="s">
        <v>40</v>
      </c>
      <c r="E83" s="62" t="s">
        <v>177</v>
      </c>
      <c r="F83" s="62"/>
      <c r="G83" s="22" t="s">
        <v>178</v>
      </c>
      <c r="H83" s="22" t="s">
        <v>188</v>
      </c>
      <c r="I83" s="19">
        <v>2024</v>
      </c>
      <c r="J83" s="32">
        <f t="shared" si="2"/>
        <v>2036</v>
      </c>
      <c r="K83" s="58" t="s">
        <v>178</v>
      </c>
      <c r="L83" s="58" t="s">
        <v>188</v>
      </c>
    </row>
    <row r="84" spans="1:12" ht="36" customHeight="1" thickTop="1" thickBot="1" x14ac:dyDescent="0.3">
      <c r="A84" s="60" t="s">
        <v>91</v>
      </c>
      <c r="B84" s="61">
        <v>2006</v>
      </c>
      <c r="C84" s="62" t="s">
        <v>79</v>
      </c>
      <c r="D84" s="62" t="s">
        <v>94</v>
      </c>
      <c r="E84" s="62" t="s">
        <v>177</v>
      </c>
      <c r="F84" s="62"/>
      <c r="G84" s="22" t="s">
        <v>182</v>
      </c>
      <c r="H84" s="22" t="s">
        <v>189</v>
      </c>
      <c r="I84" s="19">
        <v>2021</v>
      </c>
      <c r="J84" s="32">
        <f t="shared" si="2"/>
        <v>2033</v>
      </c>
      <c r="K84" s="58" t="s">
        <v>182</v>
      </c>
      <c r="L84" s="58" t="s">
        <v>189</v>
      </c>
    </row>
    <row r="85" spans="1:12" s="4" customFormat="1" ht="16.5" thickTop="1" thickBot="1" x14ac:dyDescent="0.3">
      <c r="A85" s="60"/>
      <c r="B85" s="61"/>
      <c r="C85" s="62"/>
      <c r="D85" s="62"/>
      <c r="E85" s="62"/>
      <c r="F85" s="62"/>
      <c r="G85" s="62"/>
      <c r="H85" s="62"/>
      <c r="I85" s="61"/>
      <c r="J85" s="61"/>
      <c r="K85" s="62"/>
      <c r="L85" s="62"/>
    </row>
    <row r="86" spans="1:12" s="4" customFormat="1" ht="16.5" thickTop="1" thickBot="1" x14ac:dyDescent="0.3">
      <c r="A86" s="60"/>
      <c r="B86" s="61"/>
      <c r="C86" s="62"/>
      <c r="D86" s="62"/>
      <c r="E86" s="62"/>
      <c r="F86" s="62"/>
      <c r="G86" s="62"/>
      <c r="H86" s="62"/>
      <c r="I86" s="61"/>
      <c r="J86" s="61"/>
      <c r="K86" s="62"/>
      <c r="L86" s="62"/>
    </row>
    <row r="87" spans="1:12" ht="36" customHeight="1" thickTop="1" thickBot="1" x14ac:dyDescent="0.3">
      <c r="A87" s="60" t="s">
        <v>95</v>
      </c>
      <c r="B87" s="61">
        <v>2017</v>
      </c>
      <c r="C87" s="62" t="s">
        <v>96</v>
      </c>
      <c r="D87" s="62" t="s">
        <v>28</v>
      </c>
      <c r="E87" s="62" t="s">
        <v>177</v>
      </c>
      <c r="F87" s="62"/>
      <c r="G87" s="22" t="s">
        <v>182</v>
      </c>
      <c r="H87" s="22" t="s">
        <v>189</v>
      </c>
      <c r="I87" s="19">
        <v>2032</v>
      </c>
      <c r="J87" s="32">
        <f t="shared" si="2"/>
        <v>2044</v>
      </c>
      <c r="K87" s="58" t="s">
        <v>182</v>
      </c>
      <c r="L87" s="58" t="s">
        <v>189</v>
      </c>
    </row>
    <row r="88" spans="1:12" ht="36" customHeight="1" thickTop="1" thickBot="1" x14ac:dyDescent="0.3">
      <c r="A88" s="60" t="s">
        <v>95</v>
      </c>
      <c r="B88" s="61">
        <v>2014</v>
      </c>
      <c r="C88" s="62" t="s">
        <v>97</v>
      </c>
      <c r="D88" s="62" t="s">
        <v>94</v>
      </c>
      <c r="E88" s="62" t="s">
        <v>177</v>
      </c>
      <c r="F88" s="62"/>
      <c r="G88" s="22" t="s">
        <v>182</v>
      </c>
      <c r="H88" s="22" t="s">
        <v>189</v>
      </c>
      <c r="I88" s="19">
        <v>2029</v>
      </c>
      <c r="J88" s="32">
        <f t="shared" si="2"/>
        <v>2041</v>
      </c>
      <c r="K88" s="58" t="s">
        <v>182</v>
      </c>
      <c r="L88" s="58" t="s">
        <v>189</v>
      </c>
    </row>
    <row r="89" spans="1:12" ht="36" customHeight="1" thickTop="1" thickBot="1" x14ac:dyDescent="0.3">
      <c r="A89" s="60" t="s">
        <v>95</v>
      </c>
      <c r="B89" s="61">
        <v>2019</v>
      </c>
      <c r="C89" s="62" t="s">
        <v>67</v>
      </c>
      <c r="D89" s="62" t="s">
        <v>94</v>
      </c>
      <c r="E89" s="62" t="s">
        <v>181</v>
      </c>
      <c r="F89" s="62"/>
      <c r="G89" s="22" t="s">
        <v>182</v>
      </c>
      <c r="H89" s="22" t="s">
        <v>189</v>
      </c>
      <c r="I89" s="19">
        <v>2029</v>
      </c>
      <c r="J89" s="32">
        <f t="shared" si="2"/>
        <v>2041</v>
      </c>
      <c r="K89" s="58" t="s">
        <v>182</v>
      </c>
      <c r="L89" s="58" t="s">
        <v>189</v>
      </c>
    </row>
    <row r="90" spans="1:12" ht="36" customHeight="1" thickTop="1" thickBot="1" x14ac:dyDescent="0.3">
      <c r="A90" s="60" t="s">
        <v>86</v>
      </c>
      <c r="B90" s="61">
        <v>2006</v>
      </c>
      <c r="C90" s="62" t="s">
        <v>88</v>
      </c>
      <c r="D90" s="62" t="s">
        <v>201</v>
      </c>
      <c r="E90" s="62" t="s">
        <v>177</v>
      </c>
      <c r="F90" s="62"/>
      <c r="G90" s="22" t="s">
        <v>182</v>
      </c>
      <c r="H90" s="22" t="s">
        <v>189</v>
      </c>
      <c r="I90" s="19">
        <v>2022</v>
      </c>
      <c r="J90" s="32">
        <f t="shared" ref="J90" si="3">I90+12</f>
        <v>2034</v>
      </c>
      <c r="K90" s="58" t="s">
        <v>182</v>
      </c>
      <c r="L90" s="58" t="s">
        <v>189</v>
      </c>
    </row>
    <row r="91" spans="1:12" s="4" customFormat="1" ht="16.5" thickTop="1" thickBot="1" x14ac:dyDescent="0.3">
      <c r="A91" s="60"/>
      <c r="B91" s="61"/>
      <c r="C91" s="62"/>
      <c r="D91" s="62"/>
      <c r="E91" s="62"/>
      <c r="F91" s="62"/>
      <c r="G91" s="62"/>
      <c r="H91" s="62"/>
      <c r="I91" s="61"/>
      <c r="J91" s="61"/>
      <c r="K91" s="62"/>
      <c r="L91" s="62"/>
    </row>
    <row r="92" spans="1:12" s="4" customFormat="1" ht="16.5" thickTop="1" thickBot="1" x14ac:dyDescent="0.3">
      <c r="A92" s="60"/>
      <c r="B92" s="61"/>
      <c r="C92" s="62"/>
      <c r="D92" s="62"/>
      <c r="E92" s="62"/>
      <c r="F92" s="62"/>
      <c r="G92" s="62"/>
      <c r="H92" s="62"/>
      <c r="I92" s="61"/>
      <c r="J92" s="61"/>
      <c r="K92" s="62"/>
      <c r="L92" s="62"/>
    </row>
    <row r="93" spans="1:12" ht="36" customHeight="1" thickTop="1" thickBot="1" x14ac:dyDescent="0.3">
      <c r="A93" s="60" t="s">
        <v>98</v>
      </c>
      <c r="B93" s="61">
        <v>2019</v>
      </c>
      <c r="C93" s="62" t="s">
        <v>99</v>
      </c>
      <c r="D93" s="62" t="s">
        <v>40</v>
      </c>
      <c r="E93" s="62" t="s">
        <v>177</v>
      </c>
      <c r="F93" s="62"/>
      <c r="G93" s="22" t="s">
        <v>178</v>
      </c>
      <c r="H93" s="22" t="s">
        <v>188</v>
      </c>
      <c r="I93" s="19">
        <v>2034</v>
      </c>
      <c r="J93" s="32">
        <f t="shared" si="2"/>
        <v>2046</v>
      </c>
      <c r="K93" s="58" t="s">
        <v>178</v>
      </c>
      <c r="L93" s="58" t="s">
        <v>188</v>
      </c>
    </row>
    <row r="94" spans="1:12" ht="36" customHeight="1" thickTop="1" thickBot="1" x14ac:dyDescent="0.3">
      <c r="A94" s="60" t="s">
        <v>98</v>
      </c>
      <c r="B94" s="61">
        <v>2018</v>
      </c>
      <c r="C94" s="62" t="s">
        <v>100</v>
      </c>
      <c r="D94" s="62" t="s">
        <v>101</v>
      </c>
      <c r="E94" s="62" t="s">
        <v>177</v>
      </c>
      <c r="F94" s="62"/>
      <c r="G94" s="22" t="s">
        <v>178</v>
      </c>
      <c r="H94" s="22" t="s">
        <v>188</v>
      </c>
      <c r="I94" s="19">
        <v>2033</v>
      </c>
      <c r="J94" s="32">
        <f t="shared" si="2"/>
        <v>2045</v>
      </c>
      <c r="K94" s="58" t="s">
        <v>178</v>
      </c>
      <c r="L94" s="58" t="s">
        <v>188</v>
      </c>
    </row>
    <row r="95" spans="1:12" ht="36" customHeight="1" thickTop="1" thickBot="1" x14ac:dyDescent="0.3">
      <c r="A95" s="60" t="s">
        <v>102</v>
      </c>
      <c r="B95" s="61">
        <v>2004</v>
      </c>
      <c r="C95" s="62" t="s">
        <v>57</v>
      </c>
      <c r="D95" s="62" t="s">
        <v>94</v>
      </c>
      <c r="E95" s="62" t="s">
        <v>172</v>
      </c>
      <c r="F95" s="62"/>
      <c r="G95" s="22" t="s">
        <v>182</v>
      </c>
      <c r="H95" s="22" t="s">
        <v>189</v>
      </c>
      <c r="I95" s="19">
        <v>2022</v>
      </c>
      <c r="J95" s="32">
        <f t="shared" si="2"/>
        <v>2034</v>
      </c>
      <c r="K95" s="58" t="s">
        <v>182</v>
      </c>
      <c r="L95" s="58" t="s">
        <v>189</v>
      </c>
    </row>
    <row r="96" spans="1:12" ht="36" customHeight="1" thickTop="1" thickBot="1" x14ac:dyDescent="0.3">
      <c r="A96" s="60" t="s">
        <v>102</v>
      </c>
      <c r="B96" s="61">
        <v>2002</v>
      </c>
      <c r="C96" s="62" t="s">
        <v>84</v>
      </c>
      <c r="D96" s="62" t="s">
        <v>94</v>
      </c>
      <c r="E96" s="62" t="s">
        <v>179</v>
      </c>
      <c r="F96" s="62"/>
      <c r="G96" s="22" t="s">
        <v>182</v>
      </c>
      <c r="H96" s="22" t="s">
        <v>189</v>
      </c>
      <c r="I96" s="19">
        <v>2022</v>
      </c>
      <c r="J96" s="32">
        <f t="shared" si="2"/>
        <v>2034</v>
      </c>
      <c r="K96" s="58" t="s">
        <v>182</v>
      </c>
      <c r="L96" s="58" t="s">
        <v>189</v>
      </c>
    </row>
    <row r="97" spans="1:12" s="4" customFormat="1" ht="16.5" thickTop="1" thickBot="1" x14ac:dyDescent="0.3">
      <c r="A97" s="60"/>
      <c r="B97" s="61"/>
      <c r="C97" s="62"/>
      <c r="D97" s="62"/>
      <c r="E97" s="62"/>
      <c r="F97" s="62"/>
      <c r="G97" s="62"/>
      <c r="H97" s="62"/>
      <c r="I97" s="61"/>
      <c r="J97" s="61"/>
      <c r="K97" s="62"/>
      <c r="L97" s="62"/>
    </row>
    <row r="98" spans="1:12" s="4" customFormat="1" ht="16.5" thickTop="1" thickBot="1" x14ac:dyDescent="0.3">
      <c r="A98" s="60"/>
      <c r="B98" s="61"/>
      <c r="C98" s="62"/>
      <c r="D98" s="62"/>
      <c r="E98" s="62"/>
      <c r="F98" s="62"/>
      <c r="G98" s="62"/>
      <c r="H98" s="62"/>
      <c r="I98" s="61"/>
      <c r="J98" s="61"/>
      <c r="K98" s="62"/>
      <c r="L98" s="62"/>
    </row>
    <row r="99" spans="1:12" ht="36" customHeight="1" thickTop="1" thickBot="1" x14ac:dyDescent="0.3">
      <c r="A99" s="60" t="s">
        <v>103</v>
      </c>
      <c r="B99" s="61">
        <v>1994</v>
      </c>
      <c r="C99" s="62" t="s">
        <v>104</v>
      </c>
      <c r="D99" s="62" t="s">
        <v>24</v>
      </c>
      <c r="E99" s="62" t="s">
        <v>172</v>
      </c>
      <c r="F99" s="62"/>
      <c r="G99" s="22" t="s">
        <v>126</v>
      </c>
      <c r="H99" s="22" t="s">
        <v>190</v>
      </c>
      <c r="I99" s="19"/>
      <c r="J99" s="32"/>
      <c r="K99" s="58" t="s">
        <v>126</v>
      </c>
      <c r="L99" s="58" t="s">
        <v>190</v>
      </c>
    </row>
    <row r="100" spans="1:12" s="4" customFormat="1" ht="16.5" thickTop="1" thickBot="1" x14ac:dyDescent="0.3">
      <c r="A100" s="60"/>
      <c r="B100" s="61"/>
      <c r="C100" s="62"/>
      <c r="D100" s="62"/>
      <c r="E100" s="62"/>
      <c r="F100" s="62"/>
      <c r="G100" s="62"/>
      <c r="H100" s="62"/>
      <c r="I100" s="61"/>
      <c r="J100" s="61"/>
      <c r="K100" s="62"/>
      <c r="L100" s="62"/>
    </row>
    <row r="101" spans="1:12" s="4" customFormat="1" ht="16.5" thickTop="1" thickBot="1" x14ac:dyDescent="0.3">
      <c r="A101" s="60"/>
      <c r="B101" s="61"/>
      <c r="C101" s="62"/>
      <c r="D101" s="62"/>
      <c r="E101" s="62"/>
      <c r="F101" s="62"/>
      <c r="G101" s="62"/>
      <c r="H101" s="62"/>
      <c r="I101" s="61"/>
      <c r="J101" s="61"/>
      <c r="K101" s="62"/>
      <c r="L101" s="62"/>
    </row>
    <row r="102" spans="1:12" ht="36" customHeight="1" thickTop="1" thickBot="1" x14ac:dyDescent="0.3">
      <c r="A102" s="60" t="s">
        <v>105</v>
      </c>
      <c r="B102" s="61">
        <v>2010</v>
      </c>
      <c r="C102" s="62" t="s">
        <v>106</v>
      </c>
      <c r="D102" s="62" t="s">
        <v>24</v>
      </c>
      <c r="E102" s="62" t="s">
        <v>179</v>
      </c>
      <c r="F102" s="62"/>
      <c r="G102" s="22" t="s">
        <v>126</v>
      </c>
      <c r="H102" s="22" t="s">
        <v>190</v>
      </c>
      <c r="I102" s="19"/>
      <c r="J102" s="32"/>
      <c r="K102" s="58" t="s">
        <v>126</v>
      </c>
      <c r="L102" s="58" t="s">
        <v>190</v>
      </c>
    </row>
    <row r="103" spans="1:12" s="4" customFormat="1" ht="16.5" thickTop="1" thickBot="1" x14ac:dyDescent="0.3">
      <c r="A103" s="60"/>
      <c r="B103" s="61"/>
      <c r="C103" s="62"/>
      <c r="D103" s="62"/>
      <c r="E103" s="62"/>
      <c r="F103" s="62"/>
      <c r="G103" s="62"/>
      <c r="H103" s="62"/>
      <c r="I103" s="61"/>
      <c r="J103" s="61"/>
      <c r="K103" s="62"/>
      <c r="L103" s="62"/>
    </row>
    <row r="104" spans="1:12" s="4" customFormat="1" ht="16.5" thickTop="1" thickBot="1" x14ac:dyDescent="0.3">
      <c r="A104" s="60"/>
      <c r="B104" s="61"/>
      <c r="C104" s="62"/>
      <c r="D104" s="62"/>
      <c r="E104" s="62"/>
      <c r="F104" s="62"/>
      <c r="G104" s="62"/>
      <c r="H104" s="62"/>
      <c r="I104" s="61"/>
      <c r="J104" s="61"/>
      <c r="K104" s="62"/>
      <c r="L104" s="62"/>
    </row>
    <row r="105" spans="1:12" ht="36" customHeight="1" thickTop="1" thickBot="1" x14ac:dyDescent="0.3">
      <c r="A105" s="60" t="s">
        <v>107</v>
      </c>
      <c r="B105" s="61">
        <v>2019</v>
      </c>
      <c r="C105" s="62" t="s">
        <v>108</v>
      </c>
      <c r="D105" s="62"/>
      <c r="E105" s="62" t="s">
        <v>179</v>
      </c>
      <c r="F105" s="62"/>
      <c r="G105" s="22" t="s">
        <v>179</v>
      </c>
      <c r="H105" s="22" t="s">
        <v>132</v>
      </c>
      <c r="I105" s="19">
        <v>2029</v>
      </c>
      <c r="J105" s="32">
        <f t="shared" si="2"/>
        <v>2041</v>
      </c>
      <c r="K105" s="58" t="s">
        <v>180</v>
      </c>
      <c r="L105" s="58" t="s">
        <v>188</v>
      </c>
    </row>
    <row r="106" spans="1:12" ht="36" customHeight="1" thickTop="1" thickBot="1" x14ac:dyDescent="0.3">
      <c r="A106" s="60" t="s">
        <v>107</v>
      </c>
      <c r="B106" s="61">
        <v>2017</v>
      </c>
      <c r="C106" s="65" t="s">
        <v>109</v>
      </c>
      <c r="D106" s="62"/>
      <c r="E106" s="62" t="s">
        <v>179</v>
      </c>
      <c r="F106" s="62"/>
      <c r="G106" s="22" t="s">
        <v>179</v>
      </c>
      <c r="H106" s="22" t="s">
        <v>132</v>
      </c>
      <c r="I106" s="19">
        <v>2027</v>
      </c>
      <c r="J106" s="32">
        <f t="shared" si="2"/>
        <v>2039</v>
      </c>
      <c r="K106" s="58" t="s">
        <v>180</v>
      </c>
      <c r="L106" s="58" t="s">
        <v>188</v>
      </c>
    </row>
    <row r="107" spans="1:12" ht="36" customHeight="1" thickTop="1" thickBot="1" x14ac:dyDescent="0.3">
      <c r="A107" s="60" t="s">
        <v>107</v>
      </c>
      <c r="B107" s="61">
        <v>2017</v>
      </c>
      <c r="C107" s="65" t="s">
        <v>109</v>
      </c>
      <c r="D107" s="62"/>
      <c r="E107" s="62" t="s">
        <v>179</v>
      </c>
      <c r="F107" s="62"/>
      <c r="G107" s="22" t="s">
        <v>179</v>
      </c>
      <c r="H107" s="22" t="s">
        <v>132</v>
      </c>
      <c r="I107" s="19">
        <v>2027</v>
      </c>
      <c r="J107" s="32">
        <f t="shared" si="2"/>
        <v>2039</v>
      </c>
      <c r="K107" s="58" t="s">
        <v>180</v>
      </c>
      <c r="L107" s="58" t="s">
        <v>188</v>
      </c>
    </row>
    <row r="108" spans="1:12" ht="36" customHeight="1" thickTop="1" thickBot="1" x14ac:dyDescent="0.3">
      <c r="A108" s="60" t="s">
        <v>107</v>
      </c>
      <c r="B108" s="61">
        <v>2006</v>
      </c>
      <c r="C108" s="62" t="s">
        <v>110</v>
      </c>
      <c r="D108" s="62"/>
      <c r="E108" s="62" t="s">
        <v>179</v>
      </c>
      <c r="F108" s="62"/>
      <c r="G108" s="22" t="s">
        <v>179</v>
      </c>
      <c r="H108" s="22" t="s">
        <v>132</v>
      </c>
      <c r="I108" s="19">
        <v>2022</v>
      </c>
      <c r="J108" s="32">
        <f t="shared" si="2"/>
        <v>2034</v>
      </c>
      <c r="K108" s="58" t="s">
        <v>180</v>
      </c>
      <c r="L108" s="58" t="s">
        <v>188</v>
      </c>
    </row>
    <row r="109" spans="1:12" ht="36" customHeight="1" thickTop="1" thickBot="1" x14ac:dyDescent="0.3">
      <c r="A109" s="60" t="s">
        <v>107</v>
      </c>
      <c r="B109" s="61">
        <v>2006</v>
      </c>
      <c r="C109" s="62" t="s">
        <v>111</v>
      </c>
      <c r="D109" s="62"/>
      <c r="E109" s="62" t="s">
        <v>179</v>
      </c>
      <c r="F109" s="62"/>
      <c r="G109" s="22" t="s">
        <v>179</v>
      </c>
      <c r="H109" s="22" t="s">
        <v>132</v>
      </c>
      <c r="I109" s="19">
        <v>2022</v>
      </c>
      <c r="J109" s="32">
        <f t="shared" si="2"/>
        <v>2034</v>
      </c>
      <c r="K109" s="58" t="s">
        <v>180</v>
      </c>
      <c r="L109" s="58" t="s">
        <v>188</v>
      </c>
    </row>
    <row r="110" spans="1:12" ht="36" customHeight="1" thickTop="1" thickBot="1" x14ac:dyDescent="0.3">
      <c r="A110" s="60" t="s">
        <v>107</v>
      </c>
      <c r="B110" s="61">
        <v>2003</v>
      </c>
      <c r="C110" s="62" t="s">
        <v>30</v>
      </c>
      <c r="D110" s="62"/>
      <c r="E110" s="62" t="s">
        <v>179</v>
      </c>
      <c r="F110" s="62"/>
      <c r="G110" s="22" t="s">
        <v>179</v>
      </c>
      <c r="H110" s="22" t="s">
        <v>132</v>
      </c>
      <c r="I110" s="19">
        <v>2022</v>
      </c>
      <c r="J110" s="32">
        <f t="shared" si="2"/>
        <v>2034</v>
      </c>
      <c r="K110" s="58" t="s">
        <v>180</v>
      </c>
      <c r="L110" s="58" t="s">
        <v>188</v>
      </c>
    </row>
    <row r="111" spans="1:12" s="4" customFormat="1" ht="16.5" thickTop="1" thickBot="1" x14ac:dyDescent="0.3">
      <c r="A111" s="64"/>
      <c r="B111" s="61"/>
      <c r="C111" s="65"/>
      <c r="D111" s="62"/>
      <c r="E111" s="62"/>
      <c r="F111" s="62"/>
      <c r="G111" s="62"/>
      <c r="H111" s="62"/>
      <c r="I111" s="61"/>
      <c r="J111" s="61"/>
      <c r="K111" s="62"/>
      <c r="L111" s="62"/>
    </row>
    <row r="112" spans="1:12" s="4" customFormat="1" ht="16.5" thickTop="1" thickBot="1" x14ac:dyDescent="0.3">
      <c r="A112" s="64"/>
      <c r="B112" s="61"/>
      <c r="C112" s="65"/>
      <c r="D112" s="62"/>
      <c r="E112" s="62"/>
      <c r="F112" s="62"/>
      <c r="G112" s="62"/>
      <c r="H112" s="62"/>
      <c r="I112" s="61"/>
      <c r="J112" s="61"/>
      <c r="K112" s="62"/>
      <c r="L112" s="62"/>
    </row>
    <row r="113" spans="1:12" ht="36" customHeight="1" thickTop="1" thickBot="1" x14ac:dyDescent="0.3">
      <c r="A113" s="60" t="s">
        <v>112</v>
      </c>
      <c r="B113" s="61">
        <v>2018</v>
      </c>
      <c r="C113" s="62" t="s">
        <v>113</v>
      </c>
      <c r="D113" s="62"/>
      <c r="E113" s="62" t="s">
        <v>169</v>
      </c>
      <c r="F113" s="62"/>
      <c r="G113" s="22" t="s">
        <v>213</v>
      </c>
      <c r="H113" s="22" t="s">
        <v>214</v>
      </c>
      <c r="I113" s="19">
        <v>2023</v>
      </c>
      <c r="J113" s="32">
        <f t="shared" si="2"/>
        <v>2035</v>
      </c>
      <c r="K113" s="58" t="s">
        <v>170</v>
      </c>
      <c r="L113" s="58" t="s">
        <v>188</v>
      </c>
    </row>
    <row r="114" spans="1:12" ht="36" customHeight="1" thickTop="1" thickBot="1" x14ac:dyDescent="0.3">
      <c r="A114" s="60" t="s">
        <v>112</v>
      </c>
      <c r="B114" s="61">
        <v>2018</v>
      </c>
      <c r="C114" s="62" t="s">
        <v>113</v>
      </c>
      <c r="D114" s="62"/>
      <c r="E114" s="62" t="s">
        <v>169</v>
      </c>
      <c r="F114" s="62"/>
      <c r="G114" s="22" t="s">
        <v>213</v>
      </c>
      <c r="H114" s="22" t="s">
        <v>214</v>
      </c>
      <c r="I114" s="19">
        <v>2023</v>
      </c>
      <c r="J114" s="32">
        <f t="shared" si="2"/>
        <v>2035</v>
      </c>
      <c r="K114" s="58" t="s">
        <v>170</v>
      </c>
      <c r="L114" s="58" t="s">
        <v>188</v>
      </c>
    </row>
    <row r="115" spans="1:12" ht="36" customHeight="1" thickTop="1" thickBot="1" x14ac:dyDescent="0.3">
      <c r="A115" s="60" t="s">
        <v>112</v>
      </c>
      <c r="B115" s="61">
        <v>2017</v>
      </c>
      <c r="C115" s="62" t="s">
        <v>113</v>
      </c>
      <c r="D115" s="62"/>
      <c r="E115" s="62" t="s">
        <v>169</v>
      </c>
      <c r="F115" s="62"/>
      <c r="G115" s="22" t="s">
        <v>213</v>
      </c>
      <c r="H115" s="22" t="s">
        <v>214</v>
      </c>
      <c r="I115" s="19">
        <v>2022</v>
      </c>
      <c r="J115" s="32">
        <f t="shared" si="2"/>
        <v>2034</v>
      </c>
      <c r="K115" s="58" t="s">
        <v>170</v>
      </c>
      <c r="L115" s="58" t="s">
        <v>188</v>
      </c>
    </row>
    <row r="116" spans="1:12" ht="36" customHeight="1" thickTop="1" thickBot="1" x14ac:dyDescent="0.3">
      <c r="A116" s="60" t="s">
        <v>112</v>
      </c>
      <c r="B116" s="61">
        <v>2016</v>
      </c>
      <c r="C116" s="62" t="s">
        <v>114</v>
      </c>
      <c r="D116" s="62"/>
      <c r="E116" s="62" t="s">
        <v>169</v>
      </c>
      <c r="F116" s="62"/>
      <c r="G116" s="22" t="s">
        <v>213</v>
      </c>
      <c r="H116" s="22" t="s">
        <v>214</v>
      </c>
      <c r="I116" s="19">
        <v>2022</v>
      </c>
      <c r="J116" s="32">
        <f t="shared" si="2"/>
        <v>2034</v>
      </c>
      <c r="K116" s="58" t="s">
        <v>170</v>
      </c>
      <c r="L116" s="58" t="s">
        <v>188</v>
      </c>
    </row>
    <row r="117" spans="1:12" ht="36" customHeight="1" thickTop="1" thickBot="1" x14ac:dyDescent="0.3">
      <c r="A117" s="60" t="s">
        <v>112</v>
      </c>
      <c r="B117" s="61">
        <v>2015</v>
      </c>
      <c r="C117" s="62" t="s">
        <v>114</v>
      </c>
      <c r="D117" s="62"/>
      <c r="E117" s="62" t="s">
        <v>169</v>
      </c>
      <c r="F117" s="62"/>
      <c r="G117" s="22" t="s">
        <v>213</v>
      </c>
      <c r="H117" s="22" t="s">
        <v>214</v>
      </c>
      <c r="I117" s="19">
        <v>2022</v>
      </c>
      <c r="J117" s="32">
        <f t="shared" si="2"/>
        <v>2034</v>
      </c>
      <c r="K117" s="58" t="s">
        <v>170</v>
      </c>
      <c r="L117" s="58" t="s">
        <v>188</v>
      </c>
    </row>
    <row r="118" spans="1:12" ht="36" customHeight="1" thickTop="1" thickBot="1" x14ac:dyDescent="0.3">
      <c r="A118" s="60" t="s">
        <v>112</v>
      </c>
      <c r="B118" s="61">
        <v>2014</v>
      </c>
      <c r="C118" s="62" t="s">
        <v>114</v>
      </c>
      <c r="D118" s="62"/>
      <c r="E118" s="62" t="s">
        <v>169</v>
      </c>
      <c r="F118" s="62"/>
      <c r="G118" s="22" t="s">
        <v>213</v>
      </c>
      <c r="H118" s="22" t="s">
        <v>214</v>
      </c>
      <c r="I118" s="19">
        <v>2022</v>
      </c>
      <c r="J118" s="32">
        <f t="shared" si="2"/>
        <v>2034</v>
      </c>
      <c r="K118" s="58" t="s">
        <v>170</v>
      </c>
      <c r="L118" s="58" t="s">
        <v>188</v>
      </c>
    </row>
    <row r="119" spans="1:12" ht="36" customHeight="1" thickTop="1" thickBot="1" x14ac:dyDescent="0.3">
      <c r="A119" s="60" t="s">
        <v>112</v>
      </c>
      <c r="B119" s="61">
        <v>2014</v>
      </c>
      <c r="C119" s="62" t="s">
        <v>114</v>
      </c>
      <c r="D119" s="62"/>
      <c r="E119" s="62" t="s">
        <v>169</v>
      </c>
      <c r="F119" s="62"/>
      <c r="G119" s="22" t="s">
        <v>213</v>
      </c>
      <c r="H119" s="22" t="s">
        <v>214</v>
      </c>
      <c r="I119" s="19">
        <v>2022</v>
      </c>
      <c r="J119" s="32">
        <f t="shared" si="2"/>
        <v>2034</v>
      </c>
      <c r="K119" s="58" t="s">
        <v>170</v>
      </c>
      <c r="L119" s="58" t="s">
        <v>188</v>
      </c>
    </row>
    <row r="120" spans="1:12" s="4" customFormat="1" ht="16.5" thickTop="1" thickBot="1" x14ac:dyDescent="0.3">
      <c r="A120" s="64"/>
      <c r="B120" s="61"/>
      <c r="C120" s="65"/>
      <c r="D120" s="62"/>
      <c r="E120" s="62"/>
      <c r="F120" s="62"/>
      <c r="G120" s="62"/>
      <c r="H120" s="62"/>
      <c r="I120" s="61"/>
      <c r="J120" s="61"/>
      <c r="K120" s="62"/>
      <c r="L120" s="62"/>
    </row>
    <row r="121" spans="1:12" s="4" customFormat="1" ht="16.5" thickTop="1" thickBot="1" x14ac:dyDescent="0.3">
      <c r="A121" s="64"/>
      <c r="B121" s="61"/>
      <c r="C121" s="65"/>
      <c r="D121" s="62"/>
      <c r="E121" s="62"/>
      <c r="F121" s="62"/>
      <c r="G121" s="62"/>
      <c r="H121" s="62"/>
      <c r="I121" s="61"/>
      <c r="J121" s="61"/>
      <c r="K121" s="62"/>
      <c r="L121" s="62"/>
    </row>
    <row r="122" spans="1:12" ht="36" customHeight="1" thickTop="1" thickBot="1" x14ac:dyDescent="0.3">
      <c r="A122" s="60" t="s">
        <v>115</v>
      </c>
      <c r="B122" s="61">
        <v>2018</v>
      </c>
      <c r="C122" s="62" t="s">
        <v>116</v>
      </c>
      <c r="D122" s="62" t="s">
        <v>24</v>
      </c>
      <c r="E122" s="62" t="s">
        <v>179</v>
      </c>
      <c r="F122" s="62"/>
      <c r="G122" s="22" t="s">
        <v>179</v>
      </c>
      <c r="H122" s="22" t="s">
        <v>132</v>
      </c>
      <c r="I122" s="19">
        <v>2021</v>
      </c>
      <c r="J122" s="32">
        <f t="shared" si="2"/>
        <v>2033</v>
      </c>
      <c r="K122" s="58" t="s">
        <v>180</v>
      </c>
      <c r="L122" s="58" t="s">
        <v>188</v>
      </c>
    </row>
    <row r="123" spans="1:12" ht="36" customHeight="1" thickTop="1" thickBot="1" x14ac:dyDescent="0.3">
      <c r="A123" s="60" t="s">
        <v>117</v>
      </c>
      <c r="B123" s="61">
        <v>2018</v>
      </c>
      <c r="C123" s="62" t="s">
        <v>116</v>
      </c>
      <c r="D123" s="62" t="s">
        <v>24</v>
      </c>
      <c r="E123" s="62" t="s">
        <v>179</v>
      </c>
      <c r="F123" s="62"/>
      <c r="G123" s="22" t="s">
        <v>179</v>
      </c>
      <c r="H123" s="22" t="s">
        <v>132</v>
      </c>
      <c r="I123" s="19">
        <v>2021</v>
      </c>
      <c r="J123" s="32">
        <f t="shared" si="2"/>
        <v>2033</v>
      </c>
      <c r="K123" s="58" t="s">
        <v>180</v>
      </c>
      <c r="L123" s="58" t="s">
        <v>188</v>
      </c>
    </row>
    <row r="124" spans="1:12" ht="36" customHeight="1" thickTop="1" thickBot="1" x14ac:dyDescent="0.3">
      <c r="A124" s="60" t="s">
        <v>117</v>
      </c>
      <c r="B124" s="61">
        <v>2014</v>
      </c>
      <c r="C124" s="62" t="s">
        <v>84</v>
      </c>
      <c r="D124" s="62" t="s">
        <v>24</v>
      </c>
      <c r="E124" s="62" t="s">
        <v>179</v>
      </c>
      <c r="F124" s="62"/>
      <c r="G124" s="22" t="s">
        <v>179</v>
      </c>
      <c r="H124" s="22" t="s">
        <v>132</v>
      </c>
      <c r="I124" s="19">
        <v>2021</v>
      </c>
      <c r="J124" s="32">
        <f t="shared" si="2"/>
        <v>2033</v>
      </c>
      <c r="K124" s="58" t="s">
        <v>180</v>
      </c>
      <c r="L124" s="58" t="s">
        <v>188</v>
      </c>
    </row>
    <row r="125" spans="1:12" ht="36" customHeight="1" thickTop="1" thickBot="1" x14ac:dyDescent="0.3">
      <c r="A125" s="60" t="s">
        <v>115</v>
      </c>
      <c r="B125" s="61">
        <v>2014</v>
      </c>
      <c r="C125" s="62" t="s">
        <v>84</v>
      </c>
      <c r="D125" s="62" t="s">
        <v>24</v>
      </c>
      <c r="E125" s="62" t="s">
        <v>179</v>
      </c>
      <c r="F125" s="62"/>
      <c r="G125" s="22" t="s">
        <v>179</v>
      </c>
      <c r="H125" s="22" t="s">
        <v>132</v>
      </c>
      <c r="I125" s="19">
        <v>2021</v>
      </c>
      <c r="J125" s="32">
        <f t="shared" si="2"/>
        <v>2033</v>
      </c>
      <c r="K125" s="58" t="s">
        <v>180</v>
      </c>
      <c r="L125" s="58" t="s">
        <v>188</v>
      </c>
    </row>
    <row r="126" spans="1:12" s="4" customFormat="1" ht="16.5" thickTop="1" thickBot="1" x14ac:dyDescent="0.3">
      <c r="A126" s="64"/>
      <c r="B126" s="61"/>
      <c r="C126" s="65"/>
      <c r="D126" s="62"/>
      <c r="E126" s="62"/>
      <c r="F126" s="62"/>
      <c r="G126" s="62"/>
      <c r="H126" s="62"/>
      <c r="I126" s="61"/>
      <c r="J126" s="61"/>
      <c r="K126" s="62"/>
      <c r="L126" s="62"/>
    </row>
    <row r="127" spans="1:12" s="4" customFormat="1" ht="16.5" thickTop="1" thickBot="1" x14ac:dyDescent="0.3">
      <c r="A127" s="64"/>
      <c r="B127" s="61"/>
      <c r="C127" s="65"/>
      <c r="D127" s="62"/>
      <c r="E127" s="62"/>
      <c r="F127" s="62"/>
      <c r="G127" s="62"/>
      <c r="H127" s="62"/>
      <c r="I127" s="61"/>
      <c r="J127" s="61"/>
      <c r="K127" s="62"/>
      <c r="L127" s="62"/>
    </row>
    <row r="128" spans="1:12" ht="36" customHeight="1" thickTop="1" thickBot="1" x14ac:dyDescent="0.3">
      <c r="A128" s="60" t="s">
        <v>118</v>
      </c>
      <c r="B128" s="61">
        <v>2018</v>
      </c>
      <c r="C128" s="62" t="s">
        <v>119</v>
      </c>
      <c r="D128" s="62"/>
      <c r="E128" s="62" t="s">
        <v>179</v>
      </c>
      <c r="F128" s="62"/>
      <c r="G128" s="22" t="s">
        <v>179</v>
      </c>
      <c r="H128" s="22" t="s">
        <v>132</v>
      </c>
      <c r="I128" s="19">
        <v>2028</v>
      </c>
      <c r="J128" s="32">
        <f t="shared" si="2"/>
        <v>2040</v>
      </c>
      <c r="K128" s="58" t="s">
        <v>180</v>
      </c>
      <c r="L128" s="58" t="s">
        <v>188</v>
      </c>
    </row>
    <row r="129" spans="1:12" ht="36" customHeight="1" thickTop="1" thickBot="1" x14ac:dyDescent="0.3">
      <c r="A129" s="60" t="s">
        <v>118</v>
      </c>
      <c r="B129" s="61">
        <v>2010</v>
      </c>
      <c r="C129" s="62" t="s">
        <v>120</v>
      </c>
      <c r="D129" s="62"/>
      <c r="E129" s="62" t="s">
        <v>179</v>
      </c>
      <c r="F129" s="62"/>
      <c r="G129" s="22" t="s">
        <v>179</v>
      </c>
      <c r="H129" s="22" t="s">
        <v>132</v>
      </c>
      <c r="I129" s="19">
        <v>2022</v>
      </c>
      <c r="J129" s="32">
        <f t="shared" si="2"/>
        <v>2034</v>
      </c>
      <c r="K129" s="58" t="s">
        <v>180</v>
      </c>
      <c r="L129" s="58" t="s">
        <v>188</v>
      </c>
    </row>
    <row r="130" spans="1:12" ht="36" customHeight="1" thickTop="1" thickBot="1" x14ac:dyDescent="0.3">
      <c r="A130" s="60" t="s">
        <v>118</v>
      </c>
      <c r="B130" s="61">
        <v>2010</v>
      </c>
      <c r="C130" s="62" t="s">
        <v>120</v>
      </c>
      <c r="D130" s="62"/>
      <c r="E130" s="62" t="s">
        <v>179</v>
      </c>
      <c r="F130" s="62"/>
      <c r="G130" s="22" t="s">
        <v>179</v>
      </c>
      <c r="H130" s="22" t="s">
        <v>132</v>
      </c>
      <c r="I130" s="19">
        <v>2022</v>
      </c>
      <c r="J130" s="32">
        <f t="shared" si="2"/>
        <v>2034</v>
      </c>
      <c r="K130" s="58" t="s">
        <v>180</v>
      </c>
      <c r="L130" s="58" t="s">
        <v>188</v>
      </c>
    </row>
    <row r="131" spans="1:12" ht="36" customHeight="1" thickTop="1" thickBot="1" x14ac:dyDescent="0.3">
      <c r="A131" s="60" t="s">
        <v>118</v>
      </c>
      <c r="B131" s="61">
        <v>2010</v>
      </c>
      <c r="C131" s="62" t="s">
        <v>120</v>
      </c>
      <c r="D131" s="62"/>
      <c r="E131" s="62" t="s">
        <v>179</v>
      </c>
      <c r="F131" s="62"/>
      <c r="G131" s="22" t="s">
        <v>179</v>
      </c>
      <c r="H131" s="22" t="s">
        <v>132</v>
      </c>
      <c r="I131" s="19">
        <v>2022</v>
      </c>
      <c r="J131" s="32">
        <f t="shared" si="2"/>
        <v>2034</v>
      </c>
      <c r="K131" s="58" t="s">
        <v>180</v>
      </c>
      <c r="L131" s="58" t="s">
        <v>188</v>
      </c>
    </row>
    <row r="132" spans="1:12" ht="36" customHeight="1" thickTop="1" thickBot="1" x14ac:dyDescent="0.3">
      <c r="A132" s="60" t="s">
        <v>118</v>
      </c>
      <c r="B132" s="61">
        <v>2010</v>
      </c>
      <c r="C132" s="62" t="s">
        <v>120</v>
      </c>
      <c r="D132" s="62"/>
      <c r="E132" s="62" t="s">
        <v>179</v>
      </c>
      <c r="F132" s="62"/>
      <c r="G132" s="22" t="s">
        <v>179</v>
      </c>
      <c r="H132" s="22" t="s">
        <v>132</v>
      </c>
      <c r="I132" s="19">
        <v>2022</v>
      </c>
      <c r="J132" s="32">
        <f t="shared" si="2"/>
        <v>2034</v>
      </c>
      <c r="K132" s="58" t="s">
        <v>180</v>
      </c>
      <c r="L132" s="58" t="s">
        <v>188</v>
      </c>
    </row>
    <row r="133" spans="1:12" ht="36" customHeight="1" thickTop="1" thickBot="1" x14ac:dyDescent="0.3">
      <c r="A133" s="60" t="s">
        <v>118</v>
      </c>
      <c r="B133" s="61">
        <v>2007</v>
      </c>
      <c r="C133" s="62" t="s">
        <v>121</v>
      </c>
      <c r="D133" s="62"/>
      <c r="E133" s="62" t="s">
        <v>179</v>
      </c>
      <c r="F133" s="62"/>
      <c r="G133" s="22" t="s">
        <v>179</v>
      </c>
      <c r="H133" s="22" t="s">
        <v>132</v>
      </c>
      <c r="I133" s="19">
        <v>2022</v>
      </c>
      <c r="J133" s="32">
        <f t="shared" si="2"/>
        <v>2034</v>
      </c>
      <c r="K133" s="58" t="s">
        <v>180</v>
      </c>
      <c r="L133" s="58" t="s">
        <v>188</v>
      </c>
    </row>
    <row r="134" spans="1:12" ht="36" customHeight="1" thickTop="1" thickBot="1" x14ac:dyDescent="0.3">
      <c r="A134" s="60" t="s">
        <v>118</v>
      </c>
      <c r="B134" s="61">
        <v>2007</v>
      </c>
      <c r="C134" s="62" t="s">
        <v>121</v>
      </c>
      <c r="D134" s="62"/>
      <c r="E134" s="62" t="s">
        <v>179</v>
      </c>
      <c r="F134" s="62"/>
      <c r="G134" s="22" t="s">
        <v>179</v>
      </c>
      <c r="H134" s="22" t="s">
        <v>132</v>
      </c>
      <c r="I134" s="19">
        <v>2022</v>
      </c>
      <c r="J134" s="32">
        <f t="shared" si="2"/>
        <v>2034</v>
      </c>
      <c r="K134" s="58" t="s">
        <v>180</v>
      </c>
      <c r="L134" s="58" t="s">
        <v>188</v>
      </c>
    </row>
    <row r="135" spans="1:12" ht="36" customHeight="1" thickTop="1" thickBot="1" x14ac:dyDescent="0.3">
      <c r="A135" s="60" t="s">
        <v>118</v>
      </c>
      <c r="B135" s="61">
        <v>2017</v>
      </c>
      <c r="C135" s="62" t="s">
        <v>122</v>
      </c>
      <c r="D135" s="62"/>
      <c r="E135" s="62" t="s">
        <v>172</v>
      </c>
      <c r="F135" s="62"/>
      <c r="G135" s="22" t="s">
        <v>172</v>
      </c>
      <c r="H135" s="22" t="s">
        <v>132</v>
      </c>
      <c r="I135" s="19">
        <v>2032</v>
      </c>
      <c r="J135" s="32">
        <f t="shared" si="2"/>
        <v>2044</v>
      </c>
      <c r="K135" s="58" t="s">
        <v>173</v>
      </c>
      <c r="L135" s="58" t="s">
        <v>188</v>
      </c>
    </row>
    <row r="136" spans="1:12" ht="16.5" thickTop="1" thickBo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</row>
    <row r="137" spans="1:12" s="50" customFormat="1" ht="15.75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x14ac:dyDescent="0.25">
      <c r="I138" s="21"/>
    </row>
    <row r="139" spans="1:12" x14ac:dyDescent="0.25">
      <c r="I139" s="21"/>
    </row>
    <row r="140" spans="1:12" x14ac:dyDescent="0.25">
      <c r="I140" s="21"/>
    </row>
    <row r="141" spans="1:12" x14ac:dyDescent="0.25">
      <c r="I141" s="21"/>
    </row>
  </sheetData>
  <pageMargins left="0.7" right="0.7" top="0.75" bottom="0.75" header="0.3" footer="0.3"/>
  <pageSetup paperSize="17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Impact - Cost</vt:lpstr>
      <vt:lpstr>Fleet Vehicles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2021-11-10T20:55:07Z</cp:lastPrinted>
  <dcterms:created xsi:type="dcterms:W3CDTF">2021-10-18T14:04:32Z</dcterms:created>
  <dcterms:modified xsi:type="dcterms:W3CDTF">2022-01-31T16:13:11Z</dcterms:modified>
</cp:coreProperties>
</file>