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E153\OneDrive - Maersk Group\Personal\Misc\Archive\"/>
    </mc:Choice>
  </mc:AlternateContent>
  <bookViews>
    <workbookView xWindow="240" yWindow="90" windowWidth="19440" windowHeight="7995" firstSheet="4" activeTab="6"/>
  </bookViews>
  <sheets>
    <sheet name="PPF" sheetId="1" state="hidden" r:id="rId1"/>
    <sheet name="SIP" sheetId="2" state="hidden" r:id="rId2"/>
    <sheet name="PF_EPF" sheetId="3" state="hidden" r:id="rId3"/>
    <sheet name="Totals" sheetId="4" state="hidden" r:id="rId4"/>
    <sheet name="My_Investments" sheetId="5" r:id="rId5"/>
    <sheet name="SIPs" sheetId="9" r:id="rId6"/>
    <sheet name="Monthly Expenses" sheetId="6" r:id="rId7"/>
    <sheet name="Login Details" sheetId="7" r:id="rId8"/>
    <sheet name="Temp" sheetId="8" r:id="rId9"/>
  </sheets>
  <calcPr calcId="171027"/>
</workbook>
</file>

<file path=xl/calcChain.xml><?xml version="1.0" encoding="utf-8"?>
<calcChain xmlns="http://schemas.openxmlformats.org/spreadsheetml/2006/main">
  <c r="C21" i="6" l="1"/>
  <c r="D5" i="5" l="1"/>
  <c r="A5" i="5" s="1"/>
  <c r="A4" i="5"/>
  <c r="A6" i="5"/>
  <c r="A7" i="5"/>
  <c r="A8" i="5"/>
  <c r="A9" i="5"/>
  <c r="A10" i="5"/>
  <c r="A11" i="5"/>
  <c r="A12" i="5"/>
  <c r="A13" i="5"/>
  <c r="A14" i="5"/>
  <c r="A3" i="5"/>
  <c r="D25" i="5" l="1"/>
  <c r="C29" i="2" l="1"/>
  <c r="C28" i="2"/>
  <c r="J14" i="5"/>
  <c r="L14" i="5"/>
  <c r="K12" i="5"/>
  <c r="J11" i="5"/>
  <c r="L11" i="5"/>
  <c r="K11" i="5" s="1"/>
  <c r="J10" i="5"/>
  <c r="J13" i="5"/>
  <c r="J8" i="5"/>
  <c r="J7" i="5"/>
  <c r="J4" i="5"/>
  <c r="J5" i="5"/>
  <c r="K3" i="5"/>
  <c r="A25" i="5"/>
  <c r="J25" i="5" l="1"/>
  <c r="K14" i="5"/>
  <c r="B21" i="6" l="1"/>
  <c r="D21" i="6" s="1"/>
  <c r="L10" i="5" l="1"/>
  <c r="K10" i="5" s="1"/>
  <c r="L13" i="5"/>
  <c r="K13" i="5" s="1"/>
  <c r="L8" i="5"/>
  <c r="K8" i="5" s="1"/>
  <c r="L7" i="5"/>
  <c r="K6" i="5"/>
  <c r="L5" i="5"/>
  <c r="K5" i="5" s="1"/>
  <c r="L4" i="5" l="1"/>
  <c r="K4" i="5" s="1"/>
  <c r="I25" i="5"/>
  <c r="N25" i="5"/>
  <c r="L2" i="5" l="1"/>
  <c r="L25" i="5" s="1"/>
  <c r="H9" i="4"/>
  <c r="E9" i="4"/>
  <c r="C28" i="3" l="1"/>
  <c r="I2" i="3"/>
  <c r="K2" i="3" s="1"/>
  <c r="I3" i="3" s="1"/>
  <c r="K3" i="3" s="1"/>
  <c r="I4" i="3" s="1"/>
  <c r="K4" i="3" s="1"/>
  <c r="I5" i="3" s="1"/>
  <c r="K5" i="3" s="1"/>
  <c r="I6" i="3" s="1"/>
  <c r="K6" i="3" s="1"/>
  <c r="I7" i="3" s="1"/>
  <c r="K7" i="3" s="1"/>
  <c r="I8" i="3" s="1"/>
  <c r="K8" i="3" s="1"/>
  <c r="I9" i="3" s="1"/>
  <c r="K9" i="3" s="1"/>
  <c r="I10" i="3" s="1"/>
  <c r="K10" i="3" s="1"/>
  <c r="I11" i="3" s="1"/>
  <c r="K11" i="3" s="1"/>
  <c r="I12" i="3" s="1"/>
  <c r="K12" i="3" s="1"/>
  <c r="I13" i="3" s="1"/>
  <c r="K13" i="3" s="1"/>
  <c r="I14" i="3" s="1"/>
  <c r="K14" i="3" s="1"/>
  <c r="I15" i="3" s="1"/>
  <c r="K15" i="3" s="1"/>
  <c r="I16" i="3" s="1"/>
  <c r="K16" i="3" s="1"/>
  <c r="I17" i="3" s="1"/>
  <c r="K17" i="3" s="1"/>
  <c r="I18" i="3" s="1"/>
  <c r="K18" i="3" s="1"/>
  <c r="I19" i="3" s="1"/>
  <c r="K19" i="3" s="1"/>
  <c r="I20" i="3" s="1"/>
  <c r="K20" i="3" s="1"/>
  <c r="I21" i="3" s="1"/>
  <c r="K21" i="3" s="1"/>
  <c r="I22" i="3" s="1"/>
  <c r="K22" i="3" s="1"/>
  <c r="I23" i="3" s="1"/>
  <c r="K23" i="3" s="1"/>
  <c r="I24" i="3" s="1"/>
  <c r="K24" i="3" s="1"/>
  <c r="I25" i="3" s="1"/>
  <c r="K25" i="3" s="1"/>
  <c r="C29" i="1"/>
  <c r="C2" i="3"/>
  <c r="E2" i="3" s="1"/>
  <c r="C3" i="3" s="1"/>
  <c r="E3" i="3" s="1"/>
  <c r="C4" i="3" s="1"/>
  <c r="E4" i="3" s="1"/>
  <c r="C5" i="3" s="1"/>
  <c r="E5" i="3" s="1"/>
  <c r="C6" i="3" s="1"/>
  <c r="E6" i="3" s="1"/>
  <c r="C7" i="3" s="1"/>
  <c r="E7" i="3" s="1"/>
  <c r="C8" i="3" s="1"/>
  <c r="E8" i="3" s="1"/>
  <c r="C9" i="3" s="1"/>
  <c r="E9" i="3" s="1"/>
  <c r="C10" i="3" s="1"/>
  <c r="E10" i="3" s="1"/>
  <c r="C11" i="3" s="1"/>
  <c r="E11" i="3" s="1"/>
  <c r="C12" i="3" s="1"/>
  <c r="E12" i="3" s="1"/>
  <c r="C13" i="3" s="1"/>
  <c r="E13" i="3" s="1"/>
  <c r="C14" i="3" s="1"/>
  <c r="E14" i="3" s="1"/>
  <c r="C15" i="3" s="1"/>
  <c r="E15" i="3" s="1"/>
  <c r="C16" i="3" s="1"/>
  <c r="E16" i="3" s="1"/>
  <c r="C17" i="3" s="1"/>
  <c r="E17" i="3" s="1"/>
  <c r="C18" i="3" s="1"/>
  <c r="E18" i="3" s="1"/>
  <c r="C19" i="3" s="1"/>
  <c r="E19" i="3" s="1"/>
  <c r="C20" i="3" s="1"/>
  <c r="E20" i="3" s="1"/>
  <c r="C21" i="3" s="1"/>
  <c r="E21" i="3" s="1"/>
  <c r="C22" i="3" s="1"/>
  <c r="E22" i="3" s="1"/>
  <c r="C23" i="3" s="1"/>
  <c r="E23" i="3" s="1"/>
  <c r="C24" i="3" s="1"/>
  <c r="E24" i="3" s="1"/>
  <c r="C25" i="3" s="1"/>
  <c r="E25" i="3" s="1"/>
  <c r="I2" i="2"/>
  <c r="K2" i="2" s="1"/>
  <c r="I3" i="2" s="1"/>
  <c r="K3" i="2" s="1"/>
  <c r="I4" i="2" s="1"/>
  <c r="K4" i="2" s="1"/>
  <c r="I5" i="2" s="1"/>
  <c r="K5" i="2" s="1"/>
  <c r="I6" i="2" s="1"/>
  <c r="K6" i="2" s="1"/>
  <c r="I7" i="2" s="1"/>
  <c r="K7" i="2" s="1"/>
  <c r="I8" i="2" s="1"/>
  <c r="K8" i="2" s="1"/>
  <c r="I9" i="2" s="1"/>
  <c r="K9" i="2" s="1"/>
  <c r="I10" i="2" s="1"/>
  <c r="K10" i="2" s="1"/>
  <c r="I11" i="2" s="1"/>
  <c r="K11" i="2" s="1"/>
  <c r="I12" i="2" s="1"/>
  <c r="K12" i="2" s="1"/>
  <c r="I13" i="2" s="1"/>
  <c r="K13" i="2" s="1"/>
  <c r="I14" i="2" s="1"/>
  <c r="K14" i="2" s="1"/>
  <c r="I15" i="2" s="1"/>
  <c r="K15" i="2" s="1"/>
  <c r="I16" i="2" s="1"/>
  <c r="K16" i="2" s="1"/>
  <c r="I17" i="2" s="1"/>
  <c r="K17" i="2" s="1"/>
  <c r="I18" i="2" s="1"/>
  <c r="K18" i="2" s="1"/>
  <c r="I19" i="2" s="1"/>
  <c r="K19" i="2" s="1"/>
  <c r="I20" i="2" s="1"/>
  <c r="K20" i="2" s="1"/>
  <c r="I21" i="2" s="1"/>
  <c r="K21" i="2" s="1"/>
  <c r="I22" i="2" s="1"/>
  <c r="K22" i="2" s="1"/>
  <c r="I23" i="2" s="1"/>
  <c r="K23" i="2" s="1"/>
  <c r="I24" i="2" s="1"/>
  <c r="K24" i="2" s="1"/>
  <c r="I25" i="2" s="1"/>
  <c r="K25" i="2" s="1"/>
  <c r="C2" i="2"/>
  <c r="E2" i="2" s="1"/>
  <c r="C3" i="2" s="1"/>
  <c r="E3" i="2" s="1"/>
  <c r="C4" i="2" s="1"/>
  <c r="E4" i="2" s="1"/>
  <c r="C5" i="2" s="1"/>
  <c r="E5" i="2" s="1"/>
  <c r="C6" i="2" s="1"/>
  <c r="E6" i="2" s="1"/>
  <c r="C7" i="2" s="1"/>
  <c r="E7" i="2" s="1"/>
  <c r="C8" i="2" s="1"/>
  <c r="E8" i="2" s="1"/>
  <c r="C9" i="2" s="1"/>
  <c r="E9" i="2" s="1"/>
  <c r="C10" i="2" s="1"/>
  <c r="E10" i="2" s="1"/>
  <c r="C11" i="2" s="1"/>
  <c r="E11" i="2" s="1"/>
  <c r="C12" i="2" s="1"/>
  <c r="E12" i="2" s="1"/>
  <c r="C13" i="2" s="1"/>
  <c r="E13" i="2" s="1"/>
  <c r="C14" i="2" s="1"/>
  <c r="E14" i="2" s="1"/>
  <c r="C15" i="2" s="1"/>
  <c r="E15" i="2" s="1"/>
  <c r="C16" i="2" s="1"/>
  <c r="E16" i="2" s="1"/>
  <c r="C17" i="2" s="1"/>
  <c r="E17" i="2" s="1"/>
  <c r="C18" i="2" s="1"/>
  <c r="E18" i="2" s="1"/>
  <c r="C19" i="2" s="1"/>
  <c r="E19" i="2" s="1"/>
  <c r="C20" i="2" s="1"/>
  <c r="E20" i="2" s="1"/>
  <c r="C21" i="2" s="1"/>
  <c r="E21" i="2" s="1"/>
  <c r="C22" i="2" s="1"/>
  <c r="E22" i="2" s="1"/>
  <c r="C23" i="2" s="1"/>
  <c r="E23" i="2" s="1"/>
  <c r="C24" i="2" s="1"/>
  <c r="E24" i="2" s="1"/>
  <c r="C25" i="2" s="1"/>
  <c r="E25" i="2" s="1"/>
  <c r="C30" i="2" s="1"/>
  <c r="O3" i="1"/>
  <c r="Q3" i="1" s="1"/>
  <c r="O4" i="1" s="1"/>
  <c r="Q4" i="1" s="1"/>
  <c r="O5" i="1" s="1"/>
  <c r="Q5" i="1" s="1"/>
  <c r="O6" i="1" s="1"/>
  <c r="Q6" i="1" s="1"/>
  <c r="O7" i="1" s="1"/>
  <c r="Q7" i="1" s="1"/>
  <c r="O8" i="1" s="1"/>
  <c r="Q8" i="1" s="1"/>
  <c r="O9" i="1" s="1"/>
  <c r="Q9" i="1" s="1"/>
  <c r="O10" i="1" s="1"/>
  <c r="Q10" i="1" s="1"/>
  <c r="O11" i="1" s="1"/>
  <c r="Q11" i="1" s="1"/>
  <c r="O12" i="1" s="1"/>
  <c r="Q12" i="1" s="1"/>
  <c r="O13" i="1" s="1"/>
  <c r="Q13" i="1" s="1"/>
  <c r="O14" i="1" s="1"/>
  <c r="Q14" i="1" s="1"/>
  <c r="O15" i="1" s="1"/>
  <c r="Q15" i="1" s="1"/>
  <c r="O16" i="1" s="1"/>
  <c r="Q16" i="1" s="1"/>
  <c r="O17" i="1" s="1"/>
  <c r="Q17" i="1" s="1"/>
  <c r="O18" i="1" s="1"/>
  <c r="Q18" i="1" s="1"/>
  <c r="O19" i="1" s="1"/>
  <c r="Q19" i="1" s="1"/>
  <c r="O20" i="1" s="1"/>
  <c r="Q20" i="1" s="1"/>
  <c r="O21" i="1" s="1"/>
  <c r="Q21" i="1" s="1"/>
  <c r="O22" i="1" s="1"/>
  <c r="Q22" i="1" s="1"/>
  <c r="O23" i="1" s="1"/>
  <c r="Q23" i="1" s="1"/>
  <c r="O24" i="1" s="1"/>
  <c r="Q24" i="1" s="1"/>
  <c r="O25" i="1" s="1"/>
  <c r="Q25" i="1" s="1"/>
  <c r="O26" i="1" s="1"/>
  <c r="Q26" i="1" s="1"/>
  <c r="I3" i="1"/>
  <c r="K3" i="1" s="1"/>
  <c r="I4" i="1" s="1"/>
  <c r="K4" i="1" s="1"/>
  <c r="I5" i="1" s="1"/>
  <c r="K5" i="1" s="1"/>
  <c r="I6" i="1" s="1"/>
  <c r="K6" i="1" s="1"/>
  <c r="I7" i="1" s="1"/>
  <c r="K7" i="1" s="1"/>
  <c r="I8" i="1" s="1"/>
  <c r="K8" i="1" s="1"/>
  <c r="I9" i="1" s="1"/>
  <c r="K9" i="1" s="1"/>
  <c r="I10" i="1" s="1"/>
  <c r="K10" i="1" s="1"/>
  <c r="I11" i="1" s="1"/>
  <c r="K11" i="1" s="1"/>
  <c r="I12" i="1" s="1"/>
  <c r="K12" i="1" s="1"/>
  <c r="I13" i="1" s="1"/>
  <c r="K13" i="1" s="1"/>
  <c r="I14" i="1" s="1"/>
  <c r="K14" i="1" s="1"/>
  <c r="I15" i="1" s="1"/>
  <c r="K15" i="1" s="1"/>
  <c r="I16" i="1" s="1"/>
  <c r="K16" i="1" s="1"/>
  <c r="I17" i="1" s="1"/>
  <c r="K17" i="1" s="1"/>
  <c r="I18" i="1" s="1"/>
  <c r="K18" i="1" s="1"/>
  <c r="I19" i="1" s="1"/>
  <c r="K19" i="1" s="1"/>
  <c r="I20" i="1" s="1"/>
  <c r="K20" i="1" s="1"/>
  <c r="I21" i="1" s="1"/>
  <c r="K21" i="1" s="1"/>
  <c r="I22" i="1" s="1"/>
  <c r="K22" i="1" s="1"/>
  <c r="I23" i="1" s="1"/>
  <c r="K23" i="1" s="1"/>
  <c r="I24" i="1" s="1"/>
  <c r="K24" i="1" s="1"/>
  <c r="I25" i="1" s="1"/>
  <c r="K25" i="1" s="1"/>
  <c r="I26" i="1" s="1"/>
  <c r="K26" i="1" s="1"/>
  <c r="C3" i="1"/>
  <c r="E3" i="1" s="1"/>
  <c r="C4" i="1" s="1"/>
  <c r="E4" i="1" l="1"/>
  <c r="C5" i="1" s="1"/>
  <c r="C29" i="3"/>
  <c r="C30" i="3" s="1"/>
  <c r="E5" i="1"/>
  <c r="C6" i="1" s="1"/>
  <c r="E6" i="1" l="1"/>
  <c r="C7" i="1" s="1"/>
  <c r="E7" i="1" l="1"/>
  <c r="C8" i="1" s="1"/>
  <c r="E8" i="1" l="1"/>
  <c r="C9" i="1" s="1"/>
  <c r="E9" i="1" l="1"/>
  <c r="C10" i="1" s="1"/>
  <c r="E10" i="1" l="1"/>
  <c r="C11" i="1" s="1"/>
  <c r="E11" i="1" l="1"/>
  <c r="C12" i="1" s="1"/>
  <c r="E12" i="1" l="1"/>
  <c r="C13" i="1" s="1"/>
  <c r="E13" i="1" l="1"/>
  <c r="C14" i="1" s="1"/>
  <c r="E14" i="1" l="1"/>
  <c r="C15" i="1" s="1"/>
  <c r="E15" i="1" l="1"/>
  <c r="C16" i="1" s="1"/>
  <c r="E16" i="1" l="1"/>
  <c r="C17" i="1" l="1"/>
  <c r="E17" i="1" s="1"/>
  <c r="C18" i="1" s="1"/>
  <c r="E18" i="1" s="1"/>
  <c r="C19" i="1" s="1"/>
  <c r="E19" i="1" s="1"/>
  <c r="C20" i="1" s="1"/>
  <c r="E20" i="1" s="1"/>
  <c r="C21" i="1" s="1"/>
  <c r="E21" i="1" s="1"/>
  <c r="C22" i="1" s="1"/>
  <c r="E22" i="1" s="1"/>
  <c r="C23" i="1" s="1"/>
  <c r="E23" i="1" s="1"/>
  <c r="C24" i="1" s="1"/>
  <c r="E24" i="1" s="1"/>
  <c r="C25" i="1" s="1"/>
  <c r="E25" i="1" s="1"/>
  <c r="C26" i="1" s="1"/>
  <c r="E26" i="1" s="1"/>
  <c r="K7" i="5"/>
  <c r="K25" i="5" s="1"/>
  <c r="B2" i="4" l="1"/>
  <c r="C30" i="1"/>
  <c r="C31" i="1" s="1"/>
</calcChain>
</file>

<file path=xl/sharedStrings.xml><?xml version="1.0" encoding="utf-8"?>
<sst xmlns="http://schemas.openxmlformats.org/spreadsheetml/2006/main" count="200" uniqueCount="131">
  <si>
    <t>Yearly addition</t>
  </si>
  <si>
    <t>Total principal</t>
  </si>
  <si>
    <t>Year</t>
  </si>
  <si>
    <t>RoI</t>
  </si>
  <si>
    <t>Total amount</t>
  </si>
  <si>
    <t>Radha</t>
  </si>
  <si>
    <t>Sumeet</t>
  </si>
  <si>
    <t>Shambhavi</t>
  </si>
  <si>
    <t>Total Investment</t>
  </si>
  <si>
    <t>Total Returns</t>
  </si>
  <si>
    <t>% Increase</t>
  </si>
  <si>
    <t>Total Money in hand</t>
  </si>
  <si>
    <t>Gross in-hand</t>
  </si>
  <si>
    <t>Tax</t>
  </si>
  <si>
    <t>SIP</t>
  </si>
  <si>
    <t>EPF</t>
  </si>
  <si>
    <t>Others</t>
  </si>
  <si>
    <t>Possible Investments</t>
  </si>
  <si>
    <t>Final In-hand</t>
  </si>
  <si>
    <t>HDFC Crest - 1</t>
  </si>
  <si>
    <t>HDFC Crest - 2</t>
  </si>
  <si>
    <t>LIC</t>
  </si>
  <si>
    <t>Totals</t>
  </si>
  <si>
    <t>Term Plan</t>
  </si>
  <si>
    <t>Per year Premium</t>
  </si>
  <si>
    <t>Amount Invested So Far</t>
  </si>
  <si>
    <t>More investment
reqd till end of term</t>
  </si>
  <si>
    <t>Life Cover</t>
  </si>
  <si>
    <t>Pending for this year</t>
  </si>
  <si>
    <t>Jeevan Anand T No 149</t>
  </si>
  <si>
    <t>HDFC Debit Card</t>
  </si>
  <si>
    <t>ICICI Debit Card</t>
  </si>
  <si>
    <t>PM Schemes</t>
  </si>
  <si>
    <t>Monthly Investments</t>
  </si>
  <si>
    <t>HDFC</t>
  </si>
  <si>
    <t>ICICI</t>
  </si>
  <si>
    <t>SBI</t>
  </si>
  <si>
    <t>RD</t>
  </si>
  <si>
    <t>HDFC MF</t>
  </si>
  <si>
    <t>AXIS MF</t>
  </si>
  <si>
    <t>Date</t>
  </si>
  <si>
    <t>5th</t>
  </si>
  <si>
    <t>7th</t>
  </si>
  <si>
    <t>22nd</t>
  </si>
  <si>
    <t>ICICI MF</t>
  </si>
  <si>
    <t>25th</t>
  </si>
  <si>
    <t>ICICI Wealth Builder</t>
  </si>
  <si>
    <t>HDFC Pro Growth Plus</t>
  </si>
  <si>
    <t>HDFC Youngstar</t>
  </si>
  <si>
    <t>Tanishq</t>
  </si>
  <si>
    <t>Monthly Amount</t>
  </si>
  <si>
    <t>NPS</t>
  </si>
  <si>
    <t>Electricity</t>
  </si>
  <si>
    <t>Gas</t>
  </si>
  <si>
    <t>Maintenance</t>
  </si>
  <si>
    <t>Maids</t>
  </si>
  <si>
    <t>Grocery + Veg</t>
  </si>
  <si>
    <t>Property Tax</t>
  </si>
  <si>
    <t>Petrol</t>
  </si>
  <si>
    <t>Mobile</t>
  </si>
  <si>
    <t>Internet</t>
  </si>
  <si>
    <t>Milk</t>
  </si>
  <si>
    <t>Paper</t>
  </si>
  <si>
    <t>Tata Sky</t>
  </si>
  <si>
    <t>Cancer Care</t>
  </si>
  <si>
    <t>Ent + Misc</t>
  </si>
  <si>
    <t>Ad-hoc</t>
  </si>
  <si>
    <t>Policy Number</t>
  </si>
  <si>
    <t>Start Date</t>
  </si>
  <si>
    <t>End Date</t>
  </si>
  <si>
    <t>Duration</t>
  </si>
  <si>
    <t>HDFC Life User ID</t>
  </si>
  <si>
    <t>10 years</t>
  </si>
  <si>
    <t>Benefit / Sum Assured</t>
  </si>
  <si>
    <t>https://cp.hdfclife.com/cpweb/Home.aspx</t>
  </si>
  <si>
    <t>https://ebiz.licindia.in/D2CPM/#Login</t>
  </si>
  <si>
    <t>sumeet.d</t>
  </si>
  <si>
    <t>RsdSsd123</t>
  </si>
  <si>
    <t>32 years</t>
  </si>
  <si>
    <t>PPF - SBI Account</t>
  </si>
  <si>
    <t>SBI FD</t>
  </si>
  <si>
    <t>2.5 years</t>
  </si>
  <si>
    <t>SBI Account</t>
  </si>
  <si>
    <t>https://retail.onlinesbi.com/retail/login.htm</t>
  </si>
  <si>
    <t>SumeetSD</t>
  </si>
  <si>
    <t>Q1#2017!</t>
  </si>
  <si>
    <t>rsdssd123 / super commando dhruva / petu</t>
  </si>
  <si>
    <t>HDFC Account</t>
  </si>
  <si>
    <t>HDFC Shams Account</t>
  </si>
  <si>
    <t>HDFC FD</t>
  </si>
  <si>
    <t>1 year</t>
  </si>
  <si>
    <t>HDFC RD</t>
  </si>
  <si>
    <t>9 months</t>
  </si>
  <si>
    <t>000000031197</t>
  </si>
  <si>
    <t>HDFC Demat</t>
  </si>
  <si>
    <t>IN301549 / 19259669</t>
  </si>
  <si>
    <t>HDFC MF + SIPs</t>
  </si>
  <si>
    <t>SIPs</t>
  </si>
  <si>
    <t>5 years</t>
  </si>
  <si>
    <t>TBC</t>
  </si>
  <si>
    <t>ICICI Account</t>
  </si>
  <si>
    <t>HDFC Super Income Plan</t>
  </si>
  <si>
    <t>SIP Amount</t>
  </si>
  <si>
    <t>Frequency</t>
  </si>
  <si>
    <t>Mutual Fund Name</t>
  </si>
  <si>
    <t>Monthly</t>
  </si>
  <si>
    <t>Weekly</t>
  </si>
  <si>
    <t>Deduction Date</t>
  </si>
  <si>
    <t>Folio No</t>
  </si>
  <si>
    <t>7587981/17</t>
  </si>
  <si>
    <t>Axis Equity Fund</t>
  </si>
  <si>
    <t>ICICI Value Discovery Fund</t>
  </si>
  <si>
    <t>10057163/70</t>
  </si>
  <si>
    <t>HDFC Mid-Cap Opportunities Fund - Regular Plan - Growth</t>
  </si>
  <si>
    <t>Aditya Birla Sun Life Balanced '95 Fund-Growth</t>
  </si>
  <si>
    <t>DSP BlackRock Micro Cap Fund Reg Growth Plan</t>
  </si>
  <si>
    <t>Kotak Select Focus Fund - Growth</t>
  </si>
  <si>
    <t>SBI Blue Chip Fund-Growth</t>
  </si>
  <si>
    <t>SBI MSFU Pharma - Growth</t>
  </si>
  <si>
    <t>SUNDARAM INFRASTRUCTURE ADVANTAGE FUND REGULAR GROWTH</t>
  </si>
  <si>
    <t>One Time</t>
  </si>
  <si>
    <t>Aditya Birla Sun Life Balanced Advantage Fund Growth</t>
  </si>
  <si>
    <t>HSBC - Brazil Fund Growth</t>
  </si>
  <si>
    <t>One Time MFs</t>
  </si>
  <si>
    <t>Scheme name</t>
  </si>
  <si>
    <t>Value of Investment*</t>
  </si>
  <si>
    <t>XIRR*</t>
  </si>
  <si>
    <t>HDFC Equity Fund - (G)</t>
  </si>
  <si>
    <t>Franklin India Prima Plus - (G)</t>
  </si>
  <si>
    <t>HDFC Top 200 Fund - (G)</t>
  </si>
  <si>
    <t>Q4#17!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</si>
</sst>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₹&quot;\ #,##0;[Red]&quot;₹&quot;\ \-#,##0"/>
    <numFmt numFmtId="164" formatCode="_-&quot;£&quot;* #,##0.00_-;\-&quot;£&quot;* #,##0.00_-;_-&quot;£&quot;* &quot;-&quot;??_-;_-@_-"/>
    <numFmt numFmtId="165" formatCode="_ [$₹-4009]\ * #,##0_ ;_ [$₹-4009]\ * \-#,##0_ ;_ [$₹-4009]\ * &quot;-&quot;_ ;_ @_ "/>
    <numFmt numFmtId="166" formatCode="_ [$₹-4009]\ * #,##0_ ;_ [$₹-4009]\ * \-#,##0_ ;_ [$₹-4009]\ * &quot;-&quot;??_ ;_ @_ "/>
  </numFmts>
  <fonts count="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124A8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166" fontId="0" fillId="0" borderId="0" xfId="0" applyNumberFormat="1"/>
    <xf numFmtId="9" fontId="0" fillId="0" borderId="0" xfId="2" applyFont="1"/>
    <xf numFmtId="0" fontId="0" fillId="0" borderId="1" xfId="0" applyBorder="1"/>
    <xf numFmtId="166" fontId="0" fillId="0" borderId="1" xfId="0" applyNumberFormat="1" applyBorder="1"/>
    <xf numFmtId="10" fontId="0" fillId="0" borderId="1" xfId="2" applyNumberFormat="1" applyFont="1" applyBorder="1"/>
    <xf numFmtId="165" fontId="0" fillId="0" borderId="1" xfId="1" applyNumberFormat="1" applyFont="1" applyBorder="1"/>
    <xf numFmtId="0" fontId="2" fillId="2" borderId="1" xfId="0" applyFont="1" applyFill="1" applyBorder="1" applyAlignment="1">
      <alignment horizontal="center" vertical="center"/>
    </xf>
    <xf numFmtId="165" fontId="0" fillId="0" borderId="0" xfId="0" applyNumberForma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5" fontId="0" fillId="0" borderId="1" xfId="0" applyNumberForma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65" fontId="0" fillId="0" borderId="1" xfId="0" applyNumberFormat="1" applyFill="1" applyBorder="1"/>
    <xf numFmtId="165" fontId="2" fillId="0" borderId="0" xfId="0" applyNumberFormat="1" applyFont="1" applyBorder="1"/>
    <xf numFmtId="0" fontId="2" fillId="0" borderId="0" xfId="0" applyFont="1" applyBorder="1"/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14" fontId="2" fillId="0" borderId="1" xfId="0" applyNumberFormat="1" applyFont="1" applyBorder="1"/>
    <xf numFmtId="14" fontId="0" fillId="0" borderId="0" xfId="0" applyNumberFormat="1"/>
    <xf numFmtId="14" fontId="2" fillId="0" borderId="0" xfId="0" applyNumberFormat="1" applyFont="1" applyBorder="1"/>
    <xf numFmtId="166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/>
    <xf numFmtId="166" fontId="2" fillId="0" borderId="0" xfId="0" applyNumberFormat="1" applyFont="1" applyBorder="1"/>
    <xf numFmtId="15" fontId="4" fillId="0" borderId="0" xfId="0" applyNumberFormat="1" applyFont="1"/>
    <xf numFmtId="0" fontId="5" fillId="0" borderId="0" xfId="4"/>
    <xf numFmtId="1" fontId="2" fillId="0" borderId="1" xfId="0" applyNumberFormat="1" applyFont="1" applyBorder="1"/>
    <xf numFmtId="0" fontId="2" fillId="0" borderId="1" xfId="0" quotePrefix="1" applyFont="1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left" vertical="center" wrapText="1"/>
    </xf>
    <xf numFmtId="6" fontId="7" fillId="4" borderId="2" xfId="0" applyNumberFormat="1" applyFont="1" applyFill="1" applyBorder="1" applyAlignment="1">
      <alignment horizontal="center" vertical="center" wrapText="1"/>
    </xf>
    <xf numFmtId="10" fontId="7" fillId="4" borderId="2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cp.hdfclife.com/cpweb/Home.aspx" TargetMode="External"/><Relationship Id="rId2" Type="http://schemas.openxmlformats.org/officeDocument/2006/relationships/hyperlink" Target="https://ebiz.licindia.in/D2CPM/" TargetMode="External"/><Relationship Id="rId1" Type="http://schemas.openxmlformats.org/officeDocument/2006/relationships/hyperlink" Target="https://retail.onlinesbi.com/retail/login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90" zoomScaleNormal="90" workbookViewId="0">
      <selection activeCell="E26" sqref="E26"/>
    </sheetView>
  </sheetViews>
  <sheetFormatPr defaultRowHeight="12.75" x14ac:dyDescent="0.2"/>
  <cols>
    <col min="1" max="1" width="5.5703125" bestFit="1" customWidth="1"/>
    <col min="2" max="2" width="14.85546875" bestFit="1" customWidth="1"/>
    <col min="3" max="3" width="14.28515625" bestFit="1" customWidth="1"/>
    <col min="4" max="4" width="6.7109375" bestFit="1" customWidth="1"/>
    <col min="5" max="5" width="13.42578125" bestFit="1" customWidth="1"/>
    <col min="7" max="7" width="5.5703125" bestFit="1" customWidth="1"/>
    <col min="8" max="8" width="14.85546875" bestFit="1" customWidth="1"/>
    <col min="9" max="9" width="14.28515625" bestFit="1" customWidth="1"/>
    <col min="10" max="10" width="6.7109375" bestFit="1" customWidth="1"/>
    <col min="11" max="11" width="13.42578125" bestFit="1" customWidth="1"/>
    <col min="13" max="13" width="5.5703125" bestFit="1" customWidth="1"/>
    <col min="14" max="14" width="14.85546875" bestFit="1" customWidth="1"/>
    <col min="15" max="15" width="14.28515625" bestFit="1" customWidth="1"/>
    <col min="16" max="16" width="6.7109375" bestFit="1" customWidth="1"/>
    <col min="17" max="17" width="13.42578125" bestFit="1" customWidth="1"/>
  </cols>
  <sheetData>
    <row r="1" spans="1:17" x14ac:dyDescent="0.2">
      <c r="A1" s="38" t="s">
        <v>5</v>
      </c>
      <c r="B1" s="38"/>
      <c r="C1" s="38"/>
      <c r="D1" s="38"/>
      <c r="E1" s="38"/>
      <c r="F1" s="9"/>
      <c r="G1" s="38" t="s">
        <v>6</v>
      </c>
      <c r="H1" s="38"/>
      <c r="I1" s="38"/>
      <c r="J1" s="38"/>
      <c r="K1" s="38"/>
      <c r="L1" s="9"/>
      <c r="M1" s="38" t="s">
        <v>7</v>
      </c>
      <c r="N1" s="38"/>
      <c r="O1" s="38"/>
      <c r="P1" s="38"/>
      <c r="Q1" s="38"/>
    </row>
    <row r="2" spans="1:17" x14ac:dyDescent="0.2">
      <c r="A2" s="7" t="s">
        <v>2</v>
      </c>
      <c r="B2" s="7" t="s">
        <v>0</v>
      </c>
      <c r="C2" s="7" t="s">
        <v>1</v>
      </c>
      <c r="D2" s="7" t="s">
        <v>3</v>
      </c>
      <c r="E2" s="7" t="s">
        <v>4</v>
      </c>
      <c r="G2" s="7" t="s">
        <v>2</v>
      </c>
      <c r="H2" s="7" t="s">
        <v>0</v>
      </c>
      <c r="I2" s="7" t="s">
        <v>1</v>
      </c>
      <c r="J2" s="7" t="s">
        <v>3</v>
      </c>
      <c r="K2" s="7" t="s">
        <v>4</v>
      </c>
      <c r="M2" s="7" t="s">
        <v>2</v>
      </c>
      <c r="N2" s="7" t="s">
        <v>0</v>
      </c>
      <c r="O2" s="7" t="s">
        <v>1</v>
      </c>
      <c r="P2" s="7" t="s">
        <v>3</v>
      </c>
      <c r="Q2" s="7" t="s">
        <v>4</v>
      </c>
    </row>
    <row r="3" spans="1:17" x14ac:dyDescent="0.2">
      <c r="A3" s="3">
        <v>2015</v>
      </c>
      <c r="B3" s="4">
        <v>150000</v>
      </c>
      <c r="C3" s="4">
        <f>B3</f>
        <v>150000</v>
      </c>
      <c r="D3" s="5">
        <v>8.7499999999999994E-2</v>
      </c>
      <c r="E3" s="6">
        <f>C3+(C3*D3)</f>
        <v>163125</v>
      </c>
      <c r="G3" s="3">
        <v>2015</v>
      </c>
      <c r="H3" s="4">
        <v>178404</v>
      </c>
      <c r="I3" s="4">
        <f>H3</f>
        <v>178404</v>
      </c>
      <c r="J3" s="5">
        <v>8.7499999999999994E-2</v>
      </c>
      <c r="K3" s="6">
        <f>I3+(I3*J3)</f>
        <v>194014.35</v>
      </c>
      <c r="M3" s="3">
        <v>2015</v>
      </c>
      <c r="N3" s="4">
        <v>150000</v>
      </c>
      <c r="O3" s="4">
        <f>N3</f>
        <v>150000</v>
      </c>
      <c r="P3" s="5">
        <v>8.7499999999999994E-2</v>
      </c>
      <c r="Q3" s="6">
        <f>O3+(O3*P3)</f>
        <v>163125</v>
      </c>
    </row>
    <row r="4" spans="1:17" x14ac:dyDescent="0.2">
      <c r="A4" s="3">
        <v>2016</v>
      </c>
      <c r="B4" s="4">
        <v>150000</v>
      </c>
      <c r="C4" s="4">
        <f>E3+B4</f>
        <v>313125</v>
      </c>
      <c r="D4" s="5">
        <v>8.7499999999999994E-2</v>
      </c>
      <c r="E4" s="6">
        <f t="shared" ref="E4:E17" si="0">C4+(C4*D4)</f>
        <v>340523.4375</v>
      </c>
      <c r="G4" s="3">
        <v>2016</v>
      </c>
      <c r="H4" s="4">
        <v>150000</v>
      </c>
      <c r="I4" s="4">
        <f>K3+H4</f>
        <v>344014.35</v>
      </c>
      <c r="J4" s="5">
        <v>8.7499999999999994E-2</v>
      </c>
      <c r="K4" s="6">
        <f t="shared" ref="K4:K17" si="1">I4+(I4*J4)</f>
        <v>374115.60562499997</v>
      </c>
      <c r="M4" s="3">
        <v>2016</v>
      </c>
      <c r="N4" s="4">
        <v>150000</v>
      </c>
      <c r="O4" s="4">
        <f>Q3+N4</f>
        <v>313125</v>
      </c>
      <c r="P4" s="5">
        <v>8.7499999999999994E-2</v>
      </c>
      <c r="Q4" s="6">
        <f t="shared" ref="Q4:Q26" si="2">O4+(O4*P4)</f>
        <v>340523.4375</v>
      </c>
    </row>
    <row r="5" spans="1:17" x14ac:dyDescent="0.2">
      <c r="A5" s="3">
        <v>2017</v>
      </c>
      <c r="B5" s="4">
        <v>150000</v>
      </c>
      <c r="C5" s="4">
        <f t="shared" ref="C5:C17" si="3">E4+B5</f>
        <v>490523.4375</v>
      </c>
      <c r="D5" s="5">
        <v>8.7499999999999994E-2</v>
      </c>
      <c r="E5" s="6">
        <f t="shared" si="0"/>
        <v>533444.23828125</v>
      </c>
      <c r="G5" s="3">
        <v>2017</v>
      </c>
      <c r="H5" s="4">
        <v>150000</v>
      </c>
      <c r="I5" s="4">
        <f t="shared" ref="I5:I17" si="4">K4+H5</f>
        <v>524115.60562499997</v>
      </c>
      <c r="J5" s="5">
        <v>8.7499999999999994E-2</v>
      </c>
      <c r="K5" s="6">
        <f t="shared" si="1"/>
        <v>569975.72111718741</v>
      </c>
      <c r="M5" s="3">
        <v>2017</v>
      </c>
      <c r="N5" s="4">
        <v>150000</v>
      </c>
      <c r="O5" s="4">
        <f t="shared" ref="O5:O26" si="5">Q4+N5</f>
        <v>490523.4375</v>
      </c>
      <c r="P5" s="5">
        <v>8.7499999999999994E-2</v>
      </c>
      <c r="Q5" s="6">
        <f t="shared" si="2"/>
        <v>533444.23828125</v>
      </c>
    </row>
    <row r="6" spans="1:17" x14ac:dyDescent="0.2">
      <c r="A6" s="3">
        <v>2018</v>
      </c>
      <c r="B6" s="4">
        <v>150000</v>
      </c>
      <c r="C6" s="4">
        <f t="shared" si="3"/>
        <v>683444.23828125</v>
      </c>
      <c r="D6" s="5">
        <v>8.7499999999999994E-2</v>
      </c>
      <c r="E6" s="6">
        <f t="shared" si="0"/>
        <v>743245.60913085938</v>
      </c>
      <c r="G6" s="3">
        <v>2018</v>
      </c>
      <c r="H6" s="4">
        <v>150000</v>
      </c>
      <c r="I6" s="4">
        <f t="shared" si="4"/>
        <v>719975.72111718741</v>
      </c>
      <c r="J6" s="5">
        <v>8.7499999999999994E-2</v>
      </c>
      <c r="K6" s="6">
        <f t="shared" si="1"/>
        <v>782973.59671494132</v>
      </c>
      <c r="M6" s="3">
        <v>2018</v>
      </c>
      <c r="N6" s="4">
        <v>150000</v>
      </c>
      <c r="O6" s="4">
        <f t="shared" si="5"/>
        <v>683444.23828125</v>
      </c>
      <c r="P6" s="5">
        <v>8.7499999999999994E-2</v>
      </c>
      <c r="Q6" s="6">
        <f t="shared" si="2"/>
        <v>743245.60913085938</v>
      </c>
    </row>
    <row r="7" spans="1:17" x14ac:dyDescent="0.2">
      <c r="A7" s="3">
        <v>2019</v>
      </c>
      <c r="B7" s="4">
        <v>150000</v>
      </c>
      <c r="C7" s="4">
        <f t="shared" si="3"/>
        <v>893245.60913085938</v>
      </c>
      <c r="D7" s="5">
        <v>8.7499999999999994E-2</v>
      </c>
      <c r="E7" s="6">
        <f t="shared" si="0"/>
        <v>971404.59992980957</v>
      </c>
      <c r="G7" s="3">
        <v>2019</v>
      </c>
      <c r="H7" s="4">
        <v>150000</v>
      </c>
      <c r="I7" s="4">
        <f t="shared" si="4"/>
        <v>932973.59671494132</v>
      </c>
      <c r="J7" s="5">
        <v>8.7499999999999994E-2</v>
      </c>
      <c r="K7" s="6">
        <f t="shared" si="1"/>
        <v>1014608.7864274987</v>
      </c>
      <c r="M7" s="3">
        <v>2019</v>
      </c>
      <c r="N7" s="4">
        <v>150000</v>
      </c>
      <c r="O7" s="4">
        <f t="shared" si="5"/>
        <v>893245.60913085938</v>
      </c>
      <c r="P7" s="5">
        <v>8.7499999999999994E-2</v>
      </c>
      <c r="Q7" s="6">
        <f t="shared" si="2"/>
        <v>971404.59992980957</v>
      </c>
    </row>
    <row r="8" spans="1:17" x14ac:dyDescent="0.2">
      <c r="A8" s="3">
        <v>2020</v>
      </c>
      <c r="B8" s="4">
        <v>150000</v>
      </c>
      <c r="C8" s="4">
        <f t="shared" si="3"/>
        <v>1121404.5999298096</v>
      </c>
      <c r="D8" s="5">
        <v>8.7499999999999994E-2</v>
      </c>
      <c r="E8" s="6">
        <f t="shared" si="0"/>
        <v>1219527.5024236678</v>
      </c>
      <c r="G8" s="3">
        <v>2020</v>
      </c>
      <c r="H8" s="4">
        <v>150000</v>
      </c>
      <c r="I8" s="4">
        <f t="shared" si="4"/>
        <v>1164608.7864274988</v>
      </c>
      <c r="J8" s="5">
        <v>8.7499999999999994E-2</v>
      </c>
      <c r="K8" s="6">
        <f t="shared" si="1"/>
        <v>1266512.0552399049</v>
      </c>
      <c r="M8" s="3">
        <v>2020</v>
      </c>
      <c r="N8" s="4">
        <v>150000</v>
      </c>
      <c r="O8" s="4">
        <f t="shared" si="5"/>
        <v>1121404.5999298096</v>
      </c>
      <c r="P8" s="5">
        <v>8.7499999999999994E-2</v>
      </c>
      <c r="Q8" s="6">
        <f t="shared" si="2"/>
        <v>1219527.5024236678</v>
      </c>
    </row>
    <row r="9" spans="1:17" x14ac:dyDescent="0.2">
      <c r="A9" s="3">
        <v>2021</v>
      </c>
      <c r="B9" s="4">
        <v>150000</v>
      </c>
      <c r="C9" s="4">
        <f t="shared" si="3"/>
        <v>1369527.5024236678</v>
      </c>
      <c r="D9" s="5">
        <v>8.7499999999999994E-2</v>
      </c>
      <c r="E9" s="6">
        <f t="shared" si="0"/>
        <v>1489361.1588857388</v>
      </c>
      <c r="G9" s="3">
        <v>2021</v>
      </c>
      <c r="H9" s="4">
        <v>150000</v>
      </c>
      <c r="I9" s="4">
        <f t="shared" si="4"/>
        <v>1416512.0552399049</v>
      </c>
      <c r="J9" s="5">
        <v>8.7499999999999994E-2</v>
      </c>
      <c r="K9" s="6">
        <f t="shared" si="1"/>
        <v>1540456.8600733965</v>
      </c>
      <c r="M9" s="3">
        <v>2021</v>
      </c>
      <c r="N9" s="4">
        <v>150000</v>
      </c>
      <c r="O9" s="4">
        <f t="shared" si="5"/>
        <v>1369527.5024236678</v>
      </c>
      <c r="P9" s="5">
        <v>8.7499999999999994E-2</v>
      </c>
      <c r="Q9" s="6">
        <f t="shared" si="2"/>
        <v>1489361.1588857388</v>
      </c>
    </row>
    <row r="10" spans="1:17" x14ac:dyDescent="0.2">
      <c r="A10" s="3">
        <v>2022</v>
      </c>
      <c r="B10" s="4">
        <v>150000</v>
      </c>
      <c r="C10" s="4">
        <f t="shared" si="3"/>
        <v>1639361.1588857388</v>
      </c>
      <c r="D10" s="5">
        <v>8.7499999999999994E-2</v>
      </c>
      <c r="E10" s="6">
        <f t="shared" si="0"/>
        <v>1782805.2602882409</v>
      </c>
      <c r="G10" s="3">
        <v>2022</v>
      </c>
      <c r="H10" s="4">
        <v>150000</v>
      </c>
      <c r="I10" s="4">
        <f t="shared" si="4"/>
        <v>1690456.8600733965</v>
      </c>
      <c r="J10" s="5">
        <v>8.7499999999999994E-2</v>
      </c>
      <c r="K10" s="6">
        <f t="shared" si="1"/>
        <v>1838371.8353298185</v>
      </c>
      <c r="M10" s="3">
        <v>2022</v>
      </c>
      <c r="N10" s="4">
        <v>150000</v>
      </c>
      <c r="O10" s="4">
        <f t="shared" si="5"/>
        <v>1639361.1588857388</v>
      </c>
      <c r="P10" s="5">
        <v>8.7499999999999994E-2</v>
      </c>
      <c r="Q10" s="6">
        <f t="shared" si="2"/>
        <v>1782805.2602882409</v>
      </c>
    </row>
    <row r="11" spans="1:17" x14ac:dyDescent="0.2">
      <c r="A11" s="3">
        <v>2023</v>
      </c>
      <c r="B11" s="4">
        <v>150000</v>
      </c>
      <c r="C11" s="4">
        <f t="shared" si="3"/>
        <v>1932805.2602882409</v>
      </c>
      <c r="D11" s="5">
        <v>8.7499999999999994E-2</v>
      </c>
      <c r="E11" s="6">
        <f t="shared" si="0"/>
        <v>2101925.720563462</v>
      </c>
      <c r="G11" s="3">
        <v>2023</v>
      </c>
      <c r="H11" s="4">
        <v>150000</v>
      </c>
      <c r="I11" s="4">
        <f t="shared" si="4"/>
        <v>1988371.8353298185</v>
      </c>
      <c r="J11" s="5">
        <v>8.7499999999999994E-2</v>
      </c>
      <c r="K11" s="6">
        <f t="shared" si="1"/>
        <v>2162354.3709211778</v>
      </c>
      <c r="M11" s="3">
        <v>2023</v>
      </c>
      <c r="N11" s="4">
        <v>150000</v>
      </c>
      <c r="O11" s="4">
        <f t="shared" si="5"/>
        <v>1932805.2602882409</v>
      </c>
      <c r="P11" s="5">
        <v>8.7499999999999994E-2</v>
      </c>
      <c r="Q11" s="6">
        <f t="shared" si="2"/>
        <v>2101925.720563462</v>
      </c>
    </row>
    <row r="12" spans="1:17" x14ac:dyDescent="0.2">
      <c r="A12" s="3">
        <v>2024</v>
      </c>
      <c r="B12" s="4">
        <v>150000</v>
      </c>
      <c r="C12" s="4">
        <f t="shared" si="3"/>
        <v>2251925.720563462</v>
      </c>
      <c r="D12" s="5">
        <v>8.7499999999999994E-2</v>
      </c>
      <c r="E12" s="6">
        <f t="shared" si="0"/>
        <v>2448969.2211127649</v>
      </c>
      <c r="G12" s="3">
        <v>2024</v>
      </c>
      <c r="H12" s="4">
        <v>150000</v>
      </c>
      <c r="I12" s="4">
        <f t="shared" si="4"/>
        <v>2312354.3709211778</v>
      </c>
      <c r="J12" s="5">
        <v>8.7499999999999994E-2</v>
      </c>
      <c r="K12" s="6">
        <f t="shared" si="1"/>
        <v>2514685.378376781</v>
      </c>
      <c r="M12" s="3">
        <v>2024</v>
      </c>
      <c r="N12" s="4">
        <v>150000</v>
      </c>
      <c r="O12" s="4">
        <f t="shared" si="5"/>
        <v>2251925.720563462</v>
      </c>
      <c r="P12" s="5">
        <v>8.7499999999999994E-2</v>
      </c>
      <c r="Q12" s="6">
        <f t="shared" si="2"/>
        <v>2448969.2211127649</v>
      </c>
    </row>
    <row r="13" spans="1:17" x14ac:dyDescent="0.2">
      <c r="A13" s="3">
        <v>2025</v>
      </c>
      <c r="B13" s="4">
        <v>150000</v>
      </c>
      <c r="C13" s="4">
        <f t="shared" si="3"/>
        <v>2598969.2211127649</v>
      </c>
      <c r="D13" s="5">
        <v>8.7499999999999994E-2</v>
      </c>
      <c r="E13" s="6">
        <f t="shared" si="0"/>
        <v>2826379.0279601319</v>
      </c>
      <c r="G13" s="3">
        <v>2025</v>
      </c>
      <c r="H13" s="4">
        <v>150000</v>
      </c>
      <c r="I13" s="4">
        <f t="shared" si="4"/>
        <v>2664685.378376781</v>
      </c>
      <c r="J13" s="5">
        <v>8.7499999999999994E-2</v>
      </c>
      <c r="K13" s="6">
        <f t="shared" si="1"/>
        <v>2897845.3489847495</v>
      </c>
      <c r="M13" s="3">
        <v>2025</v>
      </c>
      <c r="N13" s="4">
        <v>150000</v>
      </c>
      <c r="O13" s="4">
        <f t="shared" si="5"/>
        <v>2598969.2211127649</v>
      </c>
      <c r="P13" s="5">
        <v>8.7499999999999994E-2</v>
      </c>
      <c r="Q13" s="6">
        <f t="shared" si="2"/>
        <v>2826379.0279601319</v>
      </c>
    </row>
    <row r="14" spans="1:17" x14ac:dyDescent="0.2">
      <c r="A14" s="3">
        <v>2026</v>
      </c>
      <c r="B14" s="4">
        <v>150000</v>
      </c>
      <c r="C14" s="4">
        <f t="shared" si="3"/>
        <v>2976379.0279601319</v>
      </c>
      <c r="D14" s="5">
        <v>8.7499999999999994E-2</v>
      </c>
      <c r="E14" s="6">
        <f t="shared" si="0"/>
        <v>3236812.1929066433</v>
      </c>
      <c r="G14" s="3">
        <v>2026</v>
      </c>
      <c r="H14" s="4">
        <v>150000</v>
      </c>
      <c r="I14" s="4">
        <f t="shared" si="4"/>
        <v>3047845.3489847495</v>
      </c>
      <c r="J14" s="5">
        <v>8.7499999999999994E-2</v>
      </c>
      <c r="K14" s="6">
        <f t="shared" si="1"/>
        <v>3314531.817020915</v>
      </c>
      <c r="M14" s="3">
        <v>2026</v>
      </c>
      <c r="N14" s="4">
        <v>150000</v>
      </c>
      <c r="O14" s="4">
        <f t="shared" si="5"/>
        <v>2976379.0279601319</v>
      </c>
      <c r="P14" s="5">
        <v>8.7499999999999994E-2</v>
      </c>
      <c r="Q14" s="6">
        <f t="shared" si="2"/>
        <v>3236812.1929066433</v>
      </c>
    </row>
    <row r="15" spans="1:17" x14ac:dyDescent="0.2">
      <c r="A15" s="3">
        <v>2027</v>
      </c>
      <c r="B15" s="4">
        <v>150000</v>
      </c>
      <c r="C15" s="4">
        <f t="shared" si="3"/>
        <v>3386812.1929066433</v>
      </c>
      <c r="D15" s="5">
        <v>8.7499999999999994E-2</v>
      </c>
      <c r="E15" s="6">
        <f t="shared" si="0"/>
        <v>3683158.2597859744</v>
      </c>
      <c r="G15" s="3">
        <v>2027</v>
      </c>
      <c r="H15" s="4">
        <v>150000</v>
      </c>
      <c r="I15" s="4">
        <f t="shared" si="4"/>
        <v>3464531.817020915</v>
      </c>
      <c r="J15" s="5">
        <v>8.7499999999999994E-2</v>
      </c>
      <c r="K15" s="6">
        <f t="shared" si="1"/>
        <v>3767678.3510102453</v>
      </c>
      <c r="M15" s="3">
        <v>2027</v>
      </c>
      <c r="N15" s="4">
        <v>150000</v>
      </c>
      <c r="O15" s="4">
        <f t="shared" si="5"/>
        <v>3386812.1929066433</v>
      </c>
      <c r="P15" s="5">
        <v>8.7499999999999994E-2</v>
      </c>
      <c r="Q15" s="6">
        <f t="shared" si="2"/>
        <v>3683158.2597859744</v>
      </c>
    </row>
    <row r="16" spans="1:17" x14ac:dyDescent="0.2">
      <c r="A16" s="3">
        <v>2028</v>
      </c>
      <c r="B16" s="4">
        <v>150000</v>
      </c>
      <c r="C16" s="4">
        <f t="shared" si="3"/>
        <v>3833158.2597859744</v>
      </c>
      <c r="D16" s="5">
        <v>8.7499999999999994E-2</v>
      </c>
      <c r="E16" s="6">
        <f t="shared" si="0"/>
        <v>4168559.6075172471</v>
      </c>
      <c r="G16" s="3">
        <v>2028</v>
      </c>
      <c r="H16" s="4">
        <v>150000</v>
      </c>
      <c r="I16" s="4">
        <f t="shared" si="4"/>
        <v>3917678.3510102453</v>
      </c>
      <c r="J16" s="5">
        <v>8.7499999999999994E-2</v>
      </c>
      <c r="K16" s="6">
        <f t="shared" si="1"/>
        <v>4260475.2067236416</v>
      </c>
      <c r="M16" s="3">
        <v>2028</v>
      </c>
      <c r="N16" s="4">
        <v>150000</v>
      </c>
      <c r="O16" s="4">
        <f t="shared" si="5"/>
        <v>3833158.2597859744</v>
      </c>
      <c r="P16" s="5">
        <v>8.7499999999999994E-2</v>
      </c>
      <c r="Q16" s="6">
        <f t="shared" si="2"/>
        <v>4168559.6075172471</v>
      </c>
    </row>
    <row r="17" spans="1:17" x14ac:dyDescent="0.2">
      <c r="A17" s="3">
        <v>2029</v>
      </c>
      <c r="B17" s="4">
        <v>150000</v>
      </c>
      <c r="C17" s="4">
        <f t="shared" si="3"/>
        <v>4318559.6075172471</v>
      </c>
      <c r="D17" s="5">
        <v>8.7499999999999994E-2</v>
      </c>
      <c r="E17" s="6">
        <f t="shared" si="0"/>
        <v>4696433.5731750065</v>
      </c>
      <c r="G17" s="3">
        <v>2029</v>
      </c>
      <c r="H17" s="4">
        <v>150000</v>
      </c>
      <c r="I17" s="4">
        <f t="shared" si="4"/>
        <v>4410475.2067236416</v>
      </c>
      <c r="J17" s="5">
        <v>8.7499999999999994E-2</v>
      </c>
      <c r="K17" s="6">
        <f t="shared" si="1"/>
        <v>4796391.78731196</v>
      </c>
      <c r="M17" s="3">
        <v>2029</v>
      </c>
      <c r="N17" s="4">
        <v>150000</v>
      </c>
      <c r="O17" s="4">
        <f t="shared" si="5"/>
        <v>4318559.6075172471</v>
      </c>
      <c r="P17" s="5">
        <v>8.7499999999999994E-2</v>
      </c>
      <c r="Q17" s="6">
        <f t="shared" si="2"/>
        <v>4696433.5731750065</v>
      </c>
    </row>
    <row r="18" spans="1:17" x14ac:dyDescent="0.2">
      <c r="A18" s="3">
        <v>2030</v>
      </c>
      <c r="B18" s="4">
        <v>150000</v>
      </c>
      <c r="C18" s="4">
        <f t="shared" ref="C18:C26" si="6">E17+B18</f>
        <v>4846433.5731750065</v>
      </c>
      <c r="D18" s="5">
        <v>8.7499999999999994E-2</v>
      </c>
      <c r="E18" s="6">
        <f t="shared" ref="E18:E26" si="7">C18+(C18*D18)</f>
        <v>5270496.5108278198</v>
      </c>
      <c r="G18" s="3">
        <v>2030</v>
      </c>
      <c r="H18" s="4">
        <v>150000</v>
      </c>
      <c r="I18" s="4">
        <f t="shared" ref="I18:I26" si="8">K17+H18</f>
        <v>4946391.78731196</v>
      </c>
      <c r="J18" s="5">
        <v>8.7499999999999994E-2</v>
      </c>
      <c r="K18" s="6">
        <f t="shared" ref="K18:K26" si="9">I18+(I18*J18)</f>
        <v>5379201.0687017562</v>
      </c>
      <c r="M18" s="3">
        <v>2030</v>
      </c>
      <c r="N18" s="4">
        <v>150000</v>
      </c>
      <c r="O18" s="4">
        <f t="shared" si="5"/>
        <v>4846433.5731750065</v>
      </c>
      <c r="P18" s="5">
        <v>8.7499999999999994E-2</v>
      </c>
      <c r="Q18" s="6">
        <f t="shared" si="2"/>
        <v>5270496.5108278198</v>
      </c>
    </row>
    <row r="19" spans="1:17" x14ac:dyDescent="0.2">
      <c r="A19" s="3">
        <v>2031</v>
      </c>
      <c r="B19" s="4">
        <v>150000</v>
      </c>
      <c r="C19" s="4">
        <f t="shared" si="6"/>
        <v>5420496.5108278198</v>
      </c>
      <c r="D19" s="5">
        <v>8.7499999999999994E-2</v>
      </c>
      <c r="E19" s="6">
        <f t="shared" si="7"/>
        <v>5894789.9555252539</v>
      </c>
      <c r="G19" s="3">
        <v>2031</v>
      </c>
      <c r="H19" s="4">
        <v>150000</v>
      </c>
      <c r="I19" s="4">
        <f t="shared" si="8"/>
        <v>5529201.0687017562</v>
      </c>
      <c r="J19" s="5">
        <v>8.7499999999999994E-2</v>
      </c>
      <c r="K19" s="6">
        <f t="shared" si="9"/>
        <v>6013006.1622131597</v>
      </c>
      <c r="M19" s="3">
        <v>2031</v>
      </c>
      <c r="N19" s="4">
        <v>150000</v>
      </c>
      <c r="O19" s="4">
        <f t="shared" si="5"/>
        <v>5420496.5108278198</v>
      </c>
      <c r="P19" s="5">
        <v>8.7499999999999994E-2</v>
      </c>
      <c r="Q19" s="6">
        <f t="shared" si="2"/>
        <v>5894789.9555252539</v>
      </c>
    </row>
    <row r="20" spans="1:17" x14ac:dyDescent="0.2">
      <c r="A20" s="3">
        <v>2032</v>
      </c>
      <c r="B20" s="4">
        <v>150000</v>
      </c>
      <c r="C20" s="4">
        <f t="shared" si="6"/>
        <v>6044789.9555252539</v>
      </c>
      <c r="D20" s="5">
        <v>8.7499999999999994E-2</v>
      </c>
      <c r="E20" s="6">
        <f t="shared" si="7"/>
        <v>6573709.0766337132</v>
      </c>
      <c r="G20" s="3">
        <v>2032</v>
      </c>
      <c r="H20" s="4">
        <v>150000</v>
      </c>
      <c r="I20" s="4">
        <f t="shared" si="8"/>
        <v>6163006.1622131597</v>
      </c>
      <c r="J20" s="5">
        <v>8.7499999999999994E-2</v>
      </c>
      <c r="K20" s="6">
        <f t="shared" si="9"/>
        <v>6702269.2014068114</v>
      </c>
      <c r="M20" s="3">
        <v>2032</v>
      </c>
      <c r="N20" s="4">
        <v>150000</v>
      </c>
      <c r="O20" s="4">
        <f t="shared" si="5"/>
        <v>6044789.9555252539</v>
      </c>
      <c r="P20" s="5">
        <v>8.7499999999999994E-2</v>
      </c>
      <c r="Q20" s="6">
        <f t="shared" si="2"/>
        <v>6573709.0766337132</v>
      </c>
    </row>
    <row r="21" spans="1:17" x14ac:dyDescent="0.2">
      <c r="A21" s="3">
        <v>2033</v>
      </c>
      <c r="B21" s="4">
        <v>150000</v>
      </c>
      <c r="C21" s="4">
        <f t="shared" si="6"/>
        <v>6723709.0766337132</v>
      </c>
      <c r="D21" s="5">
        <v>8.7499999999999994E-2</v>
      </c>
      <c r="E21" s="6">
        <f t="shared" si="7"/>
        <v>7312033.6208391627</v>
      </c>
      <c r="G21" s="3">
        <v>2033</v>
      </c>
      <c r="H21" s="4">
        <v>150000</v>
      </c>
      <c r="I21" s="4">
        <f t="shared" si="8"/>
        <v>6852269.2014068114</v>
      </c>
      <c r="J21" s="5">
        <v>8.7499999999999994E-2</v>
      </c>
      <c r="K21" s="6">
        <f t="shared" si="9"/>
        <v>7451842.7565299077</v>
      </c>
      <c r="M21" s="3">
        <v>2033</v>
      </c>
      <c r="N21" s="4">
        <v>150000</v>
      </c>
      <c r="O21" s="4">
        <f t="shared" si="5"/>
        <v>6723709.0766337132</v>
      </c>
      <c r="P21" s="5">
        <v>8.7499999999999994E-2</v>
      </c>
      <c r="Q21" s="6">
        <f t="shared" si="2"/>
        <v>7312033.6208391627</v>
      </c>
    </row>
    <row r="22" spans="1:17" x14ac:dyDescent="0.2">
      <c r="A22" s="3">
        <v>2034</v>
      </c>
      <c r="B22" s="4">
        <v>150000</v>
      </c>
      <c r="C22" s="4">
        <f t="shared" si="6"/>
        <v>7462033.6208391627</v>
      </c>
      <c r="D22" s="5">
        <v>8.7499999999999994E-2</v>
      </c>
      <c r="E22" s="6">
        <f t="shared" si="7"/>
        <v>8114961.5626625894</v>
      </c>
      <c r="G22" s="3">
        <v>2034</v>
      </c>
      <c r="H22" s="4">
        <v>150000</v>
      </c>
      <c r="I22" s="4">
        <f t="shared" si="8"/>
        <v>7601842.7565299077</v>
      </c>
      <c r="J22" s="5">
        <v>8.7499999999999994E-2</v>
      </c>
      <c r="K22" s="6">
        <f t="shared" si="9"/>
        <v>8267003.9977262747</v>
      </c>
      <c r="M22" s="3">
        <v>2034</v>
      </c>
      <c r="N22" s="4">
        <v>150000</v>
      </c>
      <c r="O22" s="4">
        <f t="shared" si="5"/>
        <v>7462033.6208391627</v>
      </c>
      <c r="P22" s="5">
        <v>8.7499999999999994E-2</v>
      </c>
      <c r="Q22" s="6">
        <f t="shared" si="2"/>
        <v>8114961.5626625894</v>
      </c>
    </row>
    <row r="23" spans="1:17" x14ac:dyDescent="0.2">
      <c r="A23" s="3">
        <v>2035</v>
      </c>
      <c r="B23" s="4">
        <v>150000</v>
      </c>
      <c r="C23" s="4">
        <f t="shared" si="6"/>
        <v>8264961.5626625894</v>
      </c>
      <c r="D23" s="5">
        <v>8.7499999999999994E-2</v>
      </c>
      <c r="E23" s="6">
        <f t="shared" si="7"/>
        <v>8988145.6993955653</v>
      </c>
      <c r="G23" s="3">
        <v>2035</v>
      </c>
      <c r="H23" s="4">
        <v>150000</v>
      </c>
      <c r="I23" s="4">
        <f t="shared" si="8"/>
        <v>8417003.9977262747</v>
      </c>
      <c r="J23" s="5">
        <v>8.7499999999999994E-2</v>
      </c>
      <c r="K23" s="6">
        <f t="shared" si="9"/>
        <v>9153491.8475273233</v>
      </c>
      <c r="M23" s="3">
        <v>2035</v>
      </c>
      <c r="N23" s="4">
        <v>150000</v>
      </c>
      <c r="O23" s="4">
        <f t="shared" si="5"/>
        <v>8264961.5626625894</v>
      </c>
      <c r="P23" s="5">
        <v>8.7499999999999994E-2</v>
      </c>
      <c r="Q23" s="6">
        <f t="shared" si="2"/>
        <v>8988145.6993955653</v>
      </c>
    </row>
    <row r="24" spans="1:17" x14ac:dyDescent="0.2">
      <c r="A24" s="3">
        <v>2036</v>
      </c>
      <c r="B24" s="4">
        <v>150000</v>
      </c>
      <c r="C24" s="4">
        <f t="shared" si="6"/>
        <v>9138145.6993955653</v>
      </c>
      <c r="D24" s="5">
        <v>8.7499999999999994E-2</v>
      </c>
      <c r="E24" s="6">
        <f t="shared" si="7"/>
        <v>9937733.4480926767</v>
      </c>
      <c r="G24" s="3">
        <v>2036</v>
      </c>
      <c r="H24" s="4">
        <v>150000</v>
      </c>
      <c r="I24" s="4">
        <f t="shared" si="8"/>
        <v>9303491.8475273233</v>
      </c>
      <c r="J24" s="5">
        <v>8.7499999999999994E-2</v>
      </c>
      <c r="K24" s="6">
        <f t="shared" si="9"/>
        <v>10117547.384185964</v>
      </c>
      <c r="M24" s="3">
        <v>2036</v>
      </c>
      <c r="N24" s="4">
        <v>150000</v>
      </c>
      <c r="O24" s="4">
        <f t="shared" si="5"/>
        <v>9138145.6993955653</v>
      </c>
      <c r="P24" s="5">
        <v>8.7499999999999994E-2</v>
      </c>
      <c r="Q24" s="6">
        <f t="shared" si="2"/>
        <v>9937733.4480926767</v>
      </c>
    </row>
    <row r="25" spans="1:17" x14ac:dyDescent="0.2">
      <c r="A25" s="3">
        <v>2037</v>
      </c>
      <c r="B25" s="4">
        <v>150000</v>
      </c>
      <c r="C25" s="4">
        <f t="shared" si="6"/>
        <v>10087733.448092677</v>
      </c>
      <c r="D25" s="5">
        <v>8.7499999999999994E-2</v>
      </c>
      <c r="E25" s="6">
        <f t="shared" si="7"/>
        <v>10970410.124800786</v>
      </c>
      <c r="G25" s="3">
        <v>2037</v>
      </c>
      <c r="H25" s="4">
        <v>150000</v>
      </c>
      <c r="I25" s="4">
        <f t="shared" si="8"/>
        <v>10267547.384185964</v>
      </c>
      <c r="J25" s="5">
        <v>8.7499999999999994E-2</v>
      </c>
      <c r="K25" s="6">
        <f t="shared" si="9"/>
        <v>11165957.780302236</v>
      </c>
      <c r="M25" s="3">
        <v>2037</v>
      </c>
      <c r="N25" s="4">
        <v>150000</v>
      </c>
      <c r="O25" s="4">
        <f t="shared" si="5"/>
        <v>10087733.448092677</v>
      </c>
      <c r="P25" s="5">
        <v>8.7499999999999994E-2</v>
      </c>
      <c r="Q25" s="6">
        <f t="shared" si="2"/>
        <v>10970410.124800786</v>
      </c>
    </row>
    <row r="26" spans="1:17" x14ac:dyDescent="0.2">
      <c r="A26" s="3">
        <v>2038</v>
      </c>
      <c r="B26" s="4">
        <v>150000</v>
      </c>
      <c r="C26" s="4">
        <f t="shared" si="6"/>
        <v>11120410.124800786</v>
      </c>
      <c r="D26" s="5">
        <v>8.7499999999999994E-2</v>
      </c>
      <c r="E26" s="6">
        <f t="shared" si="7"/>
        <v>12093446.010720855</v>
      </c>
      <c r="G26" s="3">
        <v>2038</v>
      </c>
      <c r="H26" s="4">
        <v>150000</v>
      </c>
      <c r="I26" s="4">
        <f t="shared" si="8"/>
        <v>11315957.780302236</v>
      </c>
      <c r="J26" s="5">
        <v>8.7499999999999994E-2</v>
      </c>
      <c r="K26" s="6">
        <f t="shared" si="9"/>
        <v>12306104.086078681</v>
      </c>
      <c r="M26" s="3">
        <v>2038</v>
      </c>
      <c r="N26" s="4">
        <v>150000</v>
      </c>
      <c r="O26" s="4">
        <f t="shared" si="5"/>
        <v>11120410.124800786</v>
      </c>
      <c r="P26" s="5">
        <v>8.7499999999999994E-2</v>
      </c>
      <c r="Q26" s="6">
        <f t="shared" si="2"/>
        <v>12093446.010720855</v>
      </c>
    </row>
    <row r="29" spans="1:17" x14ac:dyDescent="0.2">
      <c r="B29" t="s">
        <v>8</v>
      </c>
      <c r="C29" s="1">
        <f>SUM(B3:B26)+SUM(H3:H26)+SUM(N3:N26)</f>
        <v>10828404</v>
      </c>
    </row>
    <row r="30" spans="1:17" x14ac:dyDescent="0.2">
      <c r="B30" t="s">
        <v>9</v>
      </c>
      <c r="C30" s="8">
        <f>SUM(E26,K26,Q26)</f>
        <v>36492996.107520394</v>
      </c>
    </row>
    <row r="31" spans="1:17" x14ac:dyDescent="0.2">
      <c r="B31" t="s">
        <v>10</v>
      </c>
      <c r="C31" s="2">
        <f>(C30-C29)/C30</f>
        <v>0.70327445934841981</v>
      </c>
    </row>
  </sheetData>
  <mergeCells count="3">
    <mergeCell ref="A1:E1"/>
    <mergeCell ref="G1:K1"/>
    <mergeCell ref="M1:Q1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="90" zoomScaleNormal="90" workbookViewId="0"/>
  </sheetViews>
  <sheetFormatPr defaultColWidth="5" defaultRowHeight="12.75" x14ac:dyDescent="0.2"/>
  <cols>
    <col min="1" max="1" width="5.5703125" bestFit="1" customWidth="1"/>
    <col min="2" max="2" width="14.85546875" bestFit="1" customWidth="1"/>
    <col min="3" max="3" width="14.28515625" bestFit="1" customWidth="1"/>
    <col min="4" max="4" width="7.7109375" bestFit="1" customWidth="1"/>
    <col min="5" max="5" width="13.42578125" bestFit="1" customWidth="1"/>
    <col min="7" max="7" width="5.5703125" bestFit="1" customWidth="1"/>
    <col min="8" max="8" width="14.85546875" bestFit="1" customWidth="1"/>
    <col min="9" max="9" width="14.28515625" bestFit="1" customWidth="1"/>
    <col min="10" max="10" width="7.7109375" bestFit="1" customWidth="1"/>
    <col min="11" max="11" width="13.42578125" bestFit="1" customWidth="1"/>
    <col min="13" max="13" width="13.42578125" bestFit="1" customWidth="1"/>
  </cols>
  <sheetData>
    <row r="1" spans="1:13" x14ac:dyDescent="0.2">
      <c r="A1" s="7" t="s">
        <v>2</v>
      </c>
      <c r="B1" s="7" t="s">
        <v>0</v>
      </c>
      <c r="C1" s="7" t="s">
        <v>1</v>
      </c>
      <c r="D1" s="7" t="s">
        <v>3</v>
      </c>
      <c r="E1" s="7" t="s">
        <v>4</v>
      </c>
      <c r="G1" s="7" t="s">
        <v>2</v>
      </c>
      <c r="H1" s="7" t="s">
        <v>0</v>
      </c>
      <c r="I1" s="7" t="s">
        <v>1</v>
      </c>
      <c r="J1" s="7" t="s">
        <v>3</v>
      </c>
      <c r="K1" s="7" t="s">
        <v>4</v>
      </c>
    </row>
    <row r="2" spans="1:13" x14ac:dyDescent="0.2">
      <c r="A2" s="3">
        <v>2015</v>
      </c>
      <c r="B2" s="4">
        <v>120000</v>
      </c>
      <c r="C2" s="4">
        <f>B2</f>
        <v>120000</v>
      </c>
      <c r="D2" s="5">
        <v>0.15</v>
      </c>
      <c r="E2" s="6">
        <f>C2+(C2*D2)</f>
        <v>138000</v>
      </c>
      <c r="G2" s="3">
        <v>2015</v>
      </c>
      <c r="H2" s="4">
        <v>120000</v>
      </c>
      <c r="I2" s="4">
        <f>H2</f>
        <v>120000</v>
      </c>
      <c r="J2" s="5">
        <v>0.15</v>
      </c>
      <c r="K2" s="6">
        <f>I2+(I2*J2)</f>
        <v>138000</v>
      </c>
    </row>
    <row r="3" spans="1:13" x14ac:dyDescent="0.2">
      <c r="A3" s="3">
        <v>2016</v>
      </c>
      <c r="B3" s="4">
        <v>120000</v>
      </c>
      <c r="C3" s="4">
        <f>E2+B3</f>
        <v>258000</v>
      </c>
      <c r="D3" s="5">
        <v>0.15</v>
      </c>
      <c r="E3" s="6">
        <f t="shared" ref="E3:E25" si="0">C3+(C3*D3)</f>
        <v>296700</v>
      </c>
      <c r="G3" s="3">
        <v>2016</v>
      </c>
      <c r="H3" s="4">
        <v>120000</v>
      </c>
      <c r="I3" s="4">
        <f>K2+H3</f>
        <v>258000</v>
      </c>
      <c r="J3" s="5">
        <v>0.15</v>
      </c>
      <c r="K3" s="6">
        <f t="shared" ref="K3:K25" si="1">I3+(I3*J3)</f>
        <v>296700</v>
      </c>
    </row>
    <row r="4" spans="1:13" x14ac:dyDescent="0.2">
      <c r="A4" s="3">
        <v>2017</v>
      </c>
      <c r="B4" s="4">
        <v>350000</v>
      </c>
      <c r="C4" s="4">
        <f t="shared" ref="C4:C25" si="2">E3+B4</f>
        <v>646700</v>
      </c>
      <c r="D4" s="5">
        <v>0.15</v>
      </c>
      <c r="E4" s="6">
        <f t="shared" si="0"/>
        <v>743705</v>
      </c>
      <c r="G4" s="3">
        <v>2017</v>
      </c>
      <c r="H4" s="4">
        <v>120000</v>
      </c>
      <c r="I4" s="4">
        <f t="shared" ref="I4:I25" si="3">K3+H4</f>
        <v>416700</v>
      </c>
      <c r="J4" s="5">
        <v>0.15</v>
      </c>
      <c r="K4" s="6">
        <f t="shared" si="1"/>
        <v>479205</v>
      </c>
    </row>
    <row r="5" spans="1:13" x14ac:dyDescent="0.2">
      <c r="A5" s="3">
        <v>2018</v>
      </c>
      <c r="B5" s="4">
        <v>350000</v>
      </c>
      <c r="C5" s="4">
        <f t="shared" si="2"/>
        <v>1093705</v>
      </c>
      <c r="D5" s="5">
        <v>0.15</v>
      </c>
      <c r="E5" s="6">
        <f t="shared" si="0"/>
        <v>1257760.75</v>
      </c>
      <c r="G5" s="3">
        <v>2018</v>
      </c>
      <c r="H5" s="4">
        <v>120000</v>
      </c>
      <c r="I5" s="4">
        <f t="shared" si="3"/>
        <v>599205</v>
      </c>
      <c r="J5" s="5">
        <v>0.15</v>
      </c>
      <c r="K5" s="6">
        <f t="shared" si="1"/>
        <v>689085.75</v>
      </c>
    </row>
    <row r="6" spans="1:13" x14ac:dyDescent="0.2">
      <c r="A6" s="3">
        <v>2019</v>
      </c>
      <c r="B6" s="4">
        <v>350000</v>
      </c>
      <c r="C6" s="4">
        <f t="shared" si="2"/>
        <v>1607760.75</v>
      </c>
      <c r="D6" s="5">
        <v>0.15</v>
      </c>
      <c r="E6" s="6">
        <f t="shared" si="0"/>
        <v>1848924.8625</v>
      </c>
      <c r="G6" s="3">
        <v>2019</v>
      </c>
      <c r="H6" s="4">
        <v>120000</v>
      </c>
      <c r="I6" s="4">
        <f t="shared" si="3"/>
        <v>809085.75</v>
      </c>
      <c r="J6" s="5">
        <v>0.15</v>
      </c>
      <c r="K6" s="6">
        <f t="shared" si="1"/>
        <v>930448.61250000005</v>
      </c>
    </row>
    <row r="7" spans="1:13" x14ac:dyDescent="0.2">
      <c r="A7" s="3">
        <v>2020</v>
      </c>
      <c r="B7" s="4">
        <v>350000</v>
      </c>
      <c r="C7" s="4">
        <f t="shared" si="2"/>
        <v>2198924.8624999998</v>
      </c>
      <c r="D7" s="5">
        <v>0.15</v>
      </c>
      <c r="E7" s="6">
        <f t="shared" si="0"/>
        <v>2528763.5918749999</v>
      </c>
      <c r="G7" s="3">
        <v>2020</v>
      </c>
      <c r="H7" s="4">
        <v>120000</v>
      </c>
      <c r="I7" s="4">
        <f t="shared" si="3"/>
        <v>1050448.6125</v>
      </c>
      <c r="J7" s="5">
        <v>0.15</v>
      </c>
      <c r="K7" s="6">
        <f t="shared" si="1"/>
        <v>1208015.9043749999</v>
      </c>
    </row>
    <row r="8" spans="1:13" x14ac:dyDescent="0.2">
      <c r="A8" s="3">
        <v>2021</v>
      </c>
      <c r="B8" s="4">
        <v>350000</v>
      </c>
      <c r="C8" s="4">
        <f t="shared" si="2"/>
        <v>2878763.5918749999</v>
      </c>
      <c r="D8" s="5">
        <v>0.15</v>
      </c>
      <c r="E8" s="6">
        <f t="shared" si="0"/>
        <v>3310578.1306562498</v>
      </c>
      <c r="G8" s="3">
        <v>2021</v>
      </c>
      <c r="H8" s="4">
        <v>120000</v>
      </c>
      <c r="I8" s="4">
        <f t="shared" si="3"/>
        <v>1328015.9043749999</v>
      </c>
      <c r="J8" s="5">
        <v>0.15</v>
      </c>
      <c r="K8" s="6">
        <f t="shared" si="1"/>
        <v>1527218.2900312499</v>
      </c>
    </row>
    <row r="9" spans="1:13" x14ac:dyDescent="0.2">
      <c r="A9" s="3">
        <v>2022</v>
      </c>
      <c r="B9" s="4">
        <v>350000</v>
      </c>
      <c r="C9" s="4">
        <f t="shared" si="2"/>
        <v>3660578.1306562498</v>
      </c>
      <c r="D9" s="5">
        <v>0.15</v>
      </c>
      <c r="E9" s="6">
        <f t="shared" si="0"/>
        <v>4209664.8502546875</v>
      </c>
      <c r="G9" s="3">
        <v>2022</v>
      </c>
      <c r="H9" s="4">
        <v>120000</v>
      </c>
      <c r="I9" s="4">
        <f t="shared" si="3"/>
        <v>1647218.2900312499</v>
      </c>
      <c r="J9" s="5">
        <v>0.15</v>
      </c>
      <c r="K9" s="6">
        <f t="shared" si="1"/>
        <v>1894301.0335359373</v>
      </c>
    </row>
    <row r="10" spans="1:13" x14ac:dyDescent="0.2">
      <c r="A10" s="3">
        <v>2023</v>
      </c>
      <c r="B10" s="4">
        <v>350000</v>
      </c>
      <c r="C10" s="4">
        <f t="shared" si="2"/>
        <v>4559664.8502546875</v>
      </c>
      <c r="D10" s="5">
        <v>0.15</v>
      </c>
      <c r="E10" s="6">
        <f t="shared" si="0"/>
        <v>5243614.5777928904</v>
      </c>
      <c r="G10" s="3">
        <v>2023</v>
      </c>
      <c r="H10" s="4">
        <v>120000</v>
      </c>
      <c r="I10" s="4">
        <f t="shared" si="3"/>
        <v>2014301.0335359373</v>
      </c>
      <c r="J10" s="5">
        <v>0.15</v>
      </c>
      <c r="K10" s="6">
        <f t="shared" si="1"/>
        <v>2316446.188566328</v>
      </c>
    </row>
    <row r="11" spans="1:13" x14ac:dyDescent="0.2">
      <c r="A11" s="3">
        <v>2024</v>
      </c>
      <c r="B11" s="4">
        <v>350000</v>
      </c>
      <c r="C11" s="4">
        <f t="shared" si="2"/>
        <v>5593614.5777928904</v>
      </c>
      <c r="D11" s="5">
        <v>0.15</v>
      </c>
      <c r="E11" s="6">
        <f t="shared" si="0"/>
        <v>6432656.7644618237</v>
      </c>
      <c r="G11" s="3">
        <v>2024</v>
      </c>
      <c r="H11" s="4">
        <v>120000</v>
      </c>
      <c r="I11" s="4">
        <f t="shared" si="3"/>
        <v>2436446.188566328</v>
      </c>
      <c r="J11" s="5">
        <v>0.15</v>
      </c>
      <c r="K11" s="6">
        <f t="shared" si="1"/>
        <v>2801913.1168512772</v>
      </c>
    </row>
    <row r="12" spans="1:13" x14ac:dyDescent="0.2">
      <c r="A12" s="3">
        <v>2025</v>
      </c>
      <c r="B12" s="4">
        <v>350000</v>
      </c>
      <c r="C12" s="4">
        <f t="shared" si="2"/>
        <v>6782656.7644618237</v>
      </c>
      <c r="D12" s="5">
        <v>0.15</v>
      </c>
      <c r="E12" s="6">
        <f t="shared" si="0"/>
        <v>7800055.2791310977</v>
      </c>
      <c r="G12" s="3">
        <v>2025</v>
      </c>
      <c r="H12" s="4">
        <v>120000</v>
      </c>
      <c r="I12" s="4">
        <f t="shared" si="3"/>
        <v>2921913.1168512772</v>
      </c>
      <c r="J12" s="5">
        <v>0.15</v>
      </c>
      <c r="K12" s="6">
        <f t="shared" si="1"/>
        <v>3360200.0843789689</v>
      </c>
    </row>
    <row r="13" spans="1:13" x14ac:dyDescent="0.2">
      <c r="A13" s="3">
        <v>2026</v>
      </c>
      <c r="B13" s="4">
        <v>350000</v>
      </c>
      <c r="C13" s="4">
        <f t="shared" si="2"/>
        <v>8150055.2791310977</v>
      </c>
      <c r="D13" s="5">
        <v>0.15</v>
      </c>
      <c r="E13" s="6">
        <f t="shared" si="0"/>
        <v>9372563.5710007623</v>
      </c>
      <c r="G13" s="3">
        <v>2026</v>
      </c>
      <c r="H13" s="4">
        <v>120000</v>
      </c>
      <c r="I13" s="4">
        <f t="shared" si="3"/>
        <v>3480200.0843789689</v>
      </c>
      <c r="J13" s="5">
        <v>0.15</v>
      </c>
      <c r="K13" s="6">
        <f t="shared" si="1"/>
        <v>4002230.0970358141</v>
      </c>
    </row>
    <row r="14" spans="1:13" x14ac:dyDescent="0.2">
      <c r="A14" s="3">
        <v>2027</v>
      </c>
      <c r="B14" s="4">
        <v>350000</v>
      </c>
      <c r="C14" s="4">
        <f t="shared" si="2"/>
        <v>9722563.5710007623</v>
      </c>
      <c r="D14" s="5">
        <v>0.15</v>
      </c>
      <c r="E14" s="6">
        <f t="shared" si="0"/>
        <v>11180948.106650876</v>
      </c>
      <c r="G14" s="3">
        <v>2027</v>
      </c>
      <c r="H14" s="4">
        <v>120000</v>
      </c>
      <c r="I14" s="4">
        <f t="shared" si="3"/>
        <v>4122230.0970358141</v>
      </c>
      <c r="J14" s="5">
        <v>0.15</v>
      </c>
      <c r="K14" s="6">
        <f t="shared" si="1"/>
        <v>4740564.6115911864</v>
      </c>
    </row>
    <row r="15" spans="1:13" x14ac:dyDescent="0.2">
      <c r="A15" s="3">
        <v>2028</v>
      </c>
      <c r="B15" s="4">
        <v>350000</v>
      </c>
      <c r="C15" s="4">
        <f t="shared" si="2"/>
        <v>11530948.106650876</v>
      </c>
      <c r="D15" s="5">
        <v>0.15</v>
      </c>
      <c r="E15" s="6">
        <f t="shared" si="0"/>
        <v>13260590.322648507</v>
      </c>
      <c r="G15" s="3">
        <v>2028</v>
      </c>
      <c r="H15" s="4">
        <v>120000</v>
      </c>
      <c r="I15" s="4">
        <f t="shared" si="3"/>
        <v>4860564.6115911864</v>
      </c>
      <c r="J15" s="5">
        <v>0.15</v>
      </c>
      <c r="K15" s="6">
        <f t="shared" si="1"/>
        <v>5589649.3033298645</v>
      </c>
      <c r="M15" s="1"/>
    </row>
    <row r="16" spans="1:13" x14ac:dyDescent="0.2">
      <c r="A16" s="3">
        <v>2029</v>
      </c>
      <c r="B16" s="4">
        <v>350000</v>
      </c>
      <c r="C16" s="4">
        <f t="shared" si="2"/>
        <v>13610590.322648507</v>
      </c>
      <c r="D16" s="5">
        <v>0.15</v>
      </c>
      <c r="E16" s="6">
        <f t="shared" si="0"/>
        <v>15652178.871045783</v>
      </c>
      <c r="G16" s="3">
        <v>2029</v>
      </c>
      <c r="H16" s="4">
        <v>120000</v>
      </c>
      <c r="I16" s="4">
        <f t="shared" si="3"/>
        <v>5709649.3033298645</v>
      </c>
      <c r="J16" s="5">
        <v>0.15</v>
      </c>
      <c r="K16" s="6">
        <f t="shared" si="1"/>
        <v>6566096.6988293445</v>
      </c>
      <c r="M16" s="8"/>
    </row>
    <row r="17" spans="1:13" x14ac:dyDescent="0.2">
      <c r="A17" s="3">
        <v>2030</v>
      </c>
      <c r="B17" s="4">
        <v>350000</v>
      </c>
      <c r="C17" s="4">
        <f t="shared" si="2"/>
        <v>16002178.871045783</v>
      </c>
      <c r="D17" s="5">
        <v>0.15</v>
      </c>
      <c r="E17" s="6">
        <f t="shared" si="0"/>
        <v>18402505.701702651</v>
      </c>
      <c r="G17" s="3">
        <v>2030</v>
      </c>
      <c r="H17" s="4">
        <v>120000</v>
      </c>
      <c r="I17" s="4">
        <f t="shared" si="3"/>
        <v>6686096.6988293445</v>
      </c>
      <c r="J17" s="5">
        <v>0.15</v>
      </c>
      <c r="K17" s="6">
        <f t="shared" si="1"/>
        <v>7689011.2036537463</v>
      </c>
      <c r="M17" s="2"/>
    </row>
    <row r="18" spans="1:13" x14ac:dyDescent="0.2">
      <c r="A18" s="3">
        <v>2031</v>
      </c>
      <c r="B18" s="4">
        <v>350000</v>
      </c>
      <c r="C18" s="4">
        <f t="shared" si="2"/>
        <v>18752505.701702651</v>
      </c>
      <c r="D18" s="5">
        <v>0.15</v>
      </c>
      <c r="E18" s="6">
        <f t="shared" si="0"/>
        <v>21565381.55695805</v>
      </c>
      <c r="G18" s="3">
        <v>2031</v>
      </c>
      <c r="H18" s="4">
        <v>120000</v>
      </c>
      <c r="I18" s="4">
        <f t="shared" si="3"/>
        <v>7809011.2036537463</v>
      </c>
      <c r="J18" s="5">
        <v>0.15</v>
      </c>
      <c r="K18" s="6">
        <f t="shared" si="1"/>
        <v>8980362.8842018079</v>
      </c>
    </row>
    <row r="19" spans="1:13" x14ac:dyDescent="0.2">
      <c r="A19" s="3">
        <v>2032</v>
      </c>
      <c r="B19" s="4">
        <v>350000</v>
      </c>
      <c r="C19" s="4">
        <f t="shared" si="2"/>
        <v>21915381.55695805</v>
      </c>
      <c r="D19" s="5">
        <v>0.15</v>
      </c>
      <c r="E19" s="6">
        <f t="shared" si="0"/>
        <v>25202688.790501758</v>
      </c>
      <c r="G19" s="3">
        <v>2032</v>
      </c>
      <c r="H19" s="4">
        <v>120000</v>
      </c>
      <c r="I19" s="4">
        <f t="shared" si="3"/>
        <v>9100362.8842018079</v>
      </c>
      <c r="J19" s="5">
        <v>0.15</v>
      </c>
      <c r="K19" s="6">
        <f t="shared" si="1"/>
        <v>10465417.316832079</v>
      </c>
    </row>
    <row r="20" spans="1:13" x14ac:dyDescent="0.2">
      <c r="A20" s="3">
        <v>2033</v>
      </c>
      <c r="B20" s="4">
        <v>350000</v>
      </c>
      <c r="C20" s="4">
        <f t="shared" si="2"/>
        <v>25552688.790501758</v>
      </c>
      <c r="D20" s="5">
        <v>0.15</v>
      </c>
      <c r="E20" s="6">
        <f t="shared" si="0"/>
        <v>29385592.109077021</v>
      </c>
      <c r="G20" s="3">
        <v>2033</v>
      </c>
      <c r="H20" s="4">
        <v>120000</v>
      </c>
      <c r="I20" s="4">
        <f t="shared" si="3"/>
        <v>10585417.316832079</v>
      </c>
      <c r="J20" s="5">
        <v>0.15</v>
      </c>
      <c r="K20" s="6">
        <f t="shared" si="1"/>
        <v>12173229.914356891</v>
      </c>
    </row>
    <row r="21" spans="1:13" x14ac:dyDescent="0.2">
      <c r="A21" s="3">
        <v>2034</v>
      </c>
      <c r="B21" s="4">
        <v>350000</v>
      </c>
      <c r="C21" s="4">
        <f t="shared" si="2"/>
        <v>29735592.109077021</v>
      </c>
      <c r="D21" s="5">
        <v>0.15</v>
      </c>
      <c r="E21" s="6">
        <f t="shared" si="0"/>
        <v>34195930.925438575</v>
      </c>
      <c r="G21" s="3">
        <v>2034</v>
      </c>
      <c r="H21" s="4">
        <v>120000</v>
      </c>
      <c r="I21" s="4">
        <f t="shared" si="3"/>
        <v>12293229.914356891</v>
      </c>
      <c r="J21" s="5">
        <v>0.15</v>
      </c>
      <c r="K21" s="6">
        <f t="shared" si="1"/>
        <v>14137214.401510425</v>
      </c>
    </row>
    <row r="22" spans="1:13" x14ac:dyDescent="0.2">
      <c r="A22" s="3">
        <v>2035</v>
      </c>
      <c r="B22" s="4">
        <v>350000</v>
      </c>
      <c r="C22" s="4">
        <f t="shared" si="2"/>
        <v>34545930.925438575</v>
      </c>
      <c r="D22" s="5">
        <v>0.15</v>
      </c>
      <c r="E22" s="6">
        <f t="shared" si="0"/>
        <v>39727820.564254358</v>
      </c>
      <c r="G22" s="3">
        <v>2035</v>
      </c>
      <c r="H22" s="4">
        <v>120000</v>
      </c>
      <c r="I22" s="4">
        <f t="shared" si="3"/>
        <v>14257214.401510425</v>
      </c>
      <c r="J22" s="5">
        <v>0.15</v>
      </c>
      <c r="K22" s="6">
        <f t="shared" si="1"/>
        <v>16395796.561736988</v>
      </c>
    </row>
    <row r="23" spans="1:13" x14ac:dyDescent="0.2">
      <c r="A23" s="3">
        <v>2036</v>
      </c>
      <c r="B23" s="4">
        <v>350000</v>
      </c>
      <c r="C23" s="4">
        <f t="shared" si="2"/>
        <v>40077820.564254358</v>
      </c>
      <c r="D23" s="5">
        <v>0.15</v>
      </c>
      <c r="E23" s="6">
        <f t="shared" si="0"/>
        <v>46089493.648892514</v>
      </c>
      <c r="G23" s="3">
        <v>2036</v>
      </c>
      <c r="H23" s="4">
        <v>120000</v>
      </c>
      <c r="I23" s="4">
        <f t="shared" si="3"/>
        <v>16515796.561736988</v>
      </c>
      <c r="J23" s="5">
        <v>0.15</v>
      </c>
      <c r="K23" s="6">
        <f t="shared" si="1"/>
        <v>18993166.045997538</v>
      </c>
    </row>
    <row r="24" spans="1:13" x14ac:dyDescent="0.2">
      <c r="A24" s="3">
        <v>2037</v>
      </c>
      <c r="B24" s="4">
        <v>350000</v>
      </c>
      <c r="C24" s="4">
        <f t="shared" si="2"/>
        <v>46439493.648892514</v>
      </c>
      <c r="D24" s="5">
        <v>0.15</v>
      </c>
      <c r="E24" s="6">
        <f t="shared" si="0"/>
        <v>53405417.696226388</v>
      </c>
      <c r="G24" s="3">
        <v>2037</v>
      </c>
      <c r="H24" s="4">
        <v>120000</v>
      </c>
      <c r="I24" s="4">
        <f t="shared" si="3"/>
        <v>19113166.045997538</v>
      </c>
      <c r="J24" s="5">
        <v>0.15</v>
      </c>
      <c r="K24" s="6">
        <f t="shared" si="1"/>
        <v>21980140.952897169</v>
      </c>
    </row>
    <row r="25" spans="1:13" x14ac:dyDescent="0.2">
      <c r="A25" s="3">
        <v>2038</v>
      </c>
      <c r="B25" s="4">
        <v>350000</v>
      </c>
      <c r="C25" s="4">
        <f t="shared" si="2"/>
        <v>53755417.696226388</v>
      </c>
      <c r="D25" s="5">
        <v>0.15</v>
      </c>
      <c r="E25" s="6">
        <f t="shared" si="0"/>
        <v>61818730.350660346</v>
      </c>
      <c r="G25" s="3">
        <v>2038</v>
      </c>
      <c r="H25" s="4">
        <v>120000</v>
      </c>
      <c r="I25" s="4">
        <f t="shared" si="3"/>
        <v>22100140.952897169</v>
      </c>
      <c r="J25" s="5">
        <v>0.15</v>
      </c>
      <c r="K25" s="6">
        <f t="shared" si="1"/>
        <v>25415162.095831744</v>
      </c>
    </row>
    <row r="28" spans="1:13" x14ac:dyDescent="0.2">
      <c r="B28" t="s">
        <v>8</v>
      </c>
      <c r="C28" s="1">
        <f>SUM(B2:B25)</f>
        <v>7940000</v>
      </c>
    </row>
    <row r="29" spans="1:13" x14ac:dyDescent="0.2">
      <c r="B29" t="s">
        <v>9</v>
      </c>
      <c r="C29" s="8">
        <f>E25</f>
        <v>61818730.350660346</v>
      </c>
    </row>
    <row r="30" spans="1:13" x14ac:dyDescent="0.2">
      <c r="B30" t="s">
        <v>10</v>
      </c>
      <c r="C30" s="2">
        <f>(C29-C28)/C29</f>
        <v>0.87155996321889539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="90" zoomScaleNormal="90" workbookViewId="0">
      <selection activeCell="E25" sqref="E25"/>
    </sheetView>
  </sheetViews>
  <sheetFormatPr defaultColWidth="4" defaultRowHeight="12.75" x14ac:dyDescent="0.2"/>
  <cols>
    <col min="1" max="1" width="5.5703125" bestFit="1" customWidth="1"/>
    <col min="2" max="2" width="14.85546875" bestFit="1" customWidth="1"/>
    <col min="3" max="3" width="14.28515625" bestFit="1" customWidth="1"/>
    <col min="4" max="4" width="6.7109375" bestFit="1" customWidth="1"/>
    <col min="5" max="5" width="13.42578125" bestFit="1" customWidth="1"/>
    <col min="7" max="7" width="5.5703125" bestFit="1" customWidth="1"/>
    <col min="8" max="8" width="14.85546875" bestFit="1" customWidth="1"/>
    <col min="9" max="9" width="14.28515625" bestFit="1" customWidth="1"/>
    <col min="10" max="10" width="6.7109375" bestFit="1" customWidth="1"/>
    <col min="11" max="11" width="13.42578125" bestFit="1" customWidth="1"/>
  </cols>
  <sheetData>
    <row r="1" spans="1:11" x14ac:dyDescent="0.2">
      <c r="A1" s="7" t="s">
        <v>2</v>
      </c>
      <c r="B1" s="7" t="s">
        <v>0</v>
      </c>
      <c r="C1" s="7" t="s">
        <v>1</v>
      </c>
      <c r="D1" s="7" t="s">
        <v>3</v>
      </c>
      <c r="E1" s="7" t="s">
        <v>4</v>
      </c>
      <c r="G1" s="7" t="s">
        <v>2</v>
      </c>
      <c r="H1" s="7" t="s">
        <v>0</v>
      </c>
      <c r="I1" s="7" t="s">
        <v>1</v>
      </c>
      <c r="J1" s="7" t="s">
        <v>3</v>
      </c>
      <c r="K1" s="7" t="s">
        <v>4</v>
      </c>
    </row>
    <row r="2" spans="1:11" x14ac:dyDescent="0.2">
      <c r="A2" s="3">
        <v>2015</v>
      </c>
      <c r="B2" s="4">
        <v>1000000</v>
      </c>
      <c r="C2" s="4">
        <f>B2</f>
        <v>1000000</v>
      </c>
      <c r="D2" s="5">
        <v>8.7499999999999994E-2</v>
      </c>
      <c r="E2" s="6">
        <f>C2+(C2*D2)</f>
        <v>1087500</v>
      </c>
      <c r="G2" s="3">
        <v>2015</v>
      </c>
      <c r="H2" s="4">
        <v>200000</v>
      </c>
      <c r="I2" s="4">
        <f>H2</f>
        <v>200000</v>
      </c>
      <c r="J2" s="5">
        <v>8.7499999999999994E-2</v>
      </c>
      <c r="K2" s="6">
        <f>I2+(I2*J2)</f>
        <v>217500</v>
      </c>
    </row>
    <row r="3" spans="1:11" x14ac:dyDescent="0.2">
      <c r="A3" s="3">
        <v>2016</v>
      </c>
      <c r="B3" s="4">
        <v>300000</v>
      </c>
      <c r="C3" s="4">
        <f>E2+B3</f>
        <v>1387500</v>
      </c>
      <c r="D3" s="5">
        <v>8.7499999999999994E-2</v>
      </c>
      <c r="E3" s="6">
        <f t="shared" ref="E3:E25" si="0">C3+(C3*D3)</f>
        <v>1508906.25</v>
      </c>
      <c r="G3" s="3">
        <v>2016</v>
      </c>
      <c r="H3" s="4">
        <v>300000</v>
      </c>
      <c r="I3" s="4">
        <f>K2+H3</f>
        <v>517500</v>
      </c>
      <c r="J3" s="5">
        <v>8.7499999999999994E-2</v>
      </c>
      <c r="K3" s="6">
        <f t="shared" ref="K3:K25" si="1">I3+(I3*J3)</f>
        <v>562781.25</v>
      </c>
    </row>
    <row r="4" spans="1:11" x14ac:dyDescent="0.2">
      <c r="A4" s="3">
        <v>2017</v>
      </c>
      <c r="B4" s="4">
        <v>300000</v>
      </c>
      <c r="C4" s="4">
        <f t="shared" ref="C4:C25" si="2">E3+B4</f>
        <v>1808906.25</v>
      </c>
      <c r="D4" s="5">
        <v>8.7499999999999994E-2</v>
      </c>
      <c r="E4" s="6">
        <f t="shared" si="0"/>
        <v>1967185.546875</v>
      </c>
      <c r="G4" s="3">
        <v>2017</v>
      </c>
      <c r="H4" s="4">
        <v>300000</v>
      </c>
      <c r="I4" s="4">
        <f t="shared" ref="I4:I25" si="3">K3+H4</f>
        <v>862781.25</v>
      </c>
      <c r="J4" s="5">
        <v>8.7499999999999994E-2</v>
      </c>
      <c r="K4" s="6">
        <f t="shared" si="1"/>
        <v>938274.609375</v>
      </c>
    </row>
    <row r="5" spans="1:11" x14ac:dyDescent="0.2">
      <c r="A5" s="3">
        <v>2018</v>
      </c>
      <c r="B5" s="4">
        <v>300000</v>
      </c>
      <c r="C5" s="4">
        <f t="shared" si="2"/>
        <v>2267185.546875</v>
      </c>
      <c r="D5" s="5">
        <v>8.7499999999999994E-2</v>
      </c>
      <c r="E5" s="6">
        <f t="shared" si="0"/>
        <v>2465564.2822265625</v>
      </c>
      <c r="G5" s="3">
        <v>2018</v>
      </c>
      <c r="H5" s="4">
        <v>300000</v>
      </c>
      <c r="I5" s="4">
        <f t="shared" si="3"/>
        <v>1238274.609375</v>
      </c>
      <c r="J5" s="5">
        <v>8.7499999999999994E-2</v>
      </c>
      <c r="K5" s="6">
        <f t="shared" si="1"/>
        <v>1346623.6376953125</v>
      </c>
    </row>
    <row r="6" spans="1:11" x14ac:dyDescent="0.2">
      <c r="A6" s="3">
        <v>2019</v>
      </c>
      <c r="B6" s="4">
        <v>300000</v>
      </c>
      <c r="C6" s="4">
        <f t="shared" si="2"/>
        <v>2765564.2822265625</v>
      </c>
      <c r="D6" s="5">
        <v>8.7499999999999994E-2</v>
      </c>
      <c r="E6" s="6">
        <f t="shared" si="0"/>
        <v>3007551.1569213867</v>
      </c>
      <c r="G6" s="3">
        <v>2019</v>
      </c>
      <c r="H6" s="4">
        <v>300000</v>
      </c>
      <c r="I6" s="4">
        <f t="shared" si="3"/>
        <v>1646623.6376953125</v>
      </c>
      <c r="J6" s="5">
        <v>8.7499999999999994E-2</v>
      </c>
      <c r="K6" s="6">
        <f t="shared" si="1"/>
        <v>1790703.2059936523</v>
      </c>
    </row>
    <row r="7" spans="1:11" x14ac:dyDescent="0.2">
      <c r="A7" s="3">
        <v>2020</v>
      </c>
      <c r="B7" s="4">
        <v>300000</v>
      </c>
      <c r="C7" s="4">
        <f t="shared" si="2"/>
        <v>3307551.1569213867</v>
      </c>
      <c r="D7" s="5">
        <v>8.7499999999999994E-2</v>
      </c>
      <c r="E7" s="6">
        <f t="shared" si="0"/>
        <v>3596961.8831520081</v>
      </c>
      <c r="G7" s="3">
        <v>2020</v>
      </c>
      <c r="H7" s="4">
        <v>300000</v>
      </c>
      <c r="I7" s="4">
        <f t="shared" si="3"/>
        <v>2090703.2059936523</v>
      </c>
      <c r="J7" s="5">
        <v>8.7499999999999994E-2</v>
      </c>
      <c r="K7" s="6">
        <f t="shared" si="1"/>
        <v>2273639.7365180971</v>
      </c>
    </row>
    <row r="8" spans="1:11" x14ac:dyDescent="0.2">
      <c r="A8" s="3">
        <v>2021</v>
      </c>
      <c r="B8" s="4">
        <v>300000</v>
      </c>
      <c r="C8" s="4">
        <f t="shared" si="2"/>
        <v>3896961.8831520081</v>
      </c>
      <c r="D8" s="5">
        <v>8.7499999999999994E-2</v>
      </c>
      <c r="E8" s="6">
        <f t="shared" si="0"/>
        <v>4237946.0479278089</v>
      </c>
      <c r="G8" s="3">
        <v>2021</v>
      </c>
      <c r="H8" s="4">
        <v>300000</v>
      </c>
      <c r="I8" s="4">
        <f t="shared" si="3"/>
        <v>2573639.7365180971</v>
      </c>
      <c r="J8" s="5">
        <v>8.7499999999999994E-2</v>
      </c>
      <c r="K8" s="6">
        <f t="shared" si="1"/>
        <v>2798833.2134634308</v>
      </c>
    </row>
    <row r="9" spans="1:11" x14ac:dyDescent="0.2">
      <c r="A9" s="3">
        <v>2022</v>
      </c>
      <c r="B9" s="4">
        <v>300000</v>
      </c>
      <c r="C9" s="4">
        <f t="shared" si="2"/>
        <v>4537946.0479278089</v>
      </c>
      <c r="D9" s="5">
        <v>8.7499999999999994E-2</v>
      </c>
      <c r="E9" s="6">
        <f t="shared" si="0"/>
        <v>4935016.3271214925</v>
      </c>
      <c r="G9" s="3">
        <v>2022</v>
      </c>
      <c r="H9" s="4">
        <v>300000</v>
      </c>
      <c r="I9" s="4">
        <f t="shared" si="3"/>
        <v>3098833.2134634308</v>
      </c>
      <c r="J9" s="5">
        <v>8.7499999999999994E-2</v>
      </c>
      <c r="K9" s="6">
        <f t="shared" si="1"/>
        <v>3369981.119641481</v>
      </c>
    </row>
    <row r="10" spans="1:11" x14ac:dyDescent="0.2">
      <c r="A10" s="3">
        <v>2023</v>
      </c>
      <c r="B10" s="4">
        <v>300000</v>
      </c>
      <c r="C10" s="4">
        <f t="shared" si="2"/>
        <v>5235016.3271214925</v>
      </c>
      <c r="D10" s="5">
        <v>8.7499999999999994E-2</v>
      </c>
      <c r="E10" s="6">
        <f t="shared" si="0"/>
        <v>5693080.255744623</v>
      </c>
      <c r="G10" s="3">
        <v>2023</v>
      </c>
      <c r="H10" s="4">
        <v>300000</v>
      </c>
      <c r="I10" s="4">
        <f t="shared" si="3"/>
        <v>3669981.119641481</v>
      </c>
      <c r="J10" s="5">
        <v>8.7499999999999994E-2</v>
      </c>
      <c r="K10" s="6">
        <f t="shared" si="1"/>
        <v>3991104.4676101105</v>
      </c>
    </row>
    <row r="11" spans="1:11" x14ac:dyDescent="0.2">
      <c r="A11" s="3">
        <v>2024</v>
      </c>
      <c r="B11" s="4">
        <v>300000</v>
      </c>
      <c r="C11" s="4">
        <f t="shared" si="2"/>
        <v>5993080.255744623</v>
      </c>
      <c r="D11" s="5">
        <v>8.7499999999999994E-2</v>
      </c>
      <c r="E11" s="6">
        <f t="shared" si="0"/>
        <v>6517474.7781222779</v>
      </c>
      <c r="G11" s="3">
        <v>2024</v>
      </c>
      <c r="H11" s="4">
        <v>300000</v>
      </c>
      <c r="I11" s="4">
        <f t="shared" si="3"/>
        <v>4291104.4676101105</v>
      </c>
      <c r="J11" s="5">
        <v>8.7499999999999994E-2</v>
      </c>
      <c r="K11" s="6">
        <f t="shared" si="1"/>
        <v>4666576.1085259952</v>
      </c>
    </row>
    <row r="12" spans="1:11" x14ac:dyDescent="0.2">
      <c r="A12" s="3">
        <v>2025</v>
      </c>
      <c r="B12" s="4">
        <v>300000</v>
      </c>
      <c r="C12" s="4">
        <f t="shared" si="2"/>
        <v>6817474.7781222779</v>
      </c>
      <c r="D12" s="5">
        <v>8.7499999999999994E-2</v>
      </c>
      <c r="E12" s="6">
        <f t="shared" si="0"/>
        <v>7414003.8212079769</v>
      </c>
      <c r="G12" s="3">
        <v>2025</v>
      </c>
      <c r="H12" s="4">
        <v>300000</v>
      </c>
      <c r="I12" s="4">
        <f t="shared" si="3"/>
        <v>4966576.1085259952</v>
      </c>
      <c r="J12" s="5">
        <v>8.7499999999999994E-2</v>
      </c>
      <c r="K12" s="6">
        <f t="shared" si="1"/>
        <v>5401151.5180220194</v>
      </c>
    </row>
    <row r="13" spans="1:11" x14ac:dyDescent="0.2">
      <c r="A13" s="3">
        <v>2026</v>
      </c>
      <c r="B13" s="4">
        <v>300000</v>
      </c>
      <c r="C13" s="4">
        <f t="shared" si="2"/>
        <v>7714003.8212079769</v>
      </c>
      <c r="D13" s="5">
        <v>8.7499999999999994E-2</v>
      </c>
      <c r="E13" s="6">
        <f t="shared" si="0"/>
        <v>8388979.1555636749</v>
      </c>
      <c r="G13" s="3">
        <v>2026</v>
      </c>
      <c r="H13" s="4">
        <v>300000</v>
      </c>
      <c r="I13" s="4">
        <f t="shared" si="3"/>
        <v>5701151.5180220194</v>
      </c>
      <c r="J13" s="5">
        <v>8.7499999999999994E-2</v>
      </c>
      <c r="K13" s="6">
        <f t="shared" si="1"/>
        <v>6200002.2758489456</v>
      </c>
    </row>
    <row r="14" spans="1:11" x14ac:dyDescent="0.2">
      <c r="A14" s="3">
        <v>2027</v>
      </c>
      <c r="B14" s="4">
        <v>300000</v>
      </c>
      <c r="C14" s="4">
        <f t="shared" si="2"/>
        <v>8688979.1555636749</v>
      </c>
      <c r="D14" s="5">
        <v>8.7499999999999994E-2</v>
      </c>
      <c r="E14" s="6">
        <f t="shared" si="0"/>
        <v>9449264.831675496</v>
      </c>
      <c r="G14" s="3">
        <v>2027</v>
      </c>
      <c r="H14" s="4">
        <v>300000</v>
      </c>
      <c r="I14" s="4">
        <f t="shared" si="3"/>
        <v>6500002.2758489456</v>
      </c>
      <c r="J14" s="5">
        <v>8.7499999999999994E-2</v>
      </c>
      <c r="K14" s="6">
        <f t="shared" si="1"/>
        <v>7068752.474985728</v>
      </c>
    </row>
    <row r="15" spans="1:11" x14ac:dyDescent="0.2">
      <c r="A15" s="3">
        <v>2028</v>
      </c>
      <c r="B15" s="4">
        <v>300000</v>
      </c>
      <c r="C15" s="4">
        <f t="shared" si="2"/>
        <v>9749264.831675496</v>
      </c>
      <c r="D15" s="5">
        <v>8.7499999999999994E-2</v>
      </c>
      <c r="E15" s="6">
        <f t="shared" si="0"/>
        <v>10602325.504447103</v>
      </c>
      <c r="G15" s="3">
        <v>2028</v>
      </c>
      <c r="H15" s="4">
        <v>300000</v>
      </c>
      <c r="I15" s="4">
        <f t="shared" si="3"/>
        <v>7368752.474985728</v>
      </c>
      <c r="J15" s="5">
        <v>8.7499999999999994E-2</v>
      </c>
      <c r="K15" s="6">
        <f t="shared" si="1"/>
        <v>8013518.3165469794</v>
      </c>
    </row>
    <row r="16" spans="1:11" x14ac:dyDescent="0.2">
      <c r="A16" s="3">
        <v>2029</v>
      </c>
      <c r="B16" s="4">
        <v>300000</v>
      </c>
      <c r="C16" s="4">
        <f t="shared" si="2"/>
        <v>10902325.504447103</v>
      </c>
      <c r="D16" s="5">
        <v>8.7499999999999994E-2</v>
      </c>
      <c r="E16" s="6">
        <f t="shared" si="0"/>
        <v>11856278.986086223</v>
      </c>
      <c r="G16" s="3">
        <v>2029</v>
      </c>
      <c r="H16" s="4">
        <v>300000</v>
      </c>
      <c r="I16" s="4">
        <f t="shared" si="3"/>
        <v>8313518.3165469794</v>
      </c>
      <c r="J16" s="5">
        <v>8.7499999999999994E-2</v>
      </c>
      <c r="K16" s="6">
        <f t="shared" si="1"/>
        <v>9040951.1692448407</v>
      </c>
    </row>
    <row r="17" spans="1:11" x14ac:dyDescent="0.2">
      <c r="A17" s="3">
        <v>2030</v>
      </c>
      <c r="B17" s="4">
        <v>300000</v>
      </c>
      <c r="C17" s="4">
        <f t="shared" si="2"/>
        <v>12156278.986086223</v>
      </c>
      <c r="D17" s="5">
        <v>8.7499999999999994E-2</v>
      </c>
      <c r="E17" s="6">
        <f t="shared" si="0"/>
        <v>13219953.397368768</v>
      </c>
      <c r="G17" s="3">
        <v>2030</v>
      </c>
      <c r="H17" s="4">
        <v>300000</v>
      </c>
      <c r="I17" s="4">
        <f t="shared" si="3"/>
        <v>9340951.1692448407</v>
      </c>
      <c r="J17" s="5">
        <v>8.7499999999999994E-2</v>
      </c>
      <c r="K17" s="6">
        <f t="shared" si="1"/>
        <v>10158284.396553764</v>
      </c>
    </row>
    <row r="18" spans="1:11" x14ac:dyDescent="0.2">
      <c r="A18" s="3">
        <v>2031</v>
      </c>
      <c r="B18" s="4">
        <v>300000</v>
      </c>
      <c r="C18" s="4">
        <f t="shared" si="2"/>
        <v>13519953.397368768</v>
      </c>
      <c r="D18" s="5">
        <v>8.7499999999999994E-2</v>
      </c>
      <c r="E18" s="6">
        <f t="shared" si="0"/>
        <v>14702949.319638535</v>
      </c>
      <c r="G18" s="3">
        <v>2031</v>
      </c>
      <c r="H18" s="4">
        <v>300000</v>
      </c>
      <c r="I18" s="4">
        <f t="shared" si="3"/>
        <v>10458284.396553764</v>
      </c>
      <c r="J18" s="5">
        <v>8.7499999999999994E-2</v>
      </c>
      <c r="K18" s="6">
        <f t="shared" si="1"/>
        <v>11373384.281252218</v>
      </c>
    </row>
    <row r="19" spans="1:11" x14ac:dyDescent="0.2">
      <c r="A19" s="3">
        <v>2032</v>
      </c>
      <c r="B19" s="4">
        <v>300000</v>
      </c>
      <c r="C19" s="4">
        <f t="shared" si="2"/>
        <v>15002949.319638535</v>
      </c>
      <c r="D19" s="5">
        <v>8.7499999999999994E-2</v>
      </c>
      <c r="E19" s="6">
        <f t="shared" si="0"/>
        <v>16315707.385106906</v>
      </c>
      <c r="G19" s="3">
        <v>2032</v>
      </c>
      <c r="H19" s="4">
        <v>300000</v>
      </c>
      <c r="I19" s="4">
        <f t="shared" si="3"/>
        <v>11673384.281252218</v>
      </c>
      <c r="J19" s="5">
        <v>8.7499999999999994E-2</v>
      </c>
      <c r="K19" s="6">
        <f t="shared" si="1"/>
        <v>12694805.405861787</v>
      </c>
    </row>
    <row r="20" spans="1:11" x14ac:dyDescent="0.2">
      <c r="A20" s="3">
        <v>2033</v>
      </c>
      <c r="B20" s="4">
        <v>300000</v>
      </c>
      <c r="C20" s="4">
        <f t="shared" si="2"/>
        <v>16615707.385106906</v>
      </c>
      <c r="D20" s="5">
        <v>8.7499999999999994E-2</v>
      </c>
      <c r="E20" s="6">
        <f t="shared" si="0"/>
        <v>18069581.78130376</v>
      </c>
      <c r="G20" s="3">
        <v>2033</v>
      </c>
      <c r="H20" s="4">
        <v>300000</v>
      </c>
      <c r="I20" s="4">
        <f t="shared" si="3"/>
        <v>12994805.405861787</v>
      </c>
      <c r="J20" s="5">
        <v>8.7499999999999994E-2</v>
      </c>
      <c r="K20" s="6">
        <f t="shared" si="1"/>
        <v>14131850.878874693</v>
      </c>
    </row>
    <row r="21" spans="1:11" x14ac:dyDescent="0.2">
      <c r="A21" s="3">
        <v>2034</v>
      </c>
      <c r="B21" s="4">
        <v>300000</v>
      </c>
      <c r="C21" s="4">
        <f t="shared" si="2"/>
        <v>18369581.78130376</v>
      </c>
      <c r="D21" s="5">
        <v>8.7499999999999994E-2</v>
      </c>
      <c r="E21" s="6">
        <f t="shared" si="0"/>
        <v>19976920.187167838</v>
      </c>
      <c r="G21" s="3">
        <v>2034</v>
      </c>
      <c r="H21" s="4">
        <v>300000</v>
      </c>
      <c r="I21" s="4">
        <f t="shared" si="3"/>
        <v>14431850.878874693</v>
      </c>
      <c r="J21" s="5">
        <v>8.7499999999999994E-2</v>
      </c>
      <c r="K21" s="6">
        <f t="shared" si="1"/>
        <v>15694637.83077623</v>
      </c>
    </row>
    <row r="22" spans="1:11" x14ac:dyDescent="0.2">
      <c r="A22" s="3">
        <v>2035</v>
      </c>
      <c r="B22" s="4">
        <v>300000</v>
      </c>
      <c r="C22" s="4">
        <f t="shared" si="2"/>
        <v>20276920.187167838</v>
      </c>
      <c r="D22" s="5">
        <v>8.7499999999999994E-2</v>
      </c>
      <c r="E22" s="6">
        <f t="shared" si="0"/>
        <v>22051150.703545023</v>
      </c>
      <c r="G22" s="3">
        <v>2035</v>
      </c>
      <c r="H22" s="4">
        <v>300000</v>
      </c>
      <c r="I22" s="4">
        <f t="shared" si="3"/>
        <v>15994637.83077623</v>
      </c>
      <c r="J22" s="5">
        <v>8.7499999999999994E-2</v>
      </c>
      <c r="K22" s="6">
        <f t="shared" si="1"/>
        <v>17394168.64096915</v>
      </c>
    </row>
    <row r="23" spans="1:11" x14ac:dyDescent="0.2">
      <c r="A23" s="3">
        <v>2036</v>
      </c>
      <c r="B23" s="4">
        <v>300000</v>
      </c>
      <c r="C23" s="4">
        <f t="shared" si="2"/>
        <v>22351150.703545023</v>
      </c>
      <c r="D23" s="5">
        <v>8.7499999999999994E-2</v>
      </c>
      <c r="E23" s="6">
        <f t="shared" si="0"/>
        <v>24306876.39010521</v>
      </c>
      <c r="G23" s="3">
        <v>2036</v>
      </c>
      <c r="H23" s="4">
        <v>300000</v>
      </c>
      <c r="I23" s="4">
        <f t="shared" si="3"/>
        <v>17694168.64096915</v>
      </c>
      <c r="J23" s="5">
        <v>8.7499999999999994E-2</v>
      </c>
      <c r="K23" s="6">
        <f t="shared" si="1"/>
        <v>19242408.39705395</v>
      </c>
    </row>
    <row r="24" spans="1:11" x14ac:dyDescent="0.2">
      <c r="A24" s="3">
        <v>2037</v>
      </c>
      <c r="B24" s="4">
        <v>300000</v>
      </c>
      <c r="C24" s="4">
        <f t="shared" si="2"/>
        <v>24606876.39010521</v>
      </c>
      <c r="D24" s="5">
        <v>8.7499999999999994E-2</v>
      </c>
      <c r="E24" s="6">
        <f t="shared" si="0"/>
        <v>26759978.074239418</v>
      </c>
      <c r="G24" s="3">
        <v>2037</v>
      </c>
      <c r="H24" s="4">
        <v>300000</v>
      </c>
      <c r="I24" s="4">
        <f t="shared" si="3"/>
        <v>19542408.39705395</v>
      </c>
      <c r="J24" s="5">
        <v>8.7499999999999994E-2</v>
      </c>
      <c r="K24" s="6">
        <f t="shared" si="1"/>
        <v>21252369.13179617</v>
      </c>
    </row>
    <row r="25" spans="1:11" x14ac:dyDescent="0.2">
      <c r="A25" s="3">
        <v>2038</v>
      </c>
      <c r="B25" s="4">
        <v>300000</v>
      </c>
      <c r="C25" s="4">
        <f t="shared" si="2"/>
        <v>27059978.074239418</v>
      </c>
      <c r="D25" s="5">
        <v>8.7499999999999994E-2</v>
      </c>
      <c r="E25" s="6">
        <f t="shared" si="0"/>
        <v>29427726.155735366</v>
      </c>
      <c r="G25" s="3">
        <v>2038</v>
      </c>
      <c r="H25" s="4">
        <v>300000</v>
      </c>
      <c r="I25" s="4">
        <f t="shared" si="3"/>
        <v>21552369.13179617</v>
      </c>
      <c r="J25" s="5">
        <v>8.7499999999999994E-2</v>
      </c>
      <c r="K25" s="6">
        <f t="shared" si="1"/>
        <v>23438201.430828333</v>
      </c>
    </row>
    <row r="28" spans="1:11" x14ac:dyDescent="0.2">
      <c r="B28" t="s">
        <v>8</v>
      </c>
      <c r="C28" s="1">
        <f>SUM(B2:B25)+SUM(H2:H25)</f>
        <v>15000000</v>
      </c>
    </row>
    <row r="29" spans="1:11" x14ac:dyDescent="0.2">
      <c r="B29" t="s">
        <v>9</v>
      </c>
      <c r="C29" s="8">
        <f>SUM(E25,K25)</f>
        <v>52865927.586563699</v>
      </c>
    </row>
    <row r="30" spans="1:11" x14ac:dyDescent="0.2">
      <c r="B30" t="s">
        <v>10</v>
      </c>
      <c r="C30" s="2">
        <f>(C29-C28)/C29</f>
        <v>0.71626337255808648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defaultRowHeight="12.75" x14ac:dyDescent="0.2"/>
  <cols>
    <col min="1" max="1" width="5" bestFit="1" customWidth="1"/>
    <col min="2" max="2" width="19.85546875" bestFit="1" customWidth="1"/>
    <col min="4" max="4" width="18.85546875" bestFit="1" customWidth="1"/>
    <col min="5" max="5" width="7" bestFit="1" customWidth="1"/>
    <col min="7" max="7" width="18.85546875" bestFit="1" customWidth="1"/>
    <col min="8" max="8" width="7" bestFit="1" customWidth="1"/>
  </cols>
  <sheetData>
    <row r="1" spans="1:8" x14ac:dyDescent="0.2">
      <c r="B1" s="9" t="s">
        <v>11</v>
      </c>
      <c r="D1" s="39" t="s">
        <v>6</v>
      </c>
      <c r="E1" s="39"/>
      <c r="G1" s="39" t="s">
        <v>5</v>
      </c>
      <c r="H1" s="39"/>
    </row>
    <row r="2" spans="1:8" x14ac:dyDescent="0.2">
      <c r="A2">
        <v>2038</v>
      </c>
      <c r="B2" s="8">
        <f>PPF!E26+PPF!K26+PPF!Q26+SIP!E25+SIP!K25+PF_EPF!E25+PF_EPF!K25</f>
        <v>176592816.14057618</v>
      </c>
      <c r="D2" s="3" t="s">
        <v>12</v>
      </c>
      <c r="E2" s="3">
        <v>110122</v>
      </c>
      <c r="G2" s="3" t="s">
        <v>12</v>
      </c>
      <c r="H2" s="3">
        <v>125000</v>
      </c>
    </row>
    <row r="3" spans="1:8" x14ac:dyDescent="0.2">
      <c r="D3" s="3" t="s">
        <v>13</v>
      </c>
      <c r="E3" s="3">
        <v>10500</v>
      </c>
      <c r="G3" s="3" t="s">
        <v>13</v>
      </c>
      <c r="H3" s="3">
        <v>12000</v>
      </c>
    </row>
    <row r="4" spans="1:8" x14ac:dyDescent="0.2">
      <c r="D4" s="3" t="s">
        <v>14</v>
      </c>
      <c r="E4" s="3">
        <v>10000</v>
      </c>
      <c r="G4" s="3" t="s">
        <v>14</v>
      </c>
      <c r="H4" s="3">
        <v>10000</v>
      </c>
    </row>
    <row r="5" spans="1:8" x14ac:dyDescent="0.2">
      <c r="D5" s="3" t="s">
        <v>15</v>
      </c>
      <c r="E5" s="3">
        <v>25000</v>
      </c>
      <c r="G5" s="3" t="s">
        <v>15</v>
      </c>
      <c r="H5" s="3">
        <v>25000</v>
      </c>
    </row>
    <row r="6" spans="1:8" x14ac:dyDescent="0.2">
      <c r="D6" s="3" t="s">
        <v>16</v>
      </c>
      <c r="E6" s="3">
        <v>4622</v>
      </c>
      <c r="G6" s="3" t="s">
        <v>16</v>
      </c>
      <c r="H6" s="3">
        <v>3000</v>
      </c>
    </row>
    <row r="7" spans="1:8" x14ac:dyDescent="0.2">
      <c r="D7" s="3" t="s">
        <v>17</v>
      </c>
      <c r="E7" s="3">
        <v>10000</v>
      </c>
      <c r="G7" s="3" t="s">
        <v>17</v>
      </c>
      <c r="H7" s="3">
        <v>15000</v>
      </c>
    </row>
    <row r="8" spans="1:8" x14ac:dyDescent="0.2">
      <c r="D8" s="3"/>
      <c r="E8" s="3"/>
      <c r="G8" s="3"/>
      <c r="H8" s="3"/>
    </row>
    <row r="9" spans="1:8" x14ac:dyDescent="0.2">
      <c r="D9" s="10" t="s">
        <v>18</v>
      </c>
      <c r="E9" s="10">
        <f>E2-SUM(E3:E8)</f>
        <v>50000</v>
      </c>
      <c r="G9" s="10" t="s">
        <v>18</v>
      </c>
      <c r="H9" s="10">
        <f>H2-SUM(H3:H8)</f>
        <v>60000</v>
      </c>
    </row>
  </sheetData>
  <mergeCells count="2">
    <mergeCell ref="D1:E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A26" sqref="A26"/>
    </sheetView>
  </sheetViews>
  <sheetFormatPr defaultColWidth="8.5703125" defaultRowHeight="12.75" x14ac:dyDescent="0.2"/>
  <cols>
    <col min="1" max="1" width="14.7109375" bestFit="1" customWidth="1"/>
    <col min="2" max="2" width="34.5703125" bestFit="1" customWidth="1"/>
    <col min="3" max="3" width="18.85546875" bestFit="1" customWidth="1"/>
    <col min="4" max="4" width="17.85546875" bestFit="1" customWidth="1"/>
    <col min="5" max="5" width="8.7109375" bestFit="1" customWidth="1"/>
    <col min="6" max="6" width="17.85546875" style="23" customWidth="1"/>
    <col min="7" max="7" width="10.140625" style="23" bestFit="1" customWidth="1"/>
    <col min="8" max="8" width="22.5703125" style="1" bestFit="1" customWidth="1"/>
    <col min="9" max="9" width="20.140625" bestFit="1" customWidth="1"/>
    <col min="10" max="10" width="23.140625" bestFit="1" customWidth="1"/>
    <col min="11" max="11" width="19.28515625" bestFit="1" customWidth="1"/>
    <col min="12" max="12" width="16.140625" bestFit="1" customWidth="1"/>
    <col min="13" max="13" width="4" bestFit="1" customWidth="1"/>
    <col min="14" max="14" width="13.5703125" bestFit="1" customWidth="1"/>
    <col min="15" max="15" width="20.7109375" bestFit="1" customWidth="1"/>
  </cols>
  <sheetData>
    <row r="1" spans="1:15" ht="25.5" x14ac:dyDescent="0.2">
      <c r="A1" t="s">
        <v>50</v>
      </c>
      <c r="B1" s="3"/>
      <c r="C1" s="3" t="s">
        <v>67</v>
      </c>
      <c r="D1" s="11" t="s">
        <v>24</v>
      </c>
      <c r="E1" s="19" t="s">
        <v>70</v>
      </c>
      <c r="F1" s="20" t="s">
        <v>68</v>
      </c>
      <c r="G1" s="20" t="s">
        <v>69</v>
      </c>
      <c r="H1" s="25" t="s">
        <v>73</v>
      </c>
      <c r="I1" s="11" t="s">
        <v>28</v>
      </c>
      <c r="J1" s="11" t="s">
        <v>25</v>
      </c>
      <c r="K1" s="14" t="s">
        <v>26</v>
      </c>
      <c r="L1" s="11" t="s">
        <v>8</v>
      </c>
      <c r="N1" s="15" t="s">
        <v>27</v>
      </c>
    </row>
    <row r="2" spans="1:15" x14ac:dyDescent="0.2">
      <c r="A2">
        <v>0</v>
      </c>
      <c r="B2" s="10" t="s">
        <v>19</v>
      </c>
      <c r="C2" s="10">
        <v>14248564</v>
      </c>
      <c r="D2" s="12">
        <v>50000</v>
      </c>
      <c r="E2" s="12" t="s">
        <v>72</v>
      </c>
      <c r="F2" s="21">
        <v>40602</v>
      </c>
      <c r="G2" s="21">
        <v>44255</v>
      </c>
      <c r="H2" s="4">
        <v>500000</v>
      </c>
      <c r="I2" s="12">
        <v>0</v>
      </c>
      <c r="J2" s="12">
        <v>250000</v>
      </c>
      <c r="K2" s="12">
        <v>0</v>
      </c>
      <c r="L2" s="12">
        <f>K2+J2</f>
        <v>250000</v>
      </c>
      <c r="N2" s="16">
        <v>500000</v>
      </c>
    </row>
    <row r="3" spans="1:15" x14ac:dyDescent="0.2">
      <c r="A3" s="1">
        <f>D3/12</f>
        <v>8333.3333333333339</v>
      </c>
      <c r="B3" s="10" t="s">
        <v>20</v>
      </c>
      <c r="C3" s="10">
        <v>17461688</v>
      </c>
      <c r="D3" s="12">
        <v>100000</v>
      </c>
      <c r="E3" s="12" t="s">
        <v>72</v>
      </c>
      <c r="F3" s="21">
        <v>42074</v>
      </c>
      <c r="G3" s="21">
        <v>45727</v>
      </c>
      <c r="H3" s="4">
        <v>1000000</v>
      </c>
      <c r="I3" s="12">
        <v>0</v>
      </c>
      <c r="J3" s="12">
        <v>300000</v>
      </c>
      <c r="K3" s="12">
        <f t="shared" ref="K3:K14" si="0">L3-J3</f>
        <v>200000</v>
      </c>
      <c r="L3" s="12">
        <v>500000</v>
      </c>
      <c r="N3" s="16">
        <v>1000000</v>
      </c>
    </row>
    <row r="4" spans="1:15" x14ac:dyDescent="0.2">
      <c r="A4" s="1">
        <f t="shared" ref="A4:A14" si="1">D4/12</f>
        <v>507.66666666666669</v>
      </c>
      <c r="B4" s="10" t="s">
        <v>21</v>
      </c>
      <c r="C4" s="10">
        <v>975287276</v>
      </c>
      <c r="D4" s="12">
        <v>6092</v>
      </c>
      <c r="E4" s="12" t="s">
        <v>78</v>
      </c>
      <c r="F4" s="21">
        <v>38988</v>
      </c>
      <c r="G4" s="21">
        <v>50676</v>
      </c>
      <c r="H4" s="4">
        <v>200000</v>
      </c>
      <c r="I4" s="12">
        <v>0</v>
      </c>
      <c r="J4" s="12">
        <f>D4*10</f>
        <v>60920</v>
      </c>
      <c r="K4" s="12">
        <f t="shared" si="0"/>
        <v>134024</v>
      </c>
      <c r="L4" s="12">
        <f>D4*32</f>
        <v>194944</v>
      </c>
      <c r="N4" s="16">
        <v>200000</v>
      </c>
      <c r="O4" t="s">
        <v>29</v>
      </c>
    </row>
    <row r="5" spans="1:15" x14ac:dyDescent="0.2">
      <c r="A5" s="1">
        <f t="shared" si="1"/>
        <v>29000</v>
      </c>
      <c r="B5" s="10" t="s">
        <v>97</v>
      </c>
      <c r="C5" s="10"/>
      <c r="D5" s="12">
        <f>29000*12</f>
        <v>348000</v>
      </c>
      <c r="E5" s="12" t="s">
        <v>98</v>
      </c>
      <c r="F5" s="21"/>
      <c r="G5" s="21"/>
      <c r="H5" s="4" t="s">
        <v>99</v>
      </c>
      <c r="I5" s="12"/>
      <c r="J5" s="12">
        <f>D5*2</f>
        <v>696000</v>
      </c>
      <c r="K5" s="12">
        <f t="shared" si="0"/>
        <v>6264000</v>
      </c>
      <c r="L5" s="12">
        <f>D5*20</f>
        <v>6960000</v>
      </c>
      <c r="N5" s="16"/>
    </row>
    <row r="6" spans="1:15" x14ac:dyDescent="0.2">
      <c r="A6" s="1">
        <f t="shared" si="1"/>
        <v>0</v>
      </c>
      <c r="B6" s="10" t="s">
        <v>79</v>
      </c>
      <c r="C6" s="10">
        <v>31616324234</v>
      </c>
      <c r="D6" s="12">
        <v>0</v>
      </c>
      <c r="E6" s="12"/>
      <c r="F6" s="21"/>
      <c r="G6" s="21"/>
      <c r="H6" s="4">
        <v>263000</v>
      </c>
      <c r="I6" s="12">
        <v>0</v>
      </c>
      <c r="J6" s="12">
        <v>178500</v>
      </c>
      <c r="K6" s="12">
        <f t="shared" si="0"/>
        <v>3459904</v>
      </c>
      <c r="L6" s="12">
        <v>3638404</v>
      </c>
      <c r="N6" s="16"/>
    </row>
    <row r="7" spans="1:15" x14ac:dyDescent="0.2">
      <c r="A7" s="1">
        <f t="shared" si="1"/>
        <v>5000</v>
      </c>
      <c r="B7" s="10" t="s">
        <v>48</v>
      </c>
      <c r="C7" s="10"/>
      <c r="D7" s="12">
        <v>60000</v>
      </c>
      <c r="E7" s="12"/>
      <c r="F7" s="21"/>
      <c r="G7" s="21"/>
      <c r="H7" s="4"/>
      <c r="I7" s="12">
        <v>0</v>
      </c>
      <c r="J7" s="12">
        <f>D7*2</f>
        <v>120000</v>
      </c>
      <c r="K7" s="12">
        <f t="shared" si="0"/>
        <v>1080000</v>
      </c>
      <c r="L7" s="12">
        <f>D7*20</f>
        <v>1200000</v>
      </c>
      <c r="N7" s="16">
        <v>1000000</v>
      </c>
    </row>
    <row r="8" spans="1:15" x14ac:dyDescent="0.2">
      <c r="A8" s="1">
        <f t="shared" si="1"/>
        <v>4166.666666666667</v>
      </c>
      <c r="B8" s="10" t="s">
        <v>47</v>
      </c>
      <c r="C8" s="10"/>
      <c r="D8" s="12">
        <v>50000</v>
      </c>
      <c r="E8" s="12"/>
      <c r="F8" s="21"/>
      <c r="G8" s="21"/>
      <c r="H8" s="4"/>
      <c r="I8" s="12">
        <v>0</v>
      </c>
      <c r="J8" s="12">
        <f>D8*2</f>
        <v>100000</v>
      </c>
      <c r="K8" s="12">
        <f t="shared" si="0"/>
        <v>900000</v>
      </c>
      <c r="L8" s="12">
        <f>D8*20</f>
        <v>1000000</v>
      </c>
      <c r="N8" s="16"/>
    </row>
    <row r="9" spans="1:15" x14ac:dyDescent="0.2">
      <c r="A9" s="1">
        <f t="shared" si="1"/>
        <v>8333.3333333333339</v>
      </c>
      <c r="B9" s="10" t="s">
        <v>101</v>
      </c>
      <c r="C9" s="10"/>
      <c r="D9" s="12">
        <v>100000</v>
      </c>
      <c r="E9" s="12"/>
      <c r="F9" s="21"/>
      <c r="G9" s="21"/>
      <c r="H9" s="4"/>
      <c r="I9" s="12"/>
      <c r="J9" s="12"/>
      <c r="K9" s="12"/>
      <c r="L9" s="12"/>
      <c r="N9" s="16"/>
    </row>
    <row r="10" spans="1:15" x14ac:dyDescent="0.2">
      <c r="A10" s="1">
        <f t="shared" si="1"/>
        <v>5000</v>
      </c>
      <c r="B10" s="10" t="s">
        <v>46</v>
      </c>
      <c r="C10" s="10"/>
      <c r="D10" s="12">
        <v>60000</v>
      </c>
      <c r="E10" s="12"/>
      <c r="F10" s="21"/>
      <c r="G10" s="21"/>
      <c r="H10" s="4"/>
      <c r="I10" s="12"/>
      <c r="J10" s="12">
        <f>D10*2</f>
        <v>120000</v>
      </c>
      <c r="K10" s="12">
        <f t="shared" si="0"/>
        <v>1080000</v>
      </c>
      <c r="L10" s="12">
        <f>D10*20</f>
        <v>1200000</v>
      </c>
      <c r="N10" s="16">
        <v>200000</v>
      </c>
      <c r="O10" t="s">
        <v>32</v>
      </c>
    </row>
    <row r="11" spans="1:15" x14ac:dyDescent="0.2">
      <c r="A11" s="1">
        <f t="shared" si="1"/>
        <v>4166.666666666667</v>
      </c>
      <c r="B11" s="10" t="s">
        <v>51</v>
      </c>
      <c r="C11" s="10"/>
      <c r="D11" s="12">
        <v>50000</v>
      </c>
      <c r="E11" s="12"/>
      <c r="F11" s="21"/>
      <c r="G11" s="21"/>
      <c r="H11" s="4"/>
      <c r="I11" s="12"/>
      <c r="J11" s="12">
        <f>D11*1</f>
        <v>50000</v>
      </c>
      <c r="K11" s="12">
        <f t="shared" si="0"/>
        <v>1450000</v>
      </c>
      <c r="L11" s="12">
        <f>D11*30</f>
        <v>1500000</v>
      </c>
      <c r="N11" s="16">
        <v>1000000</v>
      </c>
      <c r="O11" t="s">
        <v>30</v>
      </c>
    </row>
    <row r="12" spans="1:15" x14ac:dyDescent="0.2">
      <c r="A12" s="1">
        <f t="shared" si="1"/>
        <v>0</v>
      </c>
      <c r="B12" s="10" t="s">
        <v>49</v>
      </c>
      <c r="C12" s="10"/>
      <c r="D12" s="12">
        <v>0</v>
      </c>
      <c r="E12" s="12"/>
      <c r="F12" s="21"/>
      <c r="G12" s="21"/>
      <c r="H12" s="4"/>
      <c r="I12" s="12">
        <v>27000</v>
      </c>
      <c r="J12" s="12">
        <v>30000</v>
      </c>
      <c r="K12" s="12">
        <f t="shared" si="0"/>
        <v>0</v>
      </c>
      <c r="L12" s="12">
        <v>30000</v>
      </c>
      <c r="N12" s="16"/>
      <c r="O12" t="s">
        <v>31</v>
      </c>
    </row>
    <row r="13" spans="1:15" x14ac:dyDescent="0.2">
      <c r="A13" s="1">
        <f t="shared" si="1"/>
        <v>2651.0833333333335</v>
      </c>
      <c r="B13" s="10" t="s">
        <v>23</v>
      </c>
      <c r="C13" s="10"/>
      <c r="D13" s="12">
        <v>31813</v>
      </c>
      <c r="E13" s="12"/>
      <c r="F13" s="21"/>
      <c r="G13" s="21"/>
      <c r="H13" s="4"/>
      <c r="I13" s="12">
        <v>0</v>
      </c>
      <c r="J13" s="12">
        <f>D13*1</f>
        <v>31813</v>
      </c>
      <c r="K13" s="12">
        <f>L13-J13</f>
        <v>922577</v>
      </c>
      <c r="L13" s="12">
        <f>D13*30</f>
        <v>954390</v>
      </c>
      <c r="N13" s="16">
        <v>10000000</v>
      </c>
    </row>
    <row r="14" spans="1:15" x14ac:dyDescent="0.2">
      <c r="A14" s="1">
        <f t="shared" si="1"/>
        <v>168</v>
      </c>
      <c r="B14" s="10" t="s">
        <v>64</v>
      </c>
      <c r="C14" s="10"/>
      <c r="D14" s="12">
        <v>2016</v>
      </c>
      <c r="E14" s="12"/>
      <c r="F14" s="21"/>
      <c r="G14" s="21"/>
      <c r="H14" s="4"/>
      <c r="I14" s="12"/>
      <c r="J14" s="12">
        <f>D14*1</f>
        <v>2016</v>
      </c>
      <c r="K14" s="12">
        <f t="shared" si="0"/>
        <v>58464</v>
      </c>
      <c r="L14" s="12">
        <f>D14*30</f>
        <v>60480</v>
      </c>
      <c r="N14" s="16"/>
    </row>
    <row r="15" spans="1:15" x14ac:dyDescent="0.2">
      <c r="B15" s="10" t="s">
        <v>80</v>
      </c>
      <c r="C15" s="10">
        <v>35249336507</v>
      </c>
      <c r="D15" s="12">
        <v>100000</v>
      </c>
      <c r="E15" s="12" t="s">
        <v>81</v>
      </c>
      <c r="F15" s="28">
        <v>42273</v>
      </c>
      <c r="G15" s="21">
        <v>43185</v>
      </c>
      <c r="H15" s="4">
        <v>119240</v>
      </c>
      <c r="I15" s="12"/>
      <c r="J15" s="12"/>
      <c r="K15" s="12"/>
      <c r="L15" s="12"/>
      <c r="N15" s="16"/>
    </row>
    <row r="16" spans="1:15" x14ac:dyDescent="0.2">
      <c r="B16" s="10" t="s">
        <v>82</v>
      </c>
      <c r="C16" s="10">
        <v>20083509680</v>
      </c>
      <c r="D16" s="12"/>
      <c r="E16" s="12"/>
      <c r="F16" s="21"/>
      <c r="G16" s="21"/>
      <c r="H16" s="4">
        <v>289417</v>
      </c>
      <c r="I16" s="12"/>
      <c r="J16" s="12"/>
      <c r="K16" s="12"/>
      <c r="L16" s="12"/>
      <c r="N16" s="16"/>
    </row>
    <row r="17" spans="1:14" x14ac:dyDescent="0.2">
      <c r="B17" s="10" t="s">
        <v>87</v>
      </c>
      <c r="C17" s="10">
        <v>41610012319</v>
      </c>
      <c r="D17" s="12"/>
      <c r="E17" s="12"/>
      <c r="F17" s="21"/>
      <c r="G17" s="21"/>
      <c r="H17" s="4">
        <v>100000</v>
      </c>
      <c r="I17" s="12"/>
      <c r="J17" s="12"/>
      <c r="K17" s="12"/>
      <c r="L17" s="12"/>
      <c r="N17" s="16"/>
    </row>
    <row r="18" spans="1:14" x14ac:dyDescent="0.2">
      <c r="B18" s="10" t="s">
        <v>88</v>
      </c>
      <c r="C18" s="30">
        <v>50100157400791</v>
      </c>
      <c r="D18" s="12"/>
      <c r="E18" s="12"/>
      <c r="F18" s="21"/>
      <c r="G18" s="21"/>
      <c r="H18" s="4">
        <v>210000</v>
      </c>
      <c r="I18" s="12"/>
      <c r="J18" s="12"/>
      <c r="K18" s="12"/>
      <c r="L18" s="12"/>
      <c r="N18" s="16"/>
    </row>
    <row r="19" spans="1:14" x14ac:dyDescent="0.2">
      <c r="B19" s="10" t="s">
        <v>89</v>
      </c>
      <c r="C19" s="10">
        <v>50300196464141</v>
      </c>
      <c r="D19" s="12">
        <v>500000</v>
      </c>
      <c r="E19" s="12" t="s">
        <v>90</v>
      </c>
      <c r="F19" s="21"/>
      <c r="G19" s="21">
        <v>43231</v>
      </c>
      <c r="H19" s="4">
        <v>535917</v>
      </c>
      <c r="I19" s="12"/>
      <c r="J19" s="12"/>
      <c r="K19" s="12"/>
      <c r="L19" s="12"/>
      <c r="N19" s="16"/>
    </row>
    <row r="20" spans="1:14" x14ac:dyDescent="0.2">
      <c r="A20">
        <v>25000</v>
      </c>
      <c r="B20" s="10" t="s">
        <v>91</v>
      </c>
      <c r="C20" s="10">
        <v>50400097325722</v>
      </c>
      <c r="D20" s="12">
        <v>225000</v>
      </c>
      <c r="E20" s="12" t="s">
        <v>92</v>
      </c>
      <c r="F20" s="21"/>
      <c r="G20" s="21">
        <v>43207</v>
      </c>
      <c r="H20" s="4">
        <v>230652</v>
      </c>
      <c r="I20" s="12"/>
      <c r="J20" s="12"/>
      <c r="K20" s="12"/>
      <c r="L20" s="12"/>
      <c r="N20" s="16"/>
    </row>
    <row r="21" spans="1:14" x14ac:dyDescent="0.2">
      <c r="B21" s="10" t="s">
        <v>96</v>
      </c>
      <c r="C21" s="31" t="s">
        <v>93</v>
      </c>
      <c r="D21" s="12"/>
      <c r="E21" s="12"/>
      <c r="F21" s="21"/>
      <c r="G21" s="21"/>
      <c r="H21" s="4">
        <v>422000</v>
      </c>
      <c r="I21" s="12"/>
      <c r="J21" s="12"/>
      <c r="K21" s="12"/>
      <c r="L21" s="12"/>
      <c r="N21" s="16"/>
    </row>
    <row r="22" spans="1:14" x14ac:dyDescent="0.2">
      <c r="B22" s="10" t="s">
        <v>94</v>
      </c>
      <c r="C22" s="10" t="s">
        <v>95</v>
      </c>
      <c r="D22" s="12"/>
      <c r="E22" s="12"/>
      <c r="F22" s="21"/>
      <c r="G22" s="21"/>
      <c r="H22" s="4">
        <v>440000</v>
      </c>
      <c r="I22" s="12"/>
      <c r="J22" s="12"/>
      <c r="K22" s="12"/>
      <c r="L22" s="12"/>
      <c r="N22" s="16"/>
    </row>
    <row r="23" spans="1:14" x14ac:dyDescent="0.2">
      <c r="B23" s="10" t="s">
        <v>100</v>
      </c>
      <c r="C23" s="10"/>
      <c r="D23" s="12"/>
      <c r="E23" s="12"/>
      <c r="F23" s="21"/>
      <c r="G23" s="21"/>
      <c r="H23" s="4"/>
      <c r="I23" s="12"/>
      <c r="J23" s="12"/>
      <c r="K23" s="12"/>
      <c r="L23" s="12"/>
      <c r="N23" s="16"/>
    </row>
    <row r="24" spans="1:14" x14ac:dyDescent="0.2">
      <c r="B24" s="10"/>
      <c r="C24" s="10"/>
      <c r="D24" s="12"/>
      <c r="E24" s="12"/>
      <c r="F24" s="21"/>
      <c r="G24" s="21"/>
      <c r="H24" s="4"/>
      <c r="I24" s="12"/>
      <c r="J24" s="12"/>
      <c r="K24" s="12"/>
      <c r="L24" s="12"/>
      <c r="N24" s="16"/>
    </row>
    <row r="25" spans="1:14" x14ac:dyDescent="0.2">
      <c r="A25">
        <f>SUM(A2:A24)</f>
        <v>92326.75</v>
      </c>
      <c r="B25" s="10" t="s">
        <v>22</v>
      </c>
      <c r="C25" s="10"/>
      <c r="D25" s="13">
        <f>SUM(D2:D15)</f>
        <v>957921</v>
      </c>
      <c r="E25" s="13"/>
      <c r="F25" s="22"/>
      <c r="G25" s="22"/>
      <c r="H25" s="26"/>
      <c r="I25" s="13">
        <f t="shared" ref="I25" si="2">SUM(I2:I14)</f>
        <v>27000</v>
      </c>
      <c r="J25" s="13">
        <f>SUM(J2:J14)</f>
        <v>1939249</v>
      </c>
      <c r="K25" s="13">
        <f>SUM(K2:K14)</f>
        <v>15548969</v>
      </c>
      <c r="L25" s="13">
        <f>SUM(L2:L14)</f>
        <v>17488218</v>
      </c>
      <c r="N25" s="16">
        <f>SUM(N2:N14)</f>
        <v>13900000</v>
      </c>
    </row>
    <row r="26" spans="1:14" x14ac:dyDescent="0.2">
      <c r="D26" s="8"/>
      <c r="E26" s="8"/>
      <c r="K26" s="8"/>
    </row>
    <row r="27" spans="1:14" x14ac:dyDescent="0.2">
      <c r="D27" s="17"/>
      <c r="E27" s="17"/>
      <c r="F27" s="24"/>
      <c r="G27" s="24"/>
      <c r="H27" s="27"/>
      <c r="I27" s="17"/>
    </row>
    <row r="28" spans="1:14" x14ac:dyDescent="0.2">
      <c r="D28" s="18"/>
      <c r="E28" s="18"/>
      <c r="F28" s="24"/>
      <c r="G28" s="24"/>
      <c r="H28" s="27"/>
      <c r="I28" s="17"/>
      <c r="K28" s="40" t="s">
        <v>33</v>
      </c>
      <c r="L28" s="40"/>
      <c r="M28" s="40"/>
    </row>
    <row r="29" spans="1:14" x14ac:dyDescent="0.2">
      <c r="D29" s="18"/>
      <c r="E29" s="18"/>
      <c r="F29" s="24"/>
      <c r="G29" s="24"/>
      <c r="H29" s="27"/>
      <c r="I29" s="17"/>
      <c r="K29" t="s">
        <v>34</v>
      </c>
      <c r="L29" t="s">
        <v>35</v>
      </c>
      <c r="M29" t="s">
        <v>36</v>
      </c>
      <c r="N29" t="s">
        <v>40</v>
      </c>
    </row>
    <row r="30" spans="1:14" x14ac:dyDescent="0.2">
      <c r="J30" t="s">
        <v>37</v>
      </c>
      <c r="K30">
        <v>9000</v>
      </c>
      <c r="N30" t="s">
        <v>43</v>
      </c>
    </row>
    <row r="31" spans="1:14" x14ac:dyDescent="0.2">
      <c r="B31">
        <v>1800000</v>
      </c>
      <c r="J31" t="s">
        <v>38</v>
      </c>
      <c r="K31">
        <v>4000</v>
      </c>
      <c r="N31" t="s">
        <v>41</v>
      </c>
    </row>
    <row r="32" spans="1:14" x14ac:dyDescent="0.2">
      <c r="B32">
        <v>400000</v>
      </c>
      <c r="J32" t="s">
        <v>39</v>
      </c>
      <c r="K32">
        <v>3000</v>
      </c>
      <c r="N32" t="s">
        <v>42</v>
      </c>
    </row>
    <row r="33" spans="2:14" x14ac:dyDescent="0.2">
      <c r="B33">
        <v>400000</v>
      </c>
      <c r="J33" t="s">
        <v>44</v>
      </c>
      <c r="K33">
        <v>3000</v>
      </c>
      <c r="N33" t="s">
        <v>45</v>
      </c>
    </row>
    <row r="34" spans="2:14" x14ac:dyDescent="0.2">
      <c r="J34" t="s">
        <v>49</v>
      </c>
      <c r="K34">
        <v>3000</v>
      </c>
    </row>
  </sheetData>
  <mergeCells count="1">
    <mergeCell ref="K28:M28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2.75" x14ac:dyDescent="0.2"/>
  <cols>
    <col min="1" max="1" width="66.28515625" bestFit="1" customWidth="1"/>
    <col min="2" max="2" width="15" bestFit="1" customWidth="1"/>
    <col min="3" max="3" width="11.7109375" bestFit="1" customWidth="1"/>
    <col min="4" max="4" width="10.5703125" bestFit="1" customWidth="1"/>
    <col min="5" max="5" width="11.5703125" bestFit="1" customWidth="1"/>
  </cols>
  <sheetData>
    <row r="1" spans="1:5" x14ac:dyDescent="0.2">
      <c r="A1" s="32" t="s">
        <v>104</v>
      </c>
      <c r="B1" s="32" t="s">
        <v>107</v>
      </c>
      <c r="C1" s="32" t="s">
        <v>102</v>
      </c>
      <c r="D1" s="32" t="s">
        <v>103</v>
      </c>
      <c r="E1" s="32" t="s">
        <v>108</v>
      </c>
    </row>
    <row r="2" spans="1:5" x14ac:dyDescent="0.2">
      <c r="A2" s="3" t="s">
        <v>114</v>
      </c>
      <c r="B2" s="21">
        <v>42979</v>
      </c>
      <c r="C2" s="4">
        <v>5000</v>
      </c>
      <c r="D2" s="3" t="s">
        <v>105</v>
      </c>
      <c r="E2" s="3"/>
    </row>
    <row r="3" spans="1:5" x14ac:dyDescent="0.2">
      <c r="A3" s="3" t="s">
        <v>115</v>
      </c>
      <c r="B3" s="21">
        <v>42979</v>
      </c>
      <c r="C3" s="4">
        <v>1000</v>
      </c>
      <c r="D3" s="3" t="s">
        <v>106</v>
      </c>
      <c r="E3" s="3"/>
    </row>
    <row r="4" spans="1:5" x14ac:dyDescent="0.2">
      <c r="A4" s="3" t="s">
        <v>116</v>
      </c>
      <c r="B4" s="21">
        <v>42979</v>
      </c>
      <c r="C4" s="4">
        <v>5000</v>
      </c>
      <c r="D4" s="3" t="s">
        <v>105</v>
      </c>
      <c r="E4" s="3"/>
    </row>
    <row r="5" spans="1:5" x14ac:dyDescent="0.2">
      <c r="A5" s="3" t="s">
        <v>119</v>
      </c>
      <c r="B5" s="21">
        <v>42979</v>
      </c>
      <c r="C5" s="4">
        <v>4000</v>
      </c>
      <c r="D5" s="3" t="s">
        <v>105</v>
      </c>
      <c r="E5" s="3"/>
    </row>
    <row r="6" spans="1:5" x14ac:dyDescent="0.2">
      <c r="A6" s="3" t="s">
        <v>117</v>
      </c>
      <c r="B6" s="21">
        <v>42983</v>
      </c>
      <c r="C6" s="4">
        <v>5000</v>
      </c>
      <c r="D6" s="3" t="s">
        <v>105</v>
      </c>
      <c r="E6" s="3"/>
    </row>
    <row r="7" spans="1:5" x14ac:dyDescent="0.2">
      <c r="A7" s="3" t="s">
        <v>118</v>
      </c>
      <c r="B7" s="21">
        <v>42983</v>
      </c>
      <c r="C7" s="4">
        <v>4000</v>
      </c>
      <c r="D7" s="3" t="s">
        <v>105</v>
      </c>
      <c r="E7" s="3"/>
    </row>
    <row r="8" spans="1:5" x14ac:dyDescent="0.2">
      <c r="A8" s="3" t="s">
        <v>113</v>
      </c>
      <c r="B8" s="21">
        <v>42983</v>
      </c>
      <c r="C8" s="4">
        <v>4000</v>
      </c>
      <c r="D8" s="3" t="s">
        <v>105</v>
      </c>
      <c r="E8" s="3" t="s">
        <v>112</v>
      </c>
    </row>
    <row r="9" spans="1:5" x14ac:dyDescent="0.2">
      <c r="A9" s="33" t="s">
        <v>110</v>
      </c>
      <c r="B9" s="21">
        <v>42985</v>
      </c>
      <c r="C9" s="4">
        <v>3000</v>
      </c>
      <c r="D9" s="3" t="s">
        <v>105</v>
      </c>
      <c r="E9" s="3"/>
    </row>
    <row r="10" spans="1:5" x14ac:dyDescent="0.2">
      <c r="A10" s="3" t="s">
        <v>115</v>
      </c>
      <c r="B10" s="21">
        <v>42985</v>
      </c>
      <c r="C10" s="4">
        <v>1000</v>
      </c>
      <c r="D10" s="3" t="s">
        <v>106</v>
      </c>
      <c r="E10" s="3"/>
    </row>
    <row r="11" spans="1:5" x14ac:dyDescent="0.2">
      <c r="A11" s="3" t="s">
        <v>115</v>
      </c>
      <c r="B11" s="21">
        <v>42992</v>
      </c>
      <c r="C11" s="4">
        <v>1000</v>
      </c>
      <c r="D11" s="3" t="s">
        <v>106</v>
      </c>
      <c r="E11" s="3"/>
    </row>
    <row r="12" spans="1:5" x14ac:dyDescent="0.2">
      <c r="A12" s="3" t="s">
        <v>115</v>
      </c>
      <c r="B12" s="21">
        <v>42999</v>
      </c>
      <c r="C12" s="4">
        <v>1000</v>
      </c>
      <c r="D12" s="3" t="s">
        <v>106</v>
      </c>
      <c r="E12" s="3"/>
    </row>
    <row r="13" spans="1:5" x14ac:dyDescent="0.2">
      <c r="A13" s="3" t="s">
        <v>111</v>
      </c>
      <c r="B13" s="21">
        <v>43003</v>
      </c>
      <c r="C13" s="4">
        <v>3000</v>
      </c>
      <c r="D13" s="3" t="s">
        <v>105</v>
      </c>
      <c r="E13" s="3" t="s">
        <v>109</v>
      </c>
    </row>
    <row r="16" spans="1:5" ht="15" x14ac:dyDescent="0.25">
      <c r="A16" s="41" t="s">
        <v>123</v>
      </c>
      <c r="B16" s="41"/>
      <c r="C16" s="41"/>
      <c r="D16" s="41"/>
    </row>
    <row r="17" spans="1:4" x14ac:dyDescent="0.2">
      <c r="A17" s="3" t="s">
        <v>119</v>
      </c>
      <c r="B17" s="21">
        <v>43009</v>
      </c>
      <c r="C17" s="4">
        <v>100000</v>
      </c>
      <c r="D17" s="3" t="s">
        <v>120</v>
      </c>
    </row>
    <row r="18" spans="1:4" x14ac:dyDescent="0.2">
      <c r="A18" s="3" t="s">
        <v>121</v>
      </c>
      <c r="B18" s="21">
        <v>42773</v>
      </c>
      <c r="C18" s="4">
        <v>50000</v>
      </c>
      <c r="D18" s="3" t="s">
        <v>120</v>
      </c>
    </row>
    <row r="19" spans="1:4" x14ac:dyDescent="0.2">
      <c r="A19" s="3" t="s">
        <v>115</v>
      </c>
      <c r="B19" s="21">
        <v>42773</v>
      </c>
      <c r="C19" s="4">
        <v>50000</v>
      </c>
      <c r="D19" s="3" t="s">
        <v>120</v>
      </c>
    </row>
    <row r="20" spans="1:4" x14ac:dyDescent="0.2">
      <c r="A20" s="3" t="s">
        <v>122</v>
      </c>
      <c r="B20" s="21">
        <v>42773</v>
      </c>
      <c r="C20" s="4">
        <v>10000</v>
      </c>
      <c r="D20" s="3" t="s">
        <v>120</v>
      </c>
    </row>
  </sheetData>
  <mergeCells count="1">
    <mergeCell ref="A16:D1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tabSelected="1" workbookViewId="0">
      <selection activeCell="C21" sqref="C21"/>
    </sheetView>
  </sheetViews>
  <sheetFormatPr defaultRowHeight="12.75" x14ac:dyDescent="0.2"/>
  <cols>
    <col min="1" max="1" width="13.28515625" bestFit="1" customWidth="1"/>
  </cols>
  <sheetData>
    <row r="2" spans="1:2" x14ac:dyDescent="0.2">
      <c r="A2" t="s">
        <v>52</v>
      </c>
      <c r="B2">
        <v>1500</v>
      </c>
    </row>
    <row r="3" spans="1:2" x14ac:dyDescent="0.2">
      <c r="A3" t="s">
        <v>53</v>
      </c>
      <c r="B3">
        <v>500</v>
      </c>
    </row>
    <row r="4" spans="1:2" x14ac:dyDescent="0.2">
      <c r="A4" t="s">
        <v>54</v>
      </c>
      <c r="B4">
        <v>4400</v>
      </c>
    </row>
    <row r="5" spans="1:2" x14ac:dyDescent="0.2">
      <c r="A5" t="s">
        <v>55</v>
      </c>
      <c r="B5">
        <v>9000</v>
      </c>
    </row>
    <row r="6" spans="1:2" x14ac:dyDescent="0.2">
      <c r="A6" t="s">
        <v>56</v>
      </c>
      <c r="B6">
        <v>10000</v>
      </c>
    </row>
    <row r="7" spans="1:2" x14ac:dyDescent="0.2">
      <c r="A7" t="s">
        <v>57</v>
      </c>
      <c r="B7">
        <v>2000</v>
      </c>
    </row>
    <row r="8" spans="1:2" x14ac:dyDescent="0.2">
      <c r="A8" t="s">
        <v>58</v>
      </c>
      <c r="B8">
        <v>5000</v>
      </c>
    </row>
    <row r="9" spans="1:2" x14ac:dyDescent="0.2">
      <c r="A9" t="s">
        <v>59</v>
      </c>
      <c r="B9">
        <v>700</v>
      </c>
    </row>
    <row r="10" spans="1:2" x14ac:dyDescent="0.2">
      <c r="A10" t="s">
        <v>60</v>
      </c>
      <c r="B10">
        <v>1400</v>
      </c>
    </row>
    <row r="11" spans="1:2" x14ac:dyDescent="0.2">
      <c r="A11" t="s">
        <v>61</v>
      </c>
      <c r="B11">
        <v>1500</v>
      </c>
    </row>
    <row r="12" spans="1:2" x14ac:dyDescent="0.2">
      <c r="A12" t="s">
        <v>62</v>
      </c>
      <c r="B12">
        <v>200</v>
      </c>
    </row>
    <row r="13" spans="1:2" x14ac:dyDescent="0.2">
      <c r="A13" t="s">
        <v>63</v>
      </c>
      <c r="B13">
        <v>700</v>
      </c>
    </row>
    <row r="14" spans="1:2" x14ac:dyDescent="0.2">
      <c r="A14" t="s">
        <v>65</v>
      </c>
      <c r="B14">
        <v>4000</v>
      </c>
    </row>
    <row r="15" spans="1:2" x14ac:dyDescent="0.2">
      <c r="A15" t="s">
        <v>66</v>
      </c>
      <c r="B15">
        <v>4000</v>
      </c>
    </row>
    <row r="21" spans="2:4" x14ac:dyDescent="0.2">
      <c r="B21">
        <f>SUM(B2:B20)</f>
        <v>44900</v>
      </c>
      <c r="C21">
        <f>B21*12</f>
        <v>538800</v>
      </c>
      <c r="D21">
        <f>B21+My_Investments!A26</f>
        <v>44900</v>
      </c>
    </row>
    <row r="22" spans="2:4" x14ac:dyDescent="0.2">
      <c r="B22">
        <v>65000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3" sqref="C3"/>
    </sheetView>
  </sheetViews>
  <sheetFormatPr defaultRowHeight="12.75" x14ac:dyDescent="0.2"/>
  <cols>
    <col min="1" max="1" width="16.28515625" bestFit="1" customWidth="1"/>
    <col min="2" max="2" width="9" bestFit="1" customWidth="1"/>
    <col min="3" max="3" width="37.5703125" bestFit="1" customWidth="1"/>
  </cols>
  <sheetData>
    <row r="1" spans="1:4" x14ac:dyDescent="0.2">
      <c r="A1" t="s">
        <v>71</v>
      </c>
      <c r="B1">
        <v>52049018</v>
      </c>
      <c r="C1" t="s">
        <v>86</v>
      </c>
      <c r="D1" s="29" t="s">
        <v>74</v>
      </c>
    </row>
    <row r="2" spans="1:4" x14ac:dyDescent="0.2">
      <c r="A2" t="s">
        <v>21</v>
      </c>
      <c r="B2" t="s">
        <v>76</v>
      </c>
      <c r="C2" t="s">
        <v>77</v>
      </c>
      <c r="D2" s="29" t="s">
        <v>75</v>
      </c>
    </row>
    <row r="3" spans="1:4" x14ac:dyDescent="0.2">
      <c r="A3" t="s">
        <v>36</v>
      </c>
      <c r="B3" t="s">
        <v>84</v>
      </c>
      <c r="C3" t="s">
        <v>85</v>
      </c>
      <c r="D3" s="29" t="s">
        <v>83</v>
      </c>
    </row>
    <row r="4" spans="1:4" x14ac:dyDescent="0.2">
      <c r="A4" t="s">
        <v>34</v>
      </c>
      <c r="B4">
        <v>8025789</v>
      </c>
      <c r="C4" t="s">
        <v>130</v>
      </c>
    </row>
  </sheetData>
  <hyperlinks>
    <hyperlink ref="D3" r:id="rId1"/>
    <hyperlink ref="D2" r:id="rId2" location="Login"/>
    <hyperlink ref="D1" r:id="rId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2.75" x14ac:dyDescent="0.2"/>
  <cols>
    <col min="1" max="1" width="29.85546875" customWidth="1"/>
    <col min="2" max="2" width="18.140625" bestFit="1" customWidth="1"/>
    <col min="3" max="3" width="7.28515625" bestFit="1" customWidth="1"/>
  </cols>
  <sheetData>
    <row r="1" spans="1:3" ht="13.5" thickBot="1" x14ac:dyDescent="0.25">
      <c r="A1" s="34" t="s">
        <v>124</v>
      </c>
      <c r="B1" s="34" t="s">
        <v>125</v>
      </c>
      <c r="C1" s="34" t="s">
        <v>126</v>
      </c>
    </row>
    <row r="2" spans="1:3" ht="13.5" thickBot="1" x14ac:dyDescent="0.25">
      <c r="A2" s="35" t="s">
        <v>127</v>
      </c>
      <c r="B2" s="36">
        <v>17462672</v>
      </c>
      <c r="C2" s="37">
        <v>0.22839999999999999</v>
      </c>
    </row>
    <row r="3" spans="1:3" ht="13.5" thickBot="1" x14ac:dyDescent="0.25">
      <c r="A3" s="35" t="s">
        <v>128</v>
      </c>
      <c r="B3" s="36">
        <v>15503953</v>
      </c>
      <c r="C3" s="37">
        <v>0.21890000000000001</v>
      </c>
    </row>
    <row r="4" spans="1:3" ht="13.5" thickBot="1" x14ac:dyDescent="0.25">
      <c r="A4" s="35" t="s">
        <v>129</v>
      </c>
      <c r="B4" s="36">
        <v>13462360</v>
      </c>
      <c r="C4" s="37">
        <v>0.2077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PPF</vt:lpstr>
      <vt:lpstr>SIP</vt:lpstr>
      <vt:lpstr>PF_EPF</vt:lpstr>
      <vt:lpstr>Totals</vt:lpstr>
      <vt:lpstr>My_Investments</vt:lpstr>
      <vt:lpstr>SIPs</vt:lpstr>
      <vt:lpstr>Monthly Expenses</vt:lpstr>
      <vt:lpstr>Login Details</vt:lpstr>
      <vt:lpstr>Temp</vt:lpstr>
    </vt:vector>
  </TitlesOfParts>
  <Company>Nice_Systems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ituser</dc:creator>
  <cp:lastModifiedBy>Deshpande, Sumeet</cp:lastModifiedBy>
  <dcterms:created xsi:type="dcterms:W3CDTF">2015-06-13T06:44:31Z</dcterms:created>
  <dcterms:modified xsi:type="dcterms:W3CDTF">2018-07-10T06:38:15Z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