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45" windowWidth="15480" windowHeight="11640"/>
  </bookViews>
  <sheets>
    <sheet name="Book Model" sheetId="1" r:id="rId1"/>
    <sheet name="Web Model " sheetId="5" r:id="rId2"/>
  </sheets>
  <definedNames>
    <definedName name="_xlnm.Print_Area" localSheetId="0">'Book Model'!$A$1:$F$50</definedName>
    <definedName name="_xlnm.Print_Area" localSheetId="1">'Web Model '!$A$1:$F$50</definedName>
  </definedNames>
  <calcPr calcId="145621"/>
</workbook>
</file>

<file path=xl/calcChain.xml><?xml version="1.0" encoding="utf-8"?>
<calcChain xmlns="http://schemas.openxmlformats.org/spreadsheetml/2006/main">
  <c r="E4" i="1" l="1"/>
  <c r="C33" i="1"/>
  <c r="C48" i="1"/>
  <c r="C51" i="1"/>
  <c r="C49" i="1"/>
  <c r="D20" i="1"/>
  <c r="F20" i="1"/>
  <c r="E20" i="1"/>
  <c r="D19" i="1"/>
  <c r="E19" i="1"/>
  <c r="F19" i="1"/>
  <c r="D18" i="1"/>
  <c r="E18" i="1"/>
  <c r="F18" i="1"/>
  <c r="D17" i="1"/>
  <c r="F17" i="1"/>
  <c r="E17" i="1"/>
  <c r="D16" i="1"/>
  <c r="F16" i="1"/>
  <c r="E16" i="1"/>
  <c r="D15" i="1"/>
  <c r="E15" i="1"/>
  <c r="F15" i="1"/>
  <c r="D14" i="1"/>
  <c r="E14" i="1"/>
  <c r="F14" i="1"/>
  <c r="D13" i="1"/>
  <c r="F13" i="1"/>
  <c r="E13" i="1"/>
  <c r="D12" i="1"/>
  <c r="F12" i="1"/>
  <c r="E12" i="1"/>
  <c r="D11" i="1"/>
  <c r="E11" i="1"/>
  <c r="F11" i="1"/>
  <c r="D10" i="1"/>
  <c r="E10" i="1"/>
  <c r="F10" i="1"/>
  <c r="E4" i="5"/>
  <c r="E11" i="5"/>
  <c r="F11" i="5"/>
  <c r="D10" i="5"/>
  <c r="E10" i="5"/>
  <c r="F10" i="5"/>
  <c r="D11" i="5"/>
  <c r="D12" i="5"/>
  <c r="F12" i="5"/>
  <c r="E12" i="5"/>
  <c r="D13" i="5"/>
  <c r="E13" i="5"/>
  <c r="F13" i="5"/>
  <c r="D14" i="5"/>
  <c r="E14" i="5"/>
  <c r="F14" i="5"/>
  <c r="D15" i="5"/>
  <c r="E15" i="5"/>
  <c r="F15" i="5"/>
  <c r="D16" i="5"/>
  <c r="F16" i="5"/>
  <c r="E16" i="5"/>
  <c r="D17" i="5"/>
  <c r="E17" i="5"/>
  <c r="F17" i="5"/>
  <c r="D18" i="5"/>
  <c r="E18" i="5"/>
  <c r="F18" i="5"/>
  <c r="D19" i="5"/>
  <c r="E19" i="5"/>
  <c r="F19" i="5"/>
  <c r="D20" i="5"/>
  <c r="F20" i="5"/>
  <c r="E20" i="5"/>
  <c r="C25" i="5"/>
  <c r="D25" i="5"/>
  <c r="C26" i="5"/>
  <c r="C27" i="5"/>
  <c r="C28" i="5"/>
  <c r="C33" i="5"/>
  <c r="C34" i="5"/>
  <c r="C35" i="5"/>
  <c r="C48" i="5"/>
  <c r="C49" i="5"/>
  <c r="C50" i="5"/>
  <c r="C41" i="5"/>
  <c r="D26" i="5"/>
  <c r="D27" i="5"/>
  <c r="C34" i="1"/>
  <c r="C36" i="1"/>
  <c r="C35" i="1"/>
  <c r="D33" i="1"/>
  <c r="C51" i="5"/>
  <c r="D33" i="5"/>
  <c r="C50" i="1"/>
  <c r="C25" i="1"/>
  <c r="C36" i="5"/>
  <c r="C37" i="5"/>
  <c r="C37" i="1"/>
  <c r="C41" i="1"/>
  <c r="D35" i="1"/>
  <c r="D37" i="1"/>
  <c r="D34" i="1"/>
  <c r="D36" i="1"/>
  <c r="D28" i="5"/>
  <c r="D34" i="5"/>
  <c r="D36" i="5"/>
  <c r="C28" i="1"/>
  <c r="D25" i="1"/>
  <c r="C26" i="1"/>
  <c r="C27" i="1"/>
  <c r="C42" i="5"/>
  <c r="C44" i="5"/>
  <c r="C43" i="5"/>
  <c r="D26" i="1"/>
  <c r="D27" i="1"/>
  <c r="D28" i="1"/>
  <c r="C42" i="1"/>
  <c r="C44" i="1"/>
  <c r="D35" i="5"/>
  <c r="D37" i="5"/>
  <c r="C43" i="1"/>
</calcChain>
</file>

<file path=xl/comments1.xml><?xml version="1.0" encoding="utf-8"?>
<comments xmlns="http://schemas.openxmlformats.org/spreadsheetml/2006/main">
  <authors>
    <author>Adelphi User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Enter expected return
for Security 1
(as a decimal)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Enter standard deviation
for Security 1
(as a decimal)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Enter correlation coefficient
between Security 1 and Security 2
(as a decimal)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Calculates covariance between
Security 1 and Security 2:
(standard deviation of Security 1)
times
(standard deviation of Security 2)
times
(covariance between Security 1 and Security 2)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Enter expected return
for Security 2
(as a decimal)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Enter standard deviation
for Security 2
(as a decimal)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Enter return
for T-bill
(as a decimal)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Standard deviation
for T-bills is zero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Calculates expected return for portfolio
using weights in Cell A10 and Cell B10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>Calculates standard deviation for portfolio
using weights in Cell A10 and Cell B10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Calculates reward-to-variability ratio for portfolio
using weights in Cell A10 and Cell B10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Calculates expected return for portfolio
using weights in Cell A11 and Cell B11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Calculates standard deviation for portfolio
using weights in Cell A11 and Cell B11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Calculates reward-to-variability ratio for portfolio
using weights in Cell A11 and Cell B11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Calculates the weight for Security 1
in the minimum variance portfolio
using the minimum variance formula
from Section 8.2 of the text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Calculates the weight for Security 1
in the minimum variance portfolio
using the minimum variance formula
from Section 8.2 of the text
(Solution constrained to positive weights)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Calculates the weight for Security 2
in the minimum variance portfolio:
1.0 - (Weight for Security 1)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Calculates the weight for Security 2
in the minimum variance portfolio:
1.0 - (Weight for Security 1)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Calculates expected return for
the minimum variance portfolio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Calculates expected return for
the minimum variance portfolio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Calculates standard deviation for
the minimum variance portfolio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Calculates standard deviation for
the minimum variance portfolio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Calculates the weight for Security 1
in the optimal risky portfolio
using the Equation 8.7
from Section 8.3 of the text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Calculates the weight for Security 1
in the optimal risky portfolio
using Equation 8.7
from Section 8.2 of the text
(Solution constrained to positive weights)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Calculates the weight for Security 2
in the optimal risky portfolio:
1.0 - (Weight for Security 1)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Calculates the weight for Security 2
in the optimal risky portfolio:
1.0 - (Weight for Security 1)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Calculates expected return for
the optimal risky portfolio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Calculates expected return for
the optimal risky portfolio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Calculates standard deviation for
the optimal risky portfolio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Calculates standard deviation for
the optimal risky portfolio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Enter target rate of return
(in decimal form)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Comments appear
in these cells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Enter target rate of return
(in decimal form)
[The risk for this combination
will exceed the risk for the
optimal portfolio with a risk-free asset.]</t>
        </r>
      </text>
    </comment>
  </commentList>
</comments>
</file>

<file path=xl/sharedStrings.xml><?xml version="1.0" encoding="utf-8"?>
<sst xmlns="http://schemas.openxmlformats.org/spreadsheetml/2006/main" count="112" uniqueCount="36">
  <si>
    <t xml:space="preserve">Expected </t>
  </si>
  <si>
    <t>Standard</t>
  </si>
  <si>
    <t>Return</t>
  </si>
  <si>
    <t>Deviation</t>
  </si>
  <si>
    <t>T-Bill</t>
  </si>
  <si>
    <t>Risk</t>
  </si>
  <si>
    <t>Variability</t>
  </si>
  <si>
    <t>Covariance</t>
  </si>
  <si>
    <t>Optimal Risky Portfolio</t>
  </si>
  <si>
    <t>Security 1</t>
  </si>
  <si>
    <t>Security 2</t>
  </si>
  <si>
    <t>Weight</t>
  </si>
  <si>
    <t>Asset Allocation Analysis: Risk and Return</t>
  </si>
  <si>
    <t>Allowed</t>
  </si>
  <si>
    <t>Sales</t>
  </si>
  <si>
    <t>Short Sales</t>
  </si>
  <si>
    <t>Reward to</t>
  </si>
  <si>
    <t>Weight 1</t>
  </si>
  <si>
    <t>Weight 2</t>
  </si>
  <si>
    <t>Correlation</t>
  </si>
  <si>
    <t>Coefficient</t>
  </si>
  <si>
    <t>No Short</t>
  </si>
  <si>
    <t>Expected</t>
  </si>
  <si>
    <t>Reward-to-Variability</t>
  </si>
  <si>
    <t>Desired rate of return</t>
  </si>
  <si>
    <t>Expected Return</t>
  </si>
  <si>
    <t>Standard Deviation</t>
  </si>
  <si>
    <t>Weight: Optimal Portfolio</t>
  </si>
  <si>
    <t>Weight: Risk-Free Asset</t>
  </si>
  <si>
    <t>Optimal Portfolio w/ Risk-Free Asset</t>
  </si>
  <si>
    <t>Optimal Portfolio w/o Risk-Free Asset</t>
  </si>
  <si>
    <t>LEGEND:</t>
  </si>
  <si>
    <t>Enter data</t>
  </si>
  <si>
    <t>Value calculated</t>
  </si>
  <si>
    <t>See comment</t>
  </si>
  <si>
    <t>Minimum Variance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</si>
</sst>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70" formatCode="0.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quotePrefix="1" applyAlignment="1">
      <alignment horizontal="right"/>
    </xf>
    <xf numFmtId="10" fontId="0" fillId="0" borderId="0" xfId="0" applyNumberFormat="1" applyBorder="1"/>
    <xf numFmtId="0" fontId="0" fillId="0" borderId="0" xfId="0" applyBorder="1" applyAlignment="1">
      <alignment horizontal="right"/>
    </xf>
    <xf numFmtId="10" fontId="0" fillId="0" borderId="0" xfId="0" applyNumberForma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0" fillId="0" borderId="2" xfId="0" applyNumberForma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  <xf numFmtId="165" fontId="0" fillId="2" borderId="0" xfId="0" applyNumberFormat="1" applyFill="1"/>
    <xf numFmtId="0" fontId="0" fillId="2" borderId="2" xfId="0" applyFill="1" applyBorder="1"/>
    <xf numFmtId="165" fontId="0" fillId="2" borderId="0" xfId="0" applyNumberFormat="1" applyFill="1" applyBorder="1"/>
    <xf numFmtId="10" fontId="0" fillId="3" borderId="2" xfId="0" applyNumberFormat="1" applyFill="1" applyBorder="1"/>
    <xf numFmtId="170" fontId="0" fillId="3" borderId="3" xfId="0" applyNumberFormat="1" applyFill="1" applyBorder="1" applyAlignment="1">
      <alignment horizontal="center"/>
    </xf>
    <xf numFmtId="170" fontId="0" fillId="3" borderId="0" xfId="0" applyNumberFormat="1" applyFill="1" applyAlignment="1">
      <alignment horizontal="center"/>
    </xf>
    <xf numFmtId="170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Portfolio Risk and Return</a:t>
            </a:r>
          </a:p>
        </c:rich>
      </c:tx>
      <c:layout>
        <c:manualLayout>
          <c:xMode val="edge"/>
          <c:yMode val="edge"/>
          <c:x val="0.38395415472779371"/>
          <c:y val="3.0425963488843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6246418338109"/>
          <c:y val="3.6511192348338009E-2"/>
          <c:w val="0.56017191977077363"/>
          <c:h val="0.69776945376823751"/>
        </c:manualLayout>
      </c:layout>
      <c:scatterChart>
        <c:scatterStyle val="lineMarker"/>
        <c:varyColors val="0"/>
        <c:ser>
          <c:idx val="0"/>
          <c:order val="0"/>
          <c:tx>
            <c:v>Portfolio Opportunity Set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'Book Model'!$E$10:$E$20</c:f>
              <c:numCache>
                <c:formatCode>0.00000</c:formatCode>
                <c:ptCount val="11"/>
                <c:pt idx="0">
                  <c:v>0.12</c:v>
                </c:pt>
                <c:pt idx="1">
                  <c:v>0.11558546621439912</c:v>
                </c:pt>
                <c:pt idx="2">
                  <c:v>0.11454256850621083</c:v>
                </c:pt>
                <c:pt idx="3">
                  <c:v>0.11696153213770756</c:v>
                </c:pt>
                <c:pt idx="4">
                  <c:v>0.12263767773404714</c:v>
                </c:pt>
                <c:pt idx="5">
                  <c:v>0.13114877048604001</c:v>
                </c:pt>
                <c:pt idx="6">
                  <c:v>0.14198591479439079</c:v>
                </c:pt>
                <c:pt idx="7">
                  <c:v>0.15466091943344965</c:v>
                </c:pt>
                <c:pt idx="8">
                  <c:v>0.16876018487783193</c:v>
                </c:pt>
                <c:pt idx="9">
                  <c:v>0.18395651660107071</c:v>
                </c:pt>
                <c:pt idx="10">
                  <c:v>0.2</c:v>
                </c:pt>
              </c:numCache>
            </c:numRef>
          </c:xVal>
          <c:yVal>
            <c:numRef>
              <c:f>'Book Model'!$D$10:$D$20</c:f>
              <c:numCache>
                <c:formatCode>0.00000</c:formatCode>
                <c:ptCount val="11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Capital Allocation Line (MV)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forward val="0.15"/>
            <c:dispRSqr val="0"/>
            <c:dispEq val="0"/>
          </c:trendline>
          <c:xVal>
            <c:numRef>
              <c:f>('Book Model'!$C$6,'Book Model'!$D$28)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0.11447270417003348</c:v>
                </c:pt>
              </c:numCache>
            </c:numRef>
          </c:xVal>
          <c:yVal>
            <c:numRef>
              <c:f>('Book Model'!$B$6,'Book Model'!$D$27)</c:f>
              <c:numCache>
                <c:formatCode>0.00000</c:formatCode>
                <c:ptCount val="2"/>
                <c:pt idx="0" formatCode="0.00%">
                  <c:v>0.05</c:v>
                </c:pt>
                <c:pt idx="1">
                  <c:v>8.8999999999999996E-2</c:v>
                </c:pt>
              </c:numCache>
            </c:numRef>
          </c:yVal>
          <c:smooth val="0"/>
        </c:ser>
        <c:ser>
          <c:idx val="2"/>
          <c:order val="2"/>
          <c:tx>
            <c:v>Capital Allocation Line (OR)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FFFF00"/>
                </a:solidFill>
                <a:prstDash val="solid"/>
              </a:ln>
            </c:spPr>
            <c:trendlineType val="linear"/>
            <c:forward val="0.2"/>
            <c:dispRSqr val="0"/>
            <c:dispEq val="0"/>
          </c:trendline>
          <c:xVal>
            <c:numRef>
              <c:f>('Book Model'!$C$6,'Book Model'!$D$36)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0.14198591479439077</c:v>
                </c:pt>
              </c:numCache>
            </c:numRef>
          </c:xVal>
          <c:yVal>
            <c:numRef>
              <c:f>('Book Model'!$B$6,'Book Model'!$D$35)</c:f>
              <c:numCache>
                <c:formatCode>0.00000</c:formatCode>
                <c:ptCount val="2"/>
                <c:pt idx="0" formatCode="0.00%">
                  <c:v>0.05</c:v>
                </c:pt>
                <c:pt idx="1">
                  <c:v>0.10999999999999999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6240"/>
        <c:axId val="198865664"/>
      </c:scatterChart>
      <c:valAx>
        <c:axId val="197786240"/>
        <c:scaling>
          <c:orientation val="minMax"/>
          <c:max val="0.3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35530085959885388"/>
              <c:y val="0.78904750496451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65664"/>
        <c:crosses val="autoZero"/>
        <c:crossBetween val="midCat"/>
      </c:valAx>
      <c:valAx>
        <c:axId val="198865664"/>
        <c:scaling>
          <c:orientation val="minMax"/>
          <c:max val="0.2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Expected return</a:t>
                </a:r>
              </a:p>
            </c:rich>
          </c:tx>
          <c:layout>
            <c:manualLayout>
              <c:xMode val="edge"/>
              <c:yMode val="edge"/>
              <c:x val="2.0057306590257881E-2"/>
              <c:y val="0.292089462448025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86240"/>
        <c:crosses val="autoZero"/>
        <c:crossBetween val="midCat"/>
        <c:majorUnit val="4618.1227169538497"/>
        <c:minorUnit val="4618.1227169538497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435530085959885"/>
          <c:y val="0.32860083158976322"/>
          <c:w val="0.2435530085959885"/>
          <c:h val="0.117647271778654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Portfolio Risk and Return</a:t>
            </a:r>
          </a:p>
        </c:rich>
      </c:tx>
      <c:layout>
        <c:manualLayout>
          <c:xMode val="edge"/>
          <c:yMode val="edge"/>
          <c:x val="0.38395415472779371"/>
          <c:y val="3.0425963488843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6246418338109"/>
          <c:y val="3.6511192348338009E-2"/>
          <c:w val="0.56017191977077363"/>
          <c:h val="0.69776945376823751"/>
        </c:manualLayout>
      </c:layout>
      <c:scatterChart>
        <c:scatterStyle val="lineMarker"/>
        <c:varyColors val="0"/>
        <c:ser>
          <c:idx val="0"/>
          <c:order val="0"/>
          <c:tx>
            <c:v>Portfolio Opportunity Set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'Web Model '!$E$10:$E$20</c:f>
              <c:numCache>
                <c:formatCode>0.00000</c:formatCode>
                <c:ptCount val="11"/>
                <c:pt idx="0">
                  <c:v>0.12</c:v>
                </c:pt>
                <c:pt idx="1">
                  <c:v>0.11558546621439912</c:v>
                </c:pt>
                <c:pt idx="2">
                  <c:v>0.11454256850621083</c:v>
                </c:pt>
                <c:pt idx="3">
                  <c:v>0.11696153213770756</c:v>
                </c:pt>
                <c:pt idx="4">
                  <c:v>0.12263767773404714</c:v>
                </c:pt>
                <c:pt idx="5">
                  <c:v>0.13114877048604001</c:v>
                </c:pt>
                <c:pt idx="6">
                  <c:v>0.14198591479439079</c:v>
                </c:pt>
                <c:pt idx="7">
                  <c:v>0.15466091943344965</c:v>
                </c:pt>
                <c:pt idx="8">
                  <c:v>0.16876018487783193</c:v>
                </c:pt>
                <c:pt idx="9">
                  <c:v>0.18395651660107071</c:v>
                </c:pt>
                <c:pt idx="10">
                  <c:v>0.2</c:v>
                </c:pt>
              </c:numCache>
            </c:numRef>
          </c:xVal>
          <c:yVal>
            <c:numRef>
              <c:f>'Web Model '!$D$10:$D$20</c:f>
              <c:numCache>
                <c:formatCode>0.00000</c:formatCode>
                <c:ptCount val="11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Capital Allocation Line (MV)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00FF"/>
                </a:solidFill>
                <a:prstDash val="solid"/>
              </a:ln>
            </c:spPr>
            <c:trendlineType val="linear"/>
            <c:forward val="0.15"/>
            <c:dispRSqr val="0"/>
            <c:dispEq val="0"/>
          </c:trendline>
          <c:xVal>
            <c:numRef>
              <c:f>('Web Model '!$C$6,'Web Model '!$D$28)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0.11447270417003348</c:v>
                </c:pt>
              </c:numCache>
            </c:numRef>
          </c:xVal>
          <c:yVal>
            <c:numRef>
              <c:f>('Web Model '!$B$6,'Web Model '!$D$27)</c:f>
              <c:numCache>
                <c:formatCode>0.00000</c:formatCode>
                <c:ptCount val="2"/>
                <c:pt idx="0" formatCode="0.00%">
                  <c:v>0.05</c:v>
                </c:pt>
                <c:pt idx="1">
                  <c:v>8.8999999999999996E-2</c:v>
                </c:pt>
              </c:numCache>
            </c:numRef>
          </c:yVal>
          <c:smooth val="0"/>
        </c:ser>
        <c:ser>
          <c:idx val="2"/>
          <c:order val="2"/>
          <c:tx>
            <c:v>Capital Allocation Line (OR)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FFFF00"/>
                </a:solidFill>
                <a:prstDash val="solid"/>
              </a:ln>
            </c:spPr>
            <c:trendlineType val="linear"/>
            <c:forward val="0.2"/>
            <c:dispRSqr val="0"/>
            <c:dispEq val="0"/>
          </c:trendline>
          <c:xVal>
            <c:numRef>
              <c:f>('Web Model '!$C$6,'Web Model '!$D$36)</c:f>
              <c:numCache>
                <c:formatCode>0.00000</c:formatCode>
                <c:ptCount val="2"/>
                <c:pt idx="0" formatCode="0.00%">
                  <c:v>0</c:v>
                </c:pt>
                <c:pt idx="1">
                  <c:v>0.14198591479439077</c:v>
                </c:pt>
              </c:numCache>
            </c:numRef>
          </c:xVal>
          <c:yVal>
            <c:numRef>
              <c:f>('Web Model '!$B$6,'Web Model '!$D$35)</c:f>
              <c:numCache>
                <c:formatCode>0.00000</c:formatCode>
                <c:ptCount val="2"/>
                <c:pt idx="0" formatCode="0.00%">
                  <c:v>0.05</c:v>
                </c:pt>
                <c:pt idx="1">
                  <c:v>0.10999999999999999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1008"/>
        <c:axId val="198892928"/>
      </c:scatterChart>
      <c:valAx>
        <c:axId val="198891008"/>
        <c:scaling>
          <c:orientation val="minMax"/>
          <c:max val="0.3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35530085959885388"/>
              <c:y val="0.78904750496451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92928"/>
        <c:crosses val="autoZero"/>
        <c:crossBetween val="midCat"/>
      </c:valAx>
      <c:valAx>
        <c:axId val="198892928"/>
        <c:scaling>
          <c:orientation val="minMax"/>
          <c:max val="0.2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Expected return</a:t>
                </a:r>
              </a:p>
            </c:rich>
          </c:tx>
          <c:layout>
            <c:manualLayout>
              <c:xMode val="edge"/>
              <c:yMode val="edge"/>
              <c:x val="2.0057306590257881E-2"/>
              <c:y val="0.292089462448025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91008"/>
        <c:crosses val="autoZero"/>
        <c:crossBetween val="midCat"/>
        <c:majorUnit val="4618.1227169538497"/>
        <c:minorUnit val="4618.1227169538497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435530085959885"/>
          <c:y val="0.32860083158976322"/>
          <c:w val="0.2435530085959885"/>
          <c:h val="0.117647271778654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152400</xdr:rowOff>
    </xdr:from>
    <xdr:to>
      <xdr:col>18</xdr:col>
      <xdr:colOff>19050</xdr:colOff>
      <xdr:row>32</xdr:row>
      <xdr:rowOff>152400</xdr:rowOff>
    </xdr:to>
    <xdr:graphicFrame macro="">
      <xdr:nvGraphicFramePr>
        <xdr:cNvPr id="10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152400</xdr:rowOff>
    </xdr:from>
    <xdr:to>
      <xdr:col>18</xdr:col>
      <xdr:colOff>19050</xdr:colOff>
      <xdr:row>32</xdr:row>
      <xdr:rowOff>152400</xdr:rowOff>
    </xdr:to>
    <xdr:graphicFrame macro="">
      <xdr:nvGraphicFramePr>
        <xdr:cNvPr id="102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workbookViewId="0"/>
  </sheetViews>
  <sheetFormatPr defaultRowHeight="12.75" x14ac:dyDescent="0.2"/>
  <cols>
    <col min="1" max="6" width="11.7109375" customWidth="1"/>
  </cols>
  <sheetData>
    <row r="1" spans="1:6" x14ac:dyDescent="0.2">
      <c r="A1" s="9" t="s">
        <v>12</v>
      </c>
      <c r="B1" s="4"/>
      <c r="C1" s="4"/>
      <c r="D1" s="4"/>
      <c r="E1" s="4"/>
      <c r="F1" s="4"/>
    </row>
    <row r="2" spans="1:6" x14ac:dyDescent="0.2">
      <c r="B2" s="8" t="s">
        <v>0</v>
      </c>
      <c r="C2" s="8" t="s">
        <v>1</v>
      </c>
      <c r="D2" s="8" t="s">
        <v>19</v>
      </c>
      <c r="E2" s="1"/>
    </row>
    <row r="3" spans="1:6" x14ac:dyDescent="0.2">
      <c r="B3" s="8" t="s">
        <v>2</v>
      </c>
      <c r="C3" s="8" t="s">
        <v>3</v>
      </c>
      <c r="D3" s="8" t="s">
        <v>20</v>
      </c>
      <c r="E3" s="8" t="s">
        <v>7</v>
      </c>
    </row>
    <row r="4" spans="1:6" x14ac:dyDescent="0.2">
      <c r="A4" s="2" t="s">
        <v>9</v>
      </c>
      <c r="B4" s="28">
        <v>0.08</v>
      </c>
      <c r="C4" s="28">
        <v>0.12</v>
      </c>
      <c r="D4" s="32">
        <v>0.3</v>
      </c>
      <c r="E4" s="26">
        <f>$C$4*$C$5*$D$4</f>
        <v>7.1999999999999998E-3</v>
      </c>
    </row>
    <row r="5" spans="1:6" x14ac:dyDescent="0.2">
      <c r="A5" s="2" t="s">
        <v>10</v>
      </c>
      <c r="B5" s="28">
        <v>0.13</v>
      </c>
      <c r="C5" s="28">
        <v>0.2</v>
      </c>
      <c r="D5" s="16"/>
    </row>
    <row r="6" spans="1:6" x14ac:dyDescent="0.2">
      <c r="A6" s="2" t="s">
        <v>4</v>
      </c>
      <c r="B6" s="28">
        <v>0.05</v>
      </c>
      <c r="C6" s="21">
        <v>0</v>
      </c>
      <c r="D6" s="16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7" t="s">
        <v>11</v>
      </c>
      <c r="B8" s="7" t="s">
        <v>11</v>
      </c>
      <c r="C8" s="9"/>
      <c r="D8" s="10" t="s">
        <v>22</v>
      </c>
      <c r="E8" s="10" t="s">
        <v>1</v>
      </c>
      <c r="F8" s="11" t="s">
        <v>16</v>
      </c>
    </row>
    <row r="9" spans="1:6" x14ac:dyDescent="0.2">
      <c r="A9" s="17" t="s">
        <v>9</v>
      </c>
      <c r="B9" s="17" t="s">
        <v>10</v>
      </c>
      <c r="C9" s="18"/>
      <c r="D9" s="19" t="s">
        <v>2</v>
      </c>
      <c r="E9" s="19" t="s">
        <v>3</v>
      </c>
      <c r="F9" s="20" t="s">
        <v>6</v>
      </c>
    </row>
    <row r="10" spans="1:6" x14ac:dyDescent="0.2">
      <c r="A10" s="29">
        <v>1</v>
      </c>
      <c r="B10" s="30">
        <v>0</v>
      </c>
      <c r="D10" s="25">
        <f t="shared" ref="D10:D20" si="0">(($B$4*$A10)+($B$5*$B10))</f>
        <v>0.08</v>
      </c>
      <c r="E10" s="25">
        <f t="shared" ref="E10:E20" si="1">((($A10^2)*($C$4^2))+(($B10^2)*($C$5^2))+(2*$A10*$B10*$E$4))^0.5</f>
        <v>0.12</v>
      </c>
      <c r="F10" s="25">
        <f>(D10-$B$6)/E10</f>
        <v>0.25</v>
      </c>
    </row>
    <row r="11" spans="1:6" x14ac:dyDescent="0.2">
      <c r="A11" s="31">
        <v>0.9</v>
      </c>
      <c r="B11" s="30">
        <v>0.1</v>
      </c>
      <c r="D11" s="25">
        <f t="shared" si="0"/>
        <v>8.5000000000000006E-2</v>
      </c>
      <c r="E11" s="25">
        <f t="shared" si="1"/>
        <v>0.11558546621439912</v>
      </c>
      <c r="F11" s="25">
        <f t="shared" ref="F11:F20" si="2">(D11-$B$6)/E11</f>
        <v>0.3028062363401175</v>
      </c>
    </row>
    <row r="12" spans="1:6" x14ac:dyDescent="0.2">
      <c r="A12" s="31">
        <v>0.8</v>
      </c>
      <c r="B12" s="30">
        <v>0.2</v>
      </c>
      <c r="D12" s="25">
        <f t="shared" si="0"/>
        <v>0.09</v>
      </c>
      <c r="E12" s="25">
        <f t="shared" si="1"/>
        <v>0.11454256850621083</v>
      </c>
      <c r="F12" s="25">
        <f t="shared" si="2"/>
        <v>0.34921514788478902</v>
      </c>
    </row>
    <row r="13" spans="1:6" x14ac:dyDescent="0.2">
      <c r="A13" s="31">
        <v>0.7</v>
      </c>
      <c r="B13" s="30">
        <v>0.3</v>
      </c>
      <c r="D13" s="25">
        <f t="shared" si="0"/>
        <v>9.5000000000000001E-2</v>
      </c>
      <c r="E13" s="25">
        <f t="shared" si="1"/>
        <v>0.11696153213770756</v>
      </c>
      <c r="F13" s="25">
        <f t="shared" si="2"/>
        <v>0.38474188203193277</v>
      </c>
    </row>
    <row r="14" spans="1:6" x14ac:dyDescent="0.2">
      <c r="A14" s="31">
        <v>0.6</v>
      </c>
      <c r="B14" s="30">
        <v>0.4</v>
      </c>
      <c r="D14" s="25">
        <f t="shared" si="0"/>
        <v>0.1</v>
      </c>
      <c r="E14" s="25">
        <f t="shared" si="1"/>
        <v>0.12263767773404714</v>
      </c>
      <c r="F14" s="25">
        <f t="shared" si="2"/>
        <v>0.40770504565840138</v>
      </c>
    </row>
    <row r="15" spans="1:6" x14ac:dyDescent="0.2">
      <c r="A15" s="31">
        <v>0.5</v>
      </c>
      <c r="B15" s="30">
        <v>0.5</v>
      </c>
      <c r="D15" s="25">
        <f t="shared" si="0"/>
        <v>0.10500000000000001</v>
      </c>
      <c r="E15" s="25">
        <f t="shared" si="1"/>
        <v>0.13114877048604001</v>
      </c>
      <c r="F15" s="25">
        <f t="shared" si="2"/>
        <v>0.41937106841466287</v>
      </c>
    </row>
    <row r="16" spans="1:6" x14ac:dyDescent="0.2">
      <c r="A16" s="31">
        <v>0.4</v>
      </c>
      <c r="B16" s="30">
        <v>0.6</v>
      </c>
      <c r="D16" s="25">
        <f t="shared" si="0"/>
        <v>0.11</v>
      </c>
      <c r="E16" s="25">
        <f t="shared" si="1"/>
        <v>0.14198591479439079</v>
      </c>
      <c r="F16" s="25">
        <f t="shared" si="2"/>
        <v>0.42257712736425823</v>
      </c>
    </row>
    <row r="17" spans="1:6" x14ac:dyDescent="0.2">
      <c r="A17" s="31">
        <v>0.3</v>
      </c>
      <c r="B17" s="30">
        <v>0.7</v>
      </c>
      <c r="D17" s="25">
        <f t="shared" si="0"/>
        <v>0.11499999999999999</v>
      </c>
      <c r="E17" s="25">
        <f t="shared" si="1"/>
        <v>0.15466091943344965</v>
      </c>
      <c r="F17" s="25">
        <f t="shared" si="2"/>
        <v>0.42027423759089566</v>
      </c>
    </row>
    <row r="18" spans="1:6" x14ac:dyDescent="0.2">
      <c r="A18" s="31">
        <v>0.2</v>
      </c>
      <c r="B18" s="30">
        <v>0.8</v>
      </c>
      <c r="D18" s="25">
        <f t="shared" si="0"/>
        <v>0.12000000000000001</v>
      </c>
      <c r="E18" s="25">
        <f t="shared" si="1"/>
        <v>0.16876018487783193</v>
      </c>
      <c r="F18" s="25">
        <f t="shared" si="2"/>
        <v>0.41478978024748003</v>
      </c>
    </row>
    <row r="19" spans="1:6" x14ac:dyDescent="0.2">
      <c r="A19" s="31">
        <v>0.1</v>
      </c>
      <c r="B19" s="30">
        <v>0.9</v>
      </c>
      <c r="D19" s="25">
        <f t="shared" si="0"/>
        <v>0.125</v>
      </c>
      <c r="E19" s="25">
        <f t="shared" si="1"/>
        <v>0.18395651660107071</v>
      </c>
      <c r="F19" s="25">
        <f t="shared" si="2"/>
        <v>0.40770504565840132</v>
      </c>
    </row>
    <row r="20" spans="1:6" x14ac:dyDescent="0.2">
      <c r="A20" s="31">
        <v>0</v>
      </c>
      <c r="B20" s="30">
        <v>1</v>
      </c>
      <c r="D20" s="25">
        <f t="shared" si="0"/>
        <v>0.13</v>
      </c>
      <c r="E20" s="25">
        <f t="shared" si="1"/>
        <v>0.2</v>
      </c>
      <c r="F20" s="25">
        <f t="shared" si="2"/>
        <v>0.39999999999999997</v>
      </c>
    </row>
    <row r="21" spans="1:6" x14ac:dyDescent="0.2">
      <c r="A21" s="4"/>
      <c r="B21" s="4"/>
      <c r="C21" s="4"/>
      <c r="D21" s="13"/>
      <c r="E21" s="4"/>
      <c r="F21" s="4"/>
    </row>
    <row r="22" spans="1:6" x14ac:dyDescent="0.2">
      <c r="A22" s="23" t="s">
        <v>35</v>
      </c>
      <c r="B22" s="24"/>
      <c r="E22" s="3"/>
    </row>
    <row r="23" spans="1:6" x14ac:dyDescent="0.2">
      <c r="A23" s="3"/>
      <c r="C23" s="11" t="s">
        <v>15</v>
      </c>
      <c r="D23" s="11" t="s">
        <v>21</v>
      </c>
      <c r="E23" s="3"/>
    </row>
    <row r="24" spans="1:6" x14ac:dyDescent="0.2">
      <c r="B24" s="3"/>
      <c r="C24" s="19" t="s">
        <v>13</v>
      </c>
      <c r="D24" s="19" t="s">
        <v>14</v>
      </c>
    </row>
    <row r="25" spans="1:6" x14ac:dyDescent="0.2">
      <c r="B25" s="2" t="s">
        <v>17</v>
      </c>
      <c r="C25" s="25">
        <f>(($C$5^2-$E$4)/($C$4^2+$C$5^2-(2*$E$4)))</f>
        <v>0.82000000000000006</v>
      </c>
      <c r="D25" s="25">
        <f>IF(C25&gt;1,1,C25)</f>
        <v>0.82000000000000006</v>
      </c>
    </row>
    <row r="26" spans="1:6" x14ac:dyDescent="0.2">
      <c r="B26" s="2" t="s">
        <v>18</v>
      </c>
      <c r="C26" s="25">
        <f>1-$C$25</f>
        <v>0.17999999999999994</v>
      </c>
      <c r="D26" s="27">
        <f>1-D25</f>
        <v>0.17999999999999994</v>
      </c>
    </row>
    <row r="27" spans="1:6" x14ac:dyDescent="0.2">
      <c r="B27" s="2" t="s">
        <v>2</v>
      </c>
      <c r="C27" s="25">
        <f>(($B$4*C25)+($B$5*C26))</f>
        <v>8.8999999999999996E-2</v>
      </c>
      <c r="D27" s="25">
        <f>(($B$4*D25)+($B$5*D26))</f>
        <v>8.8999999999999996E-2</v>
      </c>
    </row>
    <row r="28" spans="1:6" x14ac:dyDescent="0.2">
      <c r="B28" s="2" t="s">
        <v>5</v>
      </c>
      <c r="C28" s="25">
        <f>((($C$25^2)*($C$4^2))+(($C$26^2)*($C$5^2))+(2*$C$25*$C$26*$E$4))^0.5</f>
        <v>0.11447270417003348</v>
      </c>
      <c r="D28" s="25">
        <f>((($D$25^2)*($C$4^2))+(($D$26^2)*($C$5^2))+(2*$D$25*$D$26*$E$4))^0.5</f>
        <v>0.11447270417003348</v>
      </c>
    </row>
    <row r="29" spans="1:6" x14ac:dyDescent="0.2">
      <c r="A29" s="4"/>
      <c r="B29" s="14"/>
      <c r="C29" s="5"/>
      <c r="D29" s="15"/>
      <c r="E29" s="4"/>
      <c r="F29" s="4"/>
    </row>
    <row r="30" spans="1:6" x14ac:dyDescent="0.2">
      <c r="A30" s="23" t="s">
        <v>8</v>
      </c>
      <c r="B30" s="24"/>
      <c r="E30" s="5"/>
    </row>
    <row r="31" spans="1:6" x14ac:dyDescent="0.2">
      <c r="C31" s="11" t="s">
        <v>15</v>
      </c>
      <c r="D31" s="11" t="s">
        <v>21</v>
      </c>
    </row>
    <row r="32" spans="1:6" x14ac:dyDescent="0.2">
      <c r="C32" s="19" t="s">
        <v>13</v>
      </c>
      <c r="D32" s="19" t="s">
        <v>14</v>
      </c>
    </row>
    <row r="33" spans="1:7" x14ac:dyDescent="0.2">
      <c r="B33" s="2" t="s">
        <v>17</v>
      </c>
      <c r="C33" s="27">
        <f>(((($B$4-$B$6)*($C$5^2))-(($B$5-$B$6)*($E$4)))/((($B$4-$B$6)*($C$5^2))+(($B$5-$B$6)*($C$4^2))-((($B$4-$B$6)+($B$5-$B$6))*$E$4)))</f>
        <v>0.40000000000000008</v>
      </c>
      <c r="D33" s="27">
        <f>IF(C33&gt;1,1,IF(C33&lt;0,0,C33))</f>
        <v>0.40000000000000008</v>
      </c>
    </row>
    <row r="34" spans="1:7" x14ac:dyDescent="0.2">
      <c r="B34" s="12" t="s">
        <v>18</v>
      </c>
      <c r="C34" s="25">
        <f>(1-$C$33)</f>
        <v>0.59999999999999987</v>
      </c>
      <c r="D34" s="25">
        <f>1-D33</f>
        <v>0.59999999999999987</v>
      </c>
      <c r="E34" s="4"/>
      <c r="F34" s="4"/>
    </row>
    <row r="35" spans="1:7" x14ac:dyDescent="0.2">
      <c r="B35" s="2" t="s">
        <v>2</v>
      </c>
      <c r="C35" s="25">
        <f>(($C$33*$B$4)+($C$34*$B$5))</f>
        <v>0.10999999999999999</v>
      </c>
      <c r="D35" s="25">
        <f>(($D$33*$B$4)+($D$34*$B$5))</f>
        <v>0.10999999999999999</v>
      </c>
      <c r="E35" s="4"/>
      <c r="F35" s="4"/>
    </row>
    <row r="36" spans="1:7" x14ac:dyDescent="0.2">
      <c r="B36" s="2" t="s">
        <v>5</v>
      </c>
      <c r="C36" s="25">
        <f>((($C$33^2)*($C$4^2))+(($C$34^2)*($C$5^2))+(2*$C$33*$C$34*$E$4))^0.5</f>
        <v>0.14198591479439077</v>
      </c>
      <c r="D36" s="25">
        <f>((($D$33^2)*($C$4^2))+(($D$34^2)*($C$5^2))+(2*$D$33*$D$34*$E$4))^0.5</f>
        <v>0.14198591479439077</v>
      </c>
      <c r="E36" s="4"/>
      <c r="F36" s="33" t="s">
        <v>31</v>
      </c>
      <c r="G36" s="34"/>
    </row>
    <row r="37" spans="1:7" x14ac:dyDescent="0.2">
      <c r="A37" s="4"/>
      <c r="B37" s="2" t="s">
        <v>23</v>
      </c>
      <c r="C37" s="25">
        <f>(($C$35-$B$6)/$C$36)</f>
        <v>0.42257712736425823</v>
      </c>
      <c r="D37" s="25">
        <f>(($D$35-$B$6)/$D$36)</f>
        <v>0.42257712736425823</v>
      </c>
      <c r="E37" s="4"/>
      <c r="F37" s="35" t="s">
        <v>32</v>
      </c>
      <c r="G37" s="36"/>
    </row>
    <row r="38" spans="1:7" x14ac:dyDescent="0.2">
      <c r="E38" s="4"/>
      <c r="F38" s="37" t="s">
        <v>33</v>
      </c>
      <c r="G38" s="38"/>
    </row>
    <row r="39" spans="1:7" x14ac:dyDescent="0.2">
      <c r="A39" s="18" t="s">
        <v>29</v>
      </c>
      <c r="B39" s="22"/>
      <c r="C39" s="22"/>
      <c r="D39" s="4"/>
      <c r="E39" s="4"/>
      <c r="F39" s="33" t="s">
        <v>34</v>
      </c>
      <c r="G39" s="34"/>
    </row>
    <row r="40" spans="1:7" x14ac:dyDescent="0.2">
      <c r="B40" s="2" t="s">
        <v>24</v>
      </c>
      <c r="C40" s="28">
        <v>0.12</v>
      </c>
      <c r="E40" s="4"/>
      <c r="F40" s="4"/>
    </row>
    <row r="41" spans="1:7" x14ac:dyDescent="0.2">
      <c r="B41" s="12" t="s">
        <v>27</v>
      </c>
      <c r="C41" s="25">
        <f>(($C$40-$B$6)/($C$35-$B$6))</f>
        <v>1.166666666666667</v>
      </c>
      <c r="D41" s="6"/>
      <c r="E41" s="4"/>
      <c r="F41" s="4"/>
    </row>
    <row r="42" spans="1:7" x14ac:dyDescent="0.2">
      <c r="B42" s="12" t="s">
        <v>28</v>
      </c>
      <c r="C42" s="25">
        <f>(1-$C$41)</f>
        <v>-0.16666666666666696</v>
      </c>
      <c r="D42" s="6"/>
      <c r="E42" s="4"/>
      <c r="F42" s="4"/>
    </row>
    <row r="43" spans="1:7" x14ac:dyDescent="0.2">
      <c r="B43" s="2" t="s">
        <v>25</v>
      </c>
      <c r="C43" s="25">
        <f>(($C$41*$C$35)+($C$42*$B$6))</f>
        <v>0.12000000000000001</v>
      </c>
      <c r="D43" s="6"/>
      <c r="E43" s="4"/>
      <c r="F43" s="4"/>
    </row>
    <row r="44" spans="1:7" x14ac:dyDescent="0.2">
      <c r="B44" s="2" t="s">
        <v>26</v>
      </c>
      <c r="C44" s="25">
        <f>(($C$41*$C$36)+($C$42*$C$6))</f>
        <v>0.16565023392678926</v>
      </c>
      <c r="D44" s="6"/>
      <c r="E44" s="4"/>
      <c r="F44" s="4"/>
    </row>
    <row r="45" spans="1:7" x14ac:dyDescent="0.2">
      <c r="A45" s="4"/>
      <c r="B45" s="4"/>
      <c r="C45" s="4"/>
      <c r="D45" s="4"/>
      <c r="E45" s="4"/>
      <c r="F45" s="4"/>
    </row>
    <row r="46" spans="1:7" x14ac:dyDescent="0.2">
      <c r="A46" s="18" t="s">
        <v>30</v>
      </c>
      <c r="B46" s="22"/>
      <c r="C46" s="22"/>
      <c r="E46" s="4"/>
      <c r="F46" s="4"/>
    </row>
    <row r="47" spans="1:7" x14ac:dyDescent="0.2">
      <c r="B47" s="2" t="s">
        <v>24</v>
      </c>
      <c r="C47" s="28">
        <v>0.12</v>
      </c>
      <c r="E47" s="4"/>
      <c r="F47" s="4"/>
    </row>
    <row r="48" spans="1:7" x14ac:dyDescent="0.2">
      <c r="B48" s="2" t="s">
        <v>17</v>
      </c>
      <c r="C48" s="25">
        <f>($C$47-$B$5)/($B$4-$B$5)</f>
        <v>0.20000000000000018</v>
      </c>
      <c r="E48" s="4"/>
      <c r="F48" s="4"/>
    </row>
    <row r="49" spans="1:6" x14ac:dyDescent="0.2">
      <c r="B49" s="12" t="s">
        <v>18</v>
      </c>
      <c r="C49" s="25">
        <f>(1-$C$48)</f>
        <v>0.79999999999999982</v>
      </c>
      <c r="E49" s="4"/>
      <c r="F49" s="4"/>
    </row>
    <row r="50" spans="1:6" x14ac:dyDescent="0.2">
      <c r="B50" s="2" t="s">
        <v>25</v>
      </c>
      <c r="C50" s="25">
        <f>(($C$48*$B$4)+($C$49*$B$5))</f>
        <v>0.12</v>
      </c>
      <c r="E50" s="4"/>
      <c r="F50" s="4"/>
    </row>
    <row r="51" spans="1:6" x14ac:dyDescent="0.2">
      <c r="B51" s="2" t="s">
        <v>26</v>
      </c>
      <c r="C51" s="25">
        <f>((($C$48^2)*($C$4^2))+(($C$49^2)*($C$5^2))+(2*$C$48*$C$49*$E$4))^0.5</f>
        <v>0.16876018487783187</v>
      </c>
    </row>
    <row r="52" spans="1:6" x14ac:dyDescent="0.2">
      <c r="A52" s="4"/>
      <c r="B52" s="4"/>
      <c r="C52" s="4"/>
      <c r="D52" s="4"/>
    </row>
  </sheetData>
  <mergeCells count="4">
    <mergeCell ref="F36:G36"/>
    <mergeCell ref="F37:G37"/>
    <mergeCell ref="F38:G38"/>
    <mergeCell ref="F39:G39"/>
  </mergeCells>
  <phoneticPr fontId="1" type="noConversion"/>
  <printOptions headings="1" gridLines="1"/>
  <pageMargins left="0.75" right="0.75" top="1" bottom="1" header="0.5" footer="0.5"/>
  <pageSetup scale="79" orientation="portrait" horizontalDpi="300" verticalDpi="300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workbookViewId="0">
      <selection activeCell="E33" sqref="E33"/>
    </sheetView>
  </sheetViews>
  <sheetFormatPr defaultRowHeight="12.75" x14ac:dyDescent="0.2"/>
  <cols>
    <col min="1" max="6" width="11.7109375" customWidth="1"/>
  </cols>
  <sheetData>
    <row r="1" spans="1:6" x14ac:dyDescent="0.2">
      <c r="A1" s="9" t="s">
        <v>12</v>
      </c>
      <c r="B1" s="4"/>
      <c r="C1" s="4"/>
      <c r="D1" s="4"/>
      <c r="E1" s="4"/>
      <c r="F1" s="4"/>
    </row>
    <row r="2" spans="1:6" x14ac:dyDescent="0.2">
      <c r="B2" s="8" t="s">
        <v>0</v>
      </c>
      <c r="C2" s="8" t="s">
        <v>1</v>
      </c>
      <c r="D2" s="8" t="s">
        <v>19</v>
      </c>
      <c r="E2" s="1"/>
    </row>
    <row r="3" spans="1:6" x14ac:dyDescent="0.2">
      <c r="B3" s="8" t="s">
        <v>2</v>
      </c>
      <c r="C3" s="8" t="s">
        <v>3</v>
      </c>
      <c r="D3" s="8" t="s">
        <v>20</v>
      </c>
      <c r="E3" s="8" t="s">
        <v>7</v>
      </c>
    </row>
    <row r="4" spans="1:6" x14ac:dyDescent="0.2">
      <c r="A4" s="2" t="s">
        <v>9</v>
      </c>
      <c r="B4" s="28">
        <v>0.08</v>
      </c>
      <c r="C4" s="28">
        <v>0.12</v>
      </c>
      <c r="D4" s="32">
        <v>0.3</v>
      </c>
      <c r="E4" s="26">
        <f>$C$4*$C$5*$D$4</f>
        <v>7.1999999999999998E-3</v>
      </c>
    </row>
    <row r="5" spans="1:6" x14ac:dyDescent="0.2">
      <c r="A5" s="2" t="s">
        <v>10</v>
      </c>
      <c r="B5" s="28">
        <v>0.13</v>
      </c>
      <c r="C5" s="28">
        <v>0.2</v>
      </c>
      <c r="D5" s="16"/>
    </row>
    <row r="6" spans="1:6" x14ac:dyDescent="0.2">
      <c r="A6" s="2" t="s">
        <v>4</v>
      </c>
      <c r="B6" s="28">
        <v>0.05</v>
      </c>
      <c r="C6" s="21">
        <v>0</v>
      </c>
      <c r="D6" s="16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7" t="s">
        <v>11</v>
      </c>
      <c r="B8" s="7" t="s">
        <v>11</v>
      </c>
      <c r="C8" s="9"/>
      <c r="D8" s="10" t="s">
        <v>22</v>
      </c>
      <c r="E8" s="10" t="s">
        <v>1</v>
      </c>
      <c r="F8" s="11" t="s">
        <v>16</v>
      </c>
    </row>
    <row r="9" spans="1:6" x14ac:dyDescent="0.2">
      <c r="A9" s="17" t="s">
        <v>9</v>
      </c>
      <c r="B9" s="17" t="s">
        <v>10</v>
      </c>
      <c r="C9" s="18"/>
      <c r="D9" s="19" t="s">
        <v>2</v>
      </c>
      <c r="E9" s="19" t="s">
        <v>3</v>
      </c>
      <c r="F9" s="20" t="s">
        <v>6</v>
      </c>
    </row>
    <row r="10" spans="1:6" x14ac:dyDescent="0.2">
      <c r="A10" s="29">
        <v>1</v>
      </c>
      <c r="B10" s="30">
        <v>0</v>
      </c>
      <c r="D10" s="25">
        <f t="shared" ref="D10:D20" si="0">(($B$4*$A10)+($B$5*$B10))</f>
        <v>0.08</v>
      </c>
      <c r="E10" s="25">
        <f t="shared" ref="E10:E20" si="1">((($A10^2)*($C$4^2))+(($B10^2)*($C$5^2))+(2*$A10*$B10*$E$4))^0.5</f>
        <v>0.12</v>
      </c>
      <c r="F10" s="25">
        <f t="shared" ref="F10:F20" si="2">(D10-$B$6)/E10</f>
        <v>0.25</v>
      </c>
    </row>
    <row r="11" spans="1:6" x14ac:dyDescent="0.2">
      <c r="A11" s="31">
        <v>0.9</v>
      </c>
      <c r="B11" s="30">
        <v>0.1</v>
      </c>
      <c r="D11" s="25">
        <f t="shared" si="0"/>
        <v>8.5000000000000006E-2</v>
      </c>
      <c r="E11" s="25">
        <f t="shared" si="1"/>
        <v>0.11558546621439912</v>
      </c>
      <c r="F11" s="25">
        <f t="shared" si="2"/>
        <v>0.3028062363401175</v>
      </c>
    </row>
    <row r="12" spans="1:6" x14ac:dyDescent="0.2">
      <c r="A12" s="31">
        <v>0.8</v>
      </c>
      <c r="B12" s="30">
        <v>0.2</v>
      </c>
      <c r="D12" s="25">
        <f t="shared" si="0"/>
        <v>0.09</v>
      </c>
      <c r="E12" s="25">
        <f t="shared" si="1"/>
        <v>0.11454256850621083</v>
      </c>
      <c r="F12" s="25">
        <f t="shared" si="2"/>
        <v>0.34921514788478902</v>
      </c>
    </row>
    <row r="13" spans="1:6" x14ac:dyDescent="0.2">
      <c r="A13" s="31">
        <v>0.7</v>
      </c>
      <c r="B13" s="30">
        <v>0.3</v>
      </c>
      <c r="D13" s="25">
        <f t="shared" si="0"/>
        <v>9.5000000000000001E-2</v>
      </c>
      <c r="E13" s="25">
        <f t="shared" si="1"/>
        <v>0.11696153213770756</v>
      </c>
      <c r="F13" s="25">
        <f t="shared" si="2"/>
        <v>0.38474188203193277</v>
      </c>
    </row>
    <row r="14" spans="1:6" x14ac:dyDescent="0.2">
      <c r="A14" s="31">
        <v>0.6</v>
      </c>
      <c r="B14" s="30">
        <v>0.4</v>
      </c>
      <c r="D14" s="25">
        <f t="shared" si="0"/>
        <v>0.1</v>
      </c>
      <c r="E14" s="25">
        <f t="shared" si="1"/>
        <v>0.12263767773404714</v>
      </c>
      <c r="F14" s="25">
        <f t="shared" si="2"/>
        <v>0.40770504565840138</v>
      </c>
    </row>
    <row r="15" spans="1:6" x14ac:dyDescent="0.2">
      <c r="A15" s="31">
        <v>0.5</v>
      </c>
      <c r="B15" s="30">
        <v>0.5</v>
      </c>
      <c r="D15" s="25">
        <f t="shared" si="0"/>
        <v>0.10500000000000001</v>
      </c>
      <c r="E15" s="25">
        <f t="shared" si="1"/>
        <v>0.13114877048604001</v>
      </c>
      <c r="F15" s="25">
        <f t="shared" si="2"/>
        <v>0.41937106841466287</v>
      </c>
    </row>
    <row r="16" spans="1:6" x14ac:dyDescent="0.2">
      <c r="A16" s="31">
        <v>0.4</v>
      </c>
      <c r="B16" s="30">
        <v>0.6</v>
      </c>
      <c r="D16" s="25">
        <f t="shared" si="0"/>
        <v>0.11</v>
      </c>
      <c r="E16" s="25">
        <f t="shared" si="1"/>
        <v>0.14198591479439079</v>
      </c>
      <c r="F16" s="25">
        <f t="shared" si="2"/>
        <v>0.42257712736425823</v>
      </c>
    </row>
    <row r="17" spans="1:6" x14ac:dyDescent="0.2">
      <c r="A17" s="31">
        <v>0.3</v>
      </c>
      <c r="B17" s="30">
        <v>0.7</v>
      </c>
      <c r="D17" s="25">
        <f t="shared" si="0"/>
        <v>0.11499999999999999</v>
      </c>
      <c r="E17" s="25">
        <f t="shared" si="1"/>
        <v>0.15466091943344965</v>
      </c>
      <c r="F17" s="25">
        <f t="shared" si="2"/>
        <v>0.42027423759089566</v>
      </c>
    </row>
    <row r="18" spans="1:6" x14ac:dyDescent="0.2">
      <c r="A18" s="31">
        <v>0.2</v>
      </c>
      <c r="B18" s="30">
        <v>0.8</v>
      </c>
      <c r="D18" s="25">
        <f t="shared" si="0"/>
        <v>0.12000000000000001</v>
      </c>
      <c r="E18" s="25">
        <f t="shared" si="1"/>
        <v>0.16876018487783193</v>
      </c>
      <c r="F18" s="25">
        <f t="shared" si="2"/>
        <v>0.41478978024748003</v>
      </c>
    </row>
    <row r="19" spans="1:6" x14ac:dyDescent="0.2">
      <c r="A19" s="31">
        <v>0.1</v>
      </c>
      <c r="B19" s="30">
        <v>0.9</v>
      </c>
      <c r="D19" s="25">
        <f t="shared" si="0"/>
        <v>0.125</v>
      </c>
      <c r="E19" s="25">
        <f t="shared" si="1"/>
        <v>0.18395651660107071</v>
      </c>
      <c r="F19" s="25">
        <f t="shared" si="2"/>
        <v>0.40770504565840132</v>
      </c>
    </row>
    <row r="20" spans="1:6" x14ac:dyDescent="0.2">
      <c r="A20" s="31">
        <v>0</v>
      </c>
      <c r="B20" s="30">
        <v>1</v>
      </c>
      <c r="D20" s="25">
        <f t="shared" si="0"/>
        <v>0.13</v>
      </c>
      <c r="E20" s="25">
        <f t="shared" si="1"/>
        <v>0.2</v>
      </c>
      <c r="F20" s="25">
        <f t="shared" si="2"/>
        <v>0.39999999999999997</v>
      </c>
    </row>
    <row r="21" spans="1:6" x14ac:dyDescent="0.2">
      <c r="A21" s="4"/>
      <c r="B21" s="4"/>
      <c r="C21" s="4"/>
      <c r="D21" s="13"/>
      <c r="E21" s="4"/>
      <c r="F21" s="4"/>
    </row>
    <row r="22" spans="1:6" x14ac:dyDescent="0.2">
      <c r="A22" s="23" t="s">
        <v>35</v>
      </c>
      <c r="B22" s="24"/>
      <c r="E22" s="3"/>
    </row>
    <row r="23" spans="1:6" x14ac:dyDescent="0.2">
      <c r="A23" s="3"/>
      <c r="C23" s="11" t="s">
        <v>15</v>
      </c>
      <c r="D23" s="11" t="s">
        <v>21</v>
      </c>
      <c r="E23" s="3"/>
    </row>
    <row r="24" spans="1:6" x14ac:dyDescent="0.2">
      <c r="B24" s="3"/>
      <c r="C24" s="19" t="s">
        <v>13</v>
      </c>
      <c r="D24" s="19" t="s">
        <v>14</v>
      </c>
    </row>
    <row r="25" spans="1:6" x14ac:dyDescent="0.2">
      <c r="B25" s="2" t="s">
        <v>17</v>
      </c>
      <c r="C25" s="25">
        <f>(($C$5^2-$E$4)/($C$4^2+$C$5^2-(2*$E$4)))</f>
        <v>0.82000000000000006</v>
      </c>
      <c r="D25" s="25">
        <f>IF(C25&gt;1,1,C25)</f>
        <v>0.82000000000000006</v>
      </c>
    </row>
    <row r="26" spans="1:6" x14ac:dyDescent="0.2">
      <c r="B26" s="2" t="s">
        <v>18</v>
      </c>
      <c r="C26" s="25">
        <f>1-$C$25</f>
        <v>0.17999999999999994</v>
      </c>
      <c r="D26" s="27">
        <f>1-D25</f>
        <v>0.17999999999999994</v>
      </c>
    </row>
    <row r="27" spans="1:6" x14ac:dyDescent="0.2">
      <c r="B27" s="2" t="s">
        <v>2</v>
      </c>
      <c r="C27" s="25">
        <f>(($B$4*C25)+($B$5*C26))</f>
        <v>8.8999999999999996E-2</v>
      </c>
      <c r="D27" s="25">
        <f>(($B$4*D25)+($B$5*D26))</f>
        <v>8.8999999999999996E-2</v>
      </c>
    </row>
    <row r="28" spans="1:6" x14ac:dyDescent="0.2">
      <c r="B28" s="2" t="s">
        <v>5</v>
      </c>
      <c r="C28" s="25">
        <f>((($C$25^2)*($C$4^2))+(($C$26^2)*($C$5^2))+(2*$C$25*$C$26*$E$4))^0.5</f>
        <v>0.11447270417003348</v>
      </c>
      <c r="D28" s="25">
        <f>((($D$25^2)*($C$4^2))+(($D$26^2)*($C$5^2))+(2*$D$25*$D$26*$E$4))^0.5</f>
        <v>0.11447270417003348</v>
      </c>
    </row>
    <row r="29" spans="1:6" x14ac:dyDescent="0.2">
      <c r="A29" s="4"/>
      <c r="B29" s="14"/>
      <c r="C29" s="5"/>
      <c r="D29" s="15"/>
      <c r="E29" s="4"/>
      <c r="F29" s="4"/>
    </row>
    <row r="30" spans="1:6" x14ac:dyDescent="0.2">
      <c r="A30" s="23" t="s">
        <v>8</v>
      </c>
      <c r="B30" s="24"/>
      <c r="E30" s="5"/>
    </row>
    <row r="31" spans="1:6" x14ac:dyDescent="0.2">
      <c r="C31" s="11" t="s">
        <v>15</v>
      </c>
      <c r="D31" s="11" t="s">
        <v>21</v>
      </c>
    </row>
    <row r="32" spans="1:6" x14ac:dyDescent="0.2">
      <c r="C32" s="19" t="s">
        <v>13</v>
      </c>
      <c r="D32" s="19" t="s">
        <v>14</v>
      </c>
    </row>
    <row r="33" spans="1:7" x14ac:dyDescent="0.2">
      <c r="B33" s="2" t="s">
        <v>17</v>
      </c>
      <c r="C33" s="27">
        <f>(((($B$4-$B$6)*($C$5^2))-(($B$5-$B$6)*($E$4)))/((($B$4-$B$6)*($C$5^2))+(($B$5-$B$6)*($C$4^2))-((($B$4-$B$6)+($B$5-$B$6))*$E$4)))</f>
        <v>0.40000000000000008</v>
      </c>
      <c r="D33" s="27">
        <f>IF(C33&gt;1,1,IF(C33&lt;0,0,C33))</f>
        <v>0.40000000000000008</v>
      </c>
    </row>
    <row r="34" spans="1:7" x14ac:dyDescent="0.2">
      <c r="B34" s="12" t="s">
        <v>18</v>
      </c>
      <c r="C34" s="25">
        <f>(1-$C$33)</f>
        <v>0.59999999999999987</v>
      </c>
      <c r="D34" s="25">
        <f>1-D33</f>
        <v>0.59999999999999987</v>
      </c>
      <c r="E34" s="4"/>
      <c r="F34" s="4"/>
    </row>
    <row r="35" spans="1:7" x14ac:dyDescent="0.2">
      <c r="B35" s="2" t="s">
        <v>2</v>
      </c>
      <c r="C35" s="25">
        <f>(($C$33*$B$4)+($C$34*$B$5))</f>
        <v>0.10999999999999999</v>
      </c>
      <c r="D35" s="25">
        <f>(($D$33*$B$4)+($D$34*$B$5))</f>
        <v>0.10999999999999999</v>
      </c>
      <c r="E35" s="4"/>
      <c r="F35" s="4"/>
    </row>
    <row r="36" spans="1:7" x14ac:dyDescent="0.2">
      <c r="B36" s="2" t="s">
        <v>5</v>
      </c>
      <c r="C36" s="25">
        <f>((($C$33^2)*($C$4^2))+(($C$34^2)*($C$5^2))+(2*$C$33*$C$34*$E$4))^0.5</f>
        <v>0.14198591479439077</v>
      </c>
      <c r="D36" s="25">
        <f>((($D$33^2)*($C$4^2))+(($D$34^2)*($C$5^2))+(2*$D$33*$D$34*$E$4))^0.5</f>
        <v>0.14198591479439077</v>
      </c>
      <c r="E36" s="4"/>
      <c r="F36" s="4"/>
    </row>
    <row r="37" spans="1:7" x14ac:dyDescent="0.2">
      <c r="A37" s="4"/>
      <c r="B37" s="2" t="s">
        <v>23</v>
      </c>
      <c r="C37" s="25">
        <f>(($C$35-$B$6)/$C$36)</f>
        <v>0.42257712736425823</v>
      </c>
      <c r="D37" s="25">
        <f>(($D$35-$B$6)/$D$36)</f>
        <v>0.42257712736425823</v>
      </c>
      <c r="E37" s="4"/>
      <c r="F37" s="33" t="s">
        <v>31</v>
      </c>
      <c r="G37" s="34"/>
    </row>
    <row r="38" spans="1:7" x14ac:dyDescent="0.2">
      <c r="E38" s="4"/>
      <c r="F38" s="35" t="s">
        <v>32</v>
      </c>
      <c r="G38" s="36"/>
    </row>
    <row r="39" spans="1:7" x14ac:dyDescent="0.2">
      <c r="A39" s="18" t="s">
        <v>29</v>
      </c>
      <c r="B39" s="22"/>
      <c r="C39" s="22"/>
      <c r="D39" s="4"/>
      <c r="E39" s="4"/>
      <c r="F39" s="37" t="s">
        <v>33</v>
      </c>
      <c r="G39" s="38"/>
    </row>
    <row r="40" spans="1:7" x14ac:dyDescent="0.2">
      <c r="B40" s="2" t="s">
        <v>24</v>
      </c>
      <c r="C40" s="28">
        <v>0.12</v>
      </c>
      <c r="E40" s="4"/>
      <c r="F40" s="33" t="s">
        <v>34</v>
      </c>
      <c r="G40" s="34"/>
    </row>
    <row r="41" spans="1:7" x14ac:dyDescent="0.2">
      <c r="B41" s="12" t="s">
        <v>27</v>
      </c>
      <c r="C41" s="25">
        <f>(($C$40-$B$6)/($C$35-$B$6))</f>
        <v>1.166666666666667</v>
      </c>
      <c r="D41" s="6"/>
      <c r="E41" s="4"/>
      <c r="F41" s="4"/>
    </row>
    <row r="42" spans="1:7" x14ac:dyDescent="0.2">
      <c r="B42" s="12" t="s">
        <v>28</v>
      </c>
      <c r="C42" s="25">
        <f>(1-$C$41)</f>
        <v>-0.16666666666666696</v>
      </c>
      <c r="D42" s="6"/>
      <c r="E42" s="4"/>
      <c r="F42" s="4"/>
    </row>
    <row r="43" spans="1:7" x14ac:dyDescent="0.2">
      <c r="B43" s="2" t="s">
        <v>25</v>
      </c>
      <c r="C43" s="25">
        <f>(($C$41*$C$35)+($C$42*$B$6))</f>
        <v>0.12000000000000001</v>
      </c>
      <c r="D43" s="6"/>
      <c r="E43" s="4"/>
      <c r="F43" s="4"/>
    </row>
    <row r="44" spans="1:7" x14ac:dyDescent="0.2">
      <c r="B44" s="2" t="s">
        <v>26</v>
      </c>
      <c r="C44" s="25">
        <f>(($C$41*$C$36)+($C$42*$C$6))</f>
        <v>0.16565023392678926</v>
      </c>
      <c r="D44" s="6"/>
      <c r="E44" s="4"/>
      <c r="F44" s="4"/>
    </row>
    <row r="45" spans="1:7" x14ac:dyDescent="0.2">
      <c r="A45" s="4"/>
      <c r="B45" s="4"/>
      <c r="C45" s="4"/>
      <c r="D45" s="4"/>
      <c r="E45" s="4"/>
      <c r="F45" s="4"/>
    </row>
    <row r="46" spans="1:7" x14ac:dyDescent="0.2">
      <c r="A46" s="18" t="s">
        <v>30</v>
      </c>
      <c r="B46" s="22"/>
      <c r="C46" s="22"/>
      <c r="E46" s="4"/>
      <c r="F46" s="4"/>
    </row>
    <row r="47" spans="1:7" x14ac:dyDescent="0.2">
      <c r="B47" s="2" t="s">
        <v>24</v>
      </c>
      <c r="C47" s="28">
        <v>0.12</v>
      </c>
      <c r="E47" s="4"/>
      <c r="F47" s="4"/>
    </row>
    <row r="48" spans="1:7" x14ac:dyDescent="0.2">
      <c r="B48" s="2" t="s">
        <v>17</v>
      </c>
      <c r="C48" s="25">
        <f>($C$47-$B$5)/($B$4-$B$5)</f>
        <v>0.20000000000000018</v>
      </c>
      <c r="E48" s="4"/>
      <c r="F48" s="4"/>
    </row>
    <row r="49" spans="1:6" x14ac:dyDescent="0.2">
      <c r="B49" s="12" t="s">
        <v>18</v>
      </c>
      <c r="C49" s="25">
        <f>(1-$C$48)</f>
        <v>0.79999999999999982</v>
      </c>
      <c r="E49" s="4"/>
      <c r="F49" s="4"/>
    </row>
    <row r="50" spans="1:6" x14ac:dyDescent="0.2">
      <c r="B50" s="2" t="s">
        <v>25</v>
      </c>
      <c r="C50" s="25">
        <f>(($C$48*$B$4)+($C$49*$B$5))</f>
        <v>0.12</v>
      </c>
      <c r="E50" s="4"/>
      <c r="F50" s="4"/>
    </row>
    <row r="51" spans="1:6" x14ac:dyDescent="0.2">
      <c r="B51" s="2" t="s">
        <v>26</v>
      </c>
      <c r="C51" s="25">
        <f>((($C$48^2)*($C$4^2))+(($C$49^2)*($C$5^2))+(2*$C$48*$C$49*$E$4))^0.5</f>
        <v>0.16876018487783187</v>
      </c>
    </row>
    <row r="52" spans="1:6" x14ac:dyDescent="0.2">
      <c r="A52" s="4"/>
      <c r="B52" s="4"/>
      <c r="C52" s="4"/>
      <c r="D52" s="4"/>
    </row>
  </sheetData>
  <mergeCells count="4">
    <mergeCell ref="F37:G37"/>
    <mergeCell ref="F38:G38"/>
    <mergeCell ref="F39:G39"/>
    <mergeCell ref="F40:G40"/>
  </mergeCells>
  <phoneticPr fontId="1" type="noConversion"/>
  <printOptions headings="1" gridLines="1"/>
  <pageMargins left="0.75" right="0.75" top="1" bottom="1" header="0.5" footer="0.5"/>
  <pageSetup scale="79" orientation="portrait" horizontalDpi="300" verticalDpi="300" r:id="rId1"/>
  <headerFooter alignWithMargins="0">
    <oddHeader>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 Model</vt:lpstr>
      <vt:lpstr>Web Model </vt:lpstr>
      <vt:lpstr>'Book Model'!Print_Area</vt:lpstr>
      <vt:lpstr>'Web Model '!Print_Area</vt:lpstr>
    </vt:vector>
  </TitlesOfParts>
  <Company>Colorado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Johnson</dc:creator>
  <cp:lastModifiedBy>Bathurst, Noelle</cp:lastModifiedBy>
  <cp:lastPrinted>2003-05-01T19:16:50Z</cp:lastPrinted>
  <dcterms:created xsi:type="dcterms:W3CDTF">2001-01-10T21:41:22Z</dcterms:created>
  <dcterms:modified xsi:type="dcterms:W3CDTF">2017-05-10T21:01:14Z</dcterms:modified>
</cp:coreProperties>
</file>