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-660" yWindow="345" windowWidth="24840" windowHeight="13680"/>
  </bookViews>
  <sheets>
    <sheet name="Table 8.1" sheetId="5" r:id="rId1"/>
    <sheet name="Spreadsheet 8.1" sheetId="8" r:id="rId2"/>
  </sheets>
  <externalReferences>
    <externalReference r:id="rId3"/>
  </externalReferences>
  <definedNames>
    <definedName name="solver_adj" localSheetId="1" hidden="1">'Spreadsheet 8.1'!$D$62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ng" localSheetId="0" hidden="1">1</definedName>
    <definedName name="solver_itr" localSheetId="1" hidden="1">2147483647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um" localSheetId="1" hidden="1">0</definedName>
    <definedName name="solver_num" localSheetId="0" hidden="1">0</definedName>
    <definedName name="solver_opt" localSheetId="1" hidden="1">'Spreadsheet 8.1'!$C$53</definedName>
    <definedName name="solver_opt" localSheetId="0" hidden="1">'Table 8.1'!$AC$19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typ" localSheetId="0" hidden="1">1</definedName>
    <definedName name="solver_val" localSheetId="1" hidden="1">0.1691</definedName>
    <definedName name="solver_val" localSheetId="0" hidden="1">0</definedName>
    <definedName name="solver_ver" localSheetId="1" hidden="1">2</definedName>
    <definedName name="solver_ver" localSheetId="0" hidden="1">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6" i="8" l="1"/>
  <c r="F47" i="8"/>
  <c r="D46" i="8" a="1"/>
  <c r="I46" i="8"/>
  <c r="I47" i="8"/>
  <c r="G40" i="8"/>
  <c r="C40" i="8"/>
  <c r="B40" i="8" a="1"/>
  <c r="E40" i="8" s="1"/>
  <c r="F57" i="8" s="1"/>
  <c r="F40" i="8"/>
  <c r="G57" i="8" s="1"/>
  <c r="B38" i="8"/>
  <c r="B10" i="8"/>
  <c r="I32" i="8"/>
  <c r="B32" i="8"/>
  <c r="B31" i="8"/>
  <c r="B30" i="8"/>
  <c r="B29" i="8"/>
  <c r="B6" i="8"/>
  <c r="E28" i="8"/>
  <c r="B28" i="8"/>
  <c r="B27" i="8"/>
  <c r="B26" i="8"/>
  <c r="B9" i="8"/>
  <c r="H31" i="8" s="1"/>
  <c r="B8" i="8"/>
  <c r="G30" i="8"/>
  <c r="B7" i="8"/>
  <c r="F29" i="8" s="1"/>
  <c r="B5" i="8"/>
  <c r="D27" i="8" s="1"/>
  <c r="B4" i="8"/>
  <c r="F41" i="8"/>
  <c r="D46" i="8"/>
  <c r="D47" i="8"/>
  <c r="H46" i="8"/>
  <c r="H47" i="8" s="1"/>
  <c r="G46" i="8"/>
  <c r="G47" i="8"/>
  <c r="E46" i="8"/>
  <c r="E47" i="8"/>
  <c r="E41" i="8"/>
  <c r="I78" i="5"/>
  <c r="H78" i="5"/>
  <c r="E78" i="5"/>
  <c r="D78" i="5"/>
  <c r="I77" i="5"/>
  <c r="H77" i="5"/>
  <c r="G77" i="5"/>
  <c r="G78" i="5"/>
  <c r="F77" i="5"/>
  <c r="F78" i="5"/>
  <c r="E77" i="5"/>
  <c r="D77" i="5"/>
  <c r="C77" i="5"/>
  <c r="C78" i="5"/>
  <c r="I76" i="5"/>
  <c r="H76" i="5"/>
  <c r="G76" i="5"/>
  <c r="F76" i="5"/>
  <c r="E76" i="5"/>
  <c r="D76" i="5"/>
  <c r="C76" i="5"/>
  <c r="I75" i="5"/>
  <c r="H75" i="5"/>
  <c r="G75" i="5"/>
  <c r="F75" i="5"/>
  <c r="E75" i="5"/>
  <c r="D75" i="5"/>
  <c r="C75" i="5"/>
  <c r="I74" i="5"/>
  <c r="H74" i="5"/>
  <c r="G74" i="5"/>
  <c r="F74" i="5"/>
  <c r="E74" i="5"/>
  <c r="D74" i="5"/>
  <c r="C74" i="5"/>
  <c r="BJ9" i="5"/>
  <c r="BJ8" i="5"/>
  <c r="BJ7" i="5"/>
  <c r="BJ6" i="5"/>
  <c r="BJ5" i="5"/>
  <c r="BJ4" i="5"/>
  <c r="BJ3" i="5"/>
  <c r="E48" i="8" l="1"/>
  <c r="E49" i="8" s="1"/>
  <c r="D10" i="8"/>
  <c r="D5" i="8"/>
  <c r="F5" i="8"/>
  <c r="F6" i="8"/>
  <c r="F9" i="8"/>
  <c r="D6" i="8"/>
  <c r="C26" i="8"/>
  <c r="D9" i="8"/>
  <c r="B59" i="8"/>
  <c r="F4" i="8"/>
  <c r="D8" i="8"/>
  <c r="F8" i="8"/>
  <c r="F7" i="8"/>
  <c r="F10" i="8"/>
  <c r="D7" i="8"/>
  <c r="H48" i="8"/>
  <c r="H49" i="8" s="1"/>
  <c r="D4" i="8"/>
  <c r="C41" i="8"/>
  <c r="D57" i="8"/>
  <c r="D48" i="8"/>
  <c r="G41" i="8"/>
  <c r="H57" i="8"/>
  <c r="C47" i="8"/>
  <c r="C25" i="8" a="1"/>
  <c r="D40" i="8"/>
  <c r="H40" i="8"/>
  <c r="B40" i="8"/>
  <c r="B41" i="8" s="1"/>
  <c r="D49" i="8" l="1"/>
  <c r="I57" i="8"/>
  <c r="H41" i="8"/>
  <c r="G48" i="8"/>
  <c r="G49" i="8" s="1"/>
  <c r="F48" i="8"/>
  <c r="F49" i="8" s="1"/>
  <c r="I48" i="8"/>
  <c r="I49" i="8" s="1"/>
  <c r="D41" i="8"/>
  <c r="E57" i="8"/>
  <c r="D58" i="8" a="1"/>
  <c r="C52" i="8"/>
  <c r="B58" i="8"/>
  <c r="E25" i="8"/>
  <c r="G25" i="8"/>
  <c r="H25" i="8"/>
  <c r="I25" i="8"/>
  <c r="F25" i="8"/>
  <c r="C25" i="8"/>
  <c r="D25" i="8"/>
  <c r="D28" i="8" l="1"/>
  <c r="D30" i="8"/>
  <c r="D29" i="8"/>
  <c r="D32" i="8"/>
  <c r="D26" i="8"/>
  <c r="D31" i="8"/>
  <c r="H30" i="8"/>
  <c r="H28" i="8"/>
  <c r="H26" i="8"/>
  <c r="H32" i="8"/>
  <c r="H27" i="8"/>
  <c r="H29" i="8"/>
  <c r="C48" i="8"/>
  <c r="C28" i="8"/>
  <c r="C29" i="8"/>
  <c r="C30" i="8"/>
  <c r="C31" i="8"/>
  <c r="C32" i="8"/>
  <c r="C27" i="8"/>
  <c r="G28" i="8"/>
  <c r="G26" i="8"/>
  <c r="G29" i="8"/>
  <c r="G31" i="8"/>
  <c r="G27" i="8"/>
  <c r="G32" i="8"/>
  <c r="C51" i="8" a="1"/>
  <c r="C51" i="8" s="1"/>
  <c r="C54" i="8" a="1"/>
  <c r="C54" i="8" s="1"/>
  <c r="C59" i="8" s="1"/>
  <c r="F30" i="8"/>
  <c r="F31" i="8"/>
  <c r="F28" i="8"/>
  <c r="F27" i="8"/>
  <c r="F26" i="8"/>
  <c r="F32" i="8"/>
  <c r="E30" i="8"/>
  <c r="E29" i="8"/>
  <c r="E26" i="8"/>
  <c r="E27" i="8"/>
  <c r="E32" i="8"/>
  <c r="E31" i="8"/>
  <c r="C50" i="8" a="1"/>
  <c r="C50" i="8" s="1"/>
  <c r="C53" i="8" s="1"/>
  <c r="C55" i="8" s="1"/>
  <c r="H58" i="8"/>
  <c r="F58" i="8"/>
  <c r="D58" i="8"/>
  <c r="E58" i="8"/>
  <c r="G58" i="8"/>
  <c r="I58" i="8"/>
  <c r="I28" i="8"/>
  <c r="I29" i="8"/>
  <c r="I30" i="8"/>
  <c r="I27" i="8"/>
  <c r="I26" i="8"/>
  <c r="I31" i="8"/>
  <c r="B60" i="8"/>
  <c r="C57" i="8" a="1"/>
  <c r="C57" i="8" s="1"/>
  <c r="B55" i="8" l="1"/>
  <c r="F55" i="8"/>
  <c r="H55" i="8"/>
  <c r="D55" i="8"/>
  <c r="G55" i="8"/>
  <c r="I55" i="8"/>
  <c r="E55" i="8"/>
  <c r="C58" i="8" a="1"/>
  <c r="C58" i="8" s="1"/>
  <c r="C60" i="8" s="1"/>
  <c r="J57" i="8" l="1"/>
  <c r="J59" i="8"/>
  <c r="J58" i="8"/>
  <c r="J60" i="8" s="1"/>
</calcChain>
</file>

<file path=xl/sharedStrings.xml><?xml version="1.0" encoding="utf-8"?>
<sst xmlns="http://schemas.openxmlformats.org/spreadsheetml/2006/main" count="254" uniqueCount="131">
  <si>
    <t>Date</t>
  </si>
  <si>
    <t>Market Index</t>
  </si>
  <si>
    <t>WMT</t>
  </si>
  <si>
    <t>TGT</t>
  </si>
  <si>
    <t>VZ</t>
  </si>
  <si>
    <t>T</t>
  </si>
  <si>
    <t>F</t>
  </si>
  <si>
    <t>GM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</si>
  <si>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</si>
  <si>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</si>
  <si>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</si>
  <si>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</si>
  <si>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</si>
  <si>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</si>
  <si>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</si>
  <si>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</si>
  <si>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</si>
  <si>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</si>
  <si>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</si>
  <si>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</si>
  <si>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</si>
  <si>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</si>
  <si>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</si>
  <si>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</si>
  <si>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</si>
  <si>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</si>
  <si>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</si>
  <si>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</si>
  <si>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</si>
  <si>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</si>
  <si>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</si>
  <si>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</si>
  <si>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</si>
  <si>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</si>
  <si>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</si>
  <si>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</si>
  <si>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</si>
  <si>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</si>
  <si>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</si>
  <si>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</si>
  <si>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</si>
  <si>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</si>
  <si>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</si>
  <si>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</si>
  <si>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</si>
  <si>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</si>
  <si>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</si>
  <si>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</si>
  <si>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</si>
  <si>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</si>
  <si>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</si>
  <si>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</si>
  <si>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</si>
  <si>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</si>
  <si>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</si>
  <si>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</si>
  <si>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</si>
  <si>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</si>
  <si>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</si>
  <si>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</si>
  <si>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</si>
  <si>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</si>
  <si>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</si>
  <si>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</si>
  <si>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</si>
  <si>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</si>
  <si>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</si>
  <si>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</si>
  <si>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Monthly Return</t>
  </si>
  <si>
    <t>SD</t>
  </si>
  <si>
    <t>AVERAGE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</si>
  <si>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</si>
  <si>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</si>
  <si>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</si>
  <si>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</si>
  <si>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</si>
  <si>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</si>
  <si>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</si>
  <si>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</si>
  <si>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</si>
  <si>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</si>
  <si>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</si>
  <si>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</si>
  <si>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</si>
  <si>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</si>
  <si>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</si>
  <si>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</si>
  <si>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</si>
  <si>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</si>
  <si>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Market index</t>
  </si>
  <si>
    <t>Table 8.1</t>
  </si>
  <si>
    <t>Excel output: Regression statistics for the SCL of Ford</t>
  </si>
  <si>
    <t>Ford</t>
  </si>
  <si>
    <t>AVG</t>
  </si>
  <si>
    <t>min</t>
  </si>
  <si>
    <t>max</t>
  </si>
  <si>
    <t>max - min</t>
  </si>
  <si>
    <t>IGNORE THIS (FOLLOWING) PART OF THE SPREADSHEET</t>
  </si>
  <si>
    <t>WMT (Walmart)</t>
  </si>
  <si>
    <t>TGT (Target)</t>
  </si>
  <si>
    <t>VZ (Verizon)</t>
  </si>
  <si>
    <t>T (AT&amp;T)</t>
  </si>
  <si>
    <t>F (Ford)</t>
  </si>
  <si>
    <t>GM (General Motors)</t>
  </si>
  <si>
    <t>Beta</t>
  </si>
  <si>
    <t>Alpha</t>
  </si>
  <si>
    <t>Panel A: Risk Parameters of the Investable Universe (annualized)</t>
  </si>
  <si>
    <t>SD of Excess Return</t>
  </si>
  <si>
    <t>BETA</t>
  </si>
  <si>
    <t>SD of Systematic Component</t>
  </si>
  <si>
    <t>SD of Residual</t>
  </si>
  <si>
    <t>Correlation with the Market Index</t>
  </si>
  <si>
    <t>Panel B: Correlation of Residuals</t>
  </si>
  <si>
    <t>Panel C: The Index Model Covariance Matrix</t>
  </si>
  <si>
    <t>Panel D: Macro Forecast and Forecasts of Alpha Values</t>
  </si>
  <si>
    <t xml:space="preserve">market risk premium = </t>
  </si>
  <si>
    <t>Risk Premium</t>
  </si>
  <si>
    <t>Panel E: Computation of the Optimal Risky Portfolio</t>
  </si>
  <si>
    <t>Active Pf A</t>
  </si>
  <si>
    <t>Overall Pf</t>
  </si>
  <si>
    <r>
      <t>s</t>
    </r>
    <r>
      <rPr>
        <vertAlign val="superscript"/>
        <sz val="11"/>
        <rFont val="Verdana"/>
        <family val="2"/>
      </rPr>
      <t>2</t>
    </r>
    <r>
      <rPr>
        <sz val="11"/>
        <rFont val="Verdana"/>
        <family val="2"/>
      </rPr>
      <t>(</t>
    </r>
    <r>
      <rPr>
        <i/>
        <sz val="11"/>
        <rFont val="Calibri"/>
        <family val="2"/>
        <scheme val="minor"/>
      </rPr>
      <t>e</t>
    </r>
    <r>
      <rPr>
        <sz val="11"/>
        <rFont val="Verdana"/>
        <family val="2"/>
      </rPr>
      <t>)</t>
    </r>
  </si>
  <si>
    <r>
      <rPr>
        <i/>
        <sz val="11"/>
        <rFont val="Calibri"/>
        <family val="2"/>
        <scheme val="minor"/>
      </rPr>
      <t>w</t>
    </r>
    <r>
      <rPr>
        <i/>
        <vertAlign val="subscript"/>
        <sz val="11"/>
        <rFont val="Calibri"/>
        <family val="2"/>
        <scheme val="minor"/>
      </rPr>
      <t>i</t>
    </r>
    <r>
      <rPr>
        <sz val="11"/>
        <rFont val="Symbol"/>
        <family val="1"/>
        <charset val="2"/>
      </rPr>
      <t>(</t>
    </r>
    <r>
      <rPr>
        <sz val="11"/>
        <rFont val="Calibri"/>
        <family val="2"/>
        <scheme val="minor"/>
      </rPr>
      <t>0</t>
    </r>
    <r>
      <rPr>
        <sz val="11"/>
        <rFont val="Symbol"/>
        <family val="1"/>
        <charset val="2"/>
      </rPr>
      <t>) = a</t>
    </r>
    <r>
      <rPr>
        <i/>
        <vertAlign val="subscript"/>
        <sz val="11"/>
        <rFont val="Calibri"/>
        <family val="2"/>
        <scheme val="minor"/>
      </rPr>
      <t>i</t>
    </r>
    <r>
      <rPr>
        <sz val="11"/>
        <rFont val="Symbol"/>
        <family val="1"/>
        <charset val="2"/>
      </rPr>
      <t>/s</t>
    </r>
    <r>
      <rPr>
        <vertAlign val="superscript"/>
        <sz val="11"/>
        <rFont val="Symbol"/>
        <family val="1"/>
        <charset val="2"/>
      </rPr>
      <t>2</t>
    </r>
    <r>
      <rPr>
        <sz val="11"/>
        <rFont val="Symbol"/>
        <family val="1"/>
        <charset val="2"/>
      </rPr>
      <t>(</t>
    </r>
    <r>
      <rPr>
        <i/>
        <sz val="11"/>
        <rFont val="Calibri"/>
        <family val="2"/>
        <scheme val="minor"/>
      </rPr>
      <t>e</t>
    </r>
    <r>
      <rPr>
        <sz val="11"/>
        <rFont val="Symbol"/>
        <family val="1"/>
        <charset val="2"/>
      </rPr>
      <t>)</t>
    </r>
  </si>
  <si>
    <r>
      <t>w</t>
    </r>
    <r>
      <rPr>
        <i/>
        <vertAlign val="subscript"/>
        <sz val="11"/>
        <rFont val="Calibri"/>
        <family val="2"/>
        <scheme val="minor"/>
      </rPr>
      <t>i</t>
    </r>
  </si>
  <si>
    <r>
      <rPr>
        <sz val="11"/>
        <rFont val="Calibri"/>
        <family val="2"/>
        <scheme val="minor"/>
      </rPr>
      <t>[</t>
    </r>
    <r>
      <rPr>
        <i/>
        <sz val="11"/>
        <rFont val="Calibri"/>
        <family val="2"/>
        <scheme val="minor"/>
      </rPr>
      <t>w</t>
    </r>
    <r>
      <rPr>
        <i/>
        <vertAlign val="subscript"/>
        <sz val="1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(0)]</t>
    </r>
    <r>
      <rPr>
        <vertAlign val="superscript"/>
        <sz val="11"/>
        <rFont val="Calibri"/>
        <family val="2"/>
        <scheme val="minor"/>
      </rPr>
      <t>2</t>
    </r>
  </si>
  <si>
    <r>
      <t>a</t>
    </r>
    <r>
      <rPr>
        <b/>
        <i/>
        <vertAlign val="subscript"/>
        <sz val="11"/>
        <rFont val="Calibri"/>
        <family val="2"/>
        <scheme val="minor"/>
      </rPr>
      <t>A</t>
    </r>
  </si>
  <si>
    <r>
      <t>s</t>
    </r>
    <r>
      <rPr>
        <vertAlign val="superscript"/>
        <sz val="11"/>
        <rFont val="Symbol"/>
        <family val="1"/>
        <charset val="2"/>
      </rPr>
      <t>2</t>
    </r>
    <r>
      <rPr>
        <sz val="11"/>
        <rFont val="Verdana"/>
        <family val="2"/>
      </rPr>
      <t>(</t>
    </r>
    <r>
      <rPr>
        <i/>
        <sz val="11"/>
        <rFont val="Calibri"/>
        <family val="2"/>
        <scheme val="minor"/>
      </rPr>
      <t>e</t>
    </r>
    <r>
      <rPr>
        <i/>
        <vertAlign val="subscript"/>
        <sz val="11"/>
        <rFont val="Verdana"/>
        <family val="2"/>
      </rPr>
      <t>A</t>
    </r>
    <r>
      <rPr>
        <sz val="11"/>
        <rFont val="Verdana"/>
        <family val="2"/>
      </rPr>
      <t>)</t>
    </r>
  </si>
  <si>
    <r>
      <t>E(R</t>
    </r>
    <r>
      <rPr>
        <i/>
        <vertAlign val="subscript"/>
        <sz val="11"/>
        <color theme="1"/>
        <rFont val="Calibri"/>
        <family val="2"/>
        <scheme val="minor"/>
      </rPr>
      <t>M</t>
    </r>
    <r>
      <rPr>
        <i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Symbol"/>
        <family val="1"/>
        <charset val="2"/>
      </rP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</si>
  <si>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rFont val="Calibri"/>
        <family val="2"/>
        <scheme val="minor"/>
      </rPr>
      <t>w</t>
    </r>
    <r>
      <rPr>
        <i/>
        <vertAlign val="subscript"/>
        <sz val="11"/>
        <rFont val="Arial"/>
        <family val="2"/>
      </rPr>
      <t>A</t>
    </r>
    <r>
      <rPr>
        <sz val="11"/>
        <rFont val="Arial"/>
        <family val="2"/>
      </rPr>
      <t>(</t>
    </r>
    <r>
      <rPr>
        <sz val="11"/>
        <rFont val="Calibri"/>
        <family val="2"/>
        <scheme val="minor"/>
      </rPr>
      <t>0</t>
    </r>
    <r>
      <rPr>
        <sz val="11"/>
        <rFont val="Arial"/>
        <family val="2"/>
      </rPr>
      <t>)</t>
    </r>
  </si>
  <si>
    <r>
      <t>b</t>
    </r>
    <r>
      <rPr>
        <i/>
        <vertAlign val="subscript"/>
        <sz val="11"/>
        <rFont val="Calibri"/>
        <family val="2"/>
        <scheme val="minor"/>
      </rPr>
      <t>A</t>
    </r>
  </si>
  <si>
    <r>
      <rPr>
        <i/>
        <sz val="11"/>
        <rFont val="Calibri"/>
        <family val="2"/>
        <scheme val="minor"/>
      </rPr>
      <t>w</t>
    </r>
    <r>
      <rPr>
        <i/>
        <sz val="11"/>
        <rFont val="Arial"/>
        <family val="2"/>
      </rPr>
      <t>*</t>
    </r>
    <r>
      <rPr>
        <sz val="11"/>
        <rFont val="Calibri"/>
        <family val="2"/>
        <scheme val="minor"/>
      </rPr>
      <t>(</t>
    </r>
    <r>
      <rPr>
        <i/>
        <sz val="11"/>
        <rFont val="Calibri"/>
        <family val="2"/>
        <scheme val="minor"/>
      </rPr>
      <t>Optimal Risky Port</t>
    </r>
    <r>
      <rPr>
        <sz val="11"/>
        <rFont val="Calibri"/>
        <family val="2"/>
        <scheme val="minor"/>
      </rPr>
      <t>)</t>
    </r>
  </si>
  <si>
    <t>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</si>
</sst>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0.000"/>
    <numFmt numFmtId="166" formatCode="0.0000000000000000"/>
    <numFmt numFmtId="167" formatCode="0.000000"/>
    <numFmt numFmtId="168" formatCode="0.000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Symbol"/>
      <family val="1"/>
      <charset val="2"/>
    </font>
    <font>
      <vertAlign val="superscript"/>
      <sz val="11"/>
      <name val="Verdana"/>
      <family val="2"/>
    </font>
    <font>
      <sz val="11"/>
      <name val="Verdana"/>
      <family val="2"/>
    </font>
    <font>
      <i/>
      <sz val="11"/>
      <name val="Calibri"/>
      <family val="2"/>
      <scheme val="minor"/>
    </font>
    <font>
      <i/>
      <vertAlign val="subscript"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Symbol"/>
      <family val="1"/>
      <charset val="2"/>
    </font>
    <font>
      <vertAlign val="superscript"/>
      <sz val="11"/>
      <name val="Calibri"/>
      <family val="2"/>
      <scheme val="minor"/>
    </font>
    <font>
      <b/>
      <i/>
      <vertAlign val="subscript"/>
      <sz val="11"/>
      <name val="Calibri"/>
      <family val="2"/>
      <scheme val="minor"/>
    </font>
    <font>
      <i/>
      <vertAlign val="subscript"/>
      <sz val="11"/>
      <name val="Verdana"/>
      <family val="2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i/>
      <vertAlign val="superscript"/>
      <sz val="11"/>
      <color theme="1"/>
      <name val="Calibri"/>
      <family val="2"/>
      <scheme val="minor"/>
    </font>
    <font>
      <sz val="11"/>
      <name val="Arial"/>
      <family val="2"/>
    </font>
    <font>
      <i/>
      <vertAlign val="subscript"/>
      <sz val="11"/>
      <name val="Arial"/>
      <family val="2"/>
    </font>
    <font>
      <i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9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2" fillId="0" borderId="7" xfId="0" applyFont="1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0" borderId="7" xfId="0" applyFont="1" applyFill="1" applyBorder="1" applyAlignment="1">
      <alignment horizontal="centerContinuous"/>
    </xf>
    <xf numFmtId="0" fontId="2" fillId="0" borderId="7" xfId="0" applyFont="1" applyFill="1" applyBorder="1" applyAlignment="1">
      <alignment horizontal="center" wrapText="1"/>
    </xf>
    <xf numFmtId="165" fontId="0" fillId="0" borderId="0" xfId="0" applyNumberFormat="1" applyFill="1" applyBorder="1" applyAlignment="1"/>
    <xf numFmtId="165" fontId="0" fillId="0" borderId="4" xfId="0" applyNumberFormat="1" applyFill="1" applyBorder="1" applyAlignment="1"/>
    <xf numFmtId="0" fontId="2" fillId="0" borderId="0" xfId="0" applyFont="1" applyFill="1" applyBorder="1" applyAlignment="1">
      <alignment horizontal="center" wrapText="1"/>
    </xf>
    <xf numFmtId="0" fontId="0" fillId="0" borderId="10" xfId="0" applyBorder="1"/>
    <xf numFmtId="0" fontId="2" fillId="0" borderId="3" xfId="0" applyFont="1" applyFill="1" applyBorder="1" applyAlignment="1">
      <alignment horizontal="center" wrapText="1"/>
    </xf>
    <xf numFmtId="165" fontId="0" fillId="0" borderId="3" xfId="0" applyNumberFormat="1" applyFill="1" applyBorder="1" applyAlignment="1"/>
    <xf numFmtId="0" fontId="0" fillId="0" borderId="5" xfId="0" applyBorder="1"/>
    <xf numFmtId="0" fontId="1" fillId="0" borderId="0" xfId="0" applyFont="1" applyBorder="1"/>
    <xf numFmtId="164" fontId="0" fillId="0" borderId="0" xfId="0" applyNumberFormat="1" applyFill="1" applyBorder="1" applyAlignment="1"/>
    <xf numFmtId="164" fontId="0" fillId="0" borderId="4" xfId="0" applyNumberFormat="1" applyFill="1" applyBorder="1" applyAlignment="1"/>
    <xf numFmtId="0" fontId="4" fillId="0" borderId="11" xfId="1" applyFont="1" applyBorder="1" applyAlignment="1">
      <alignment horizontal="left" vertical="top"/>
    </xf>
    <xf numFmtId="0" fontId="4" fillId="0" borderId="12" xfId="1" applyFont="1" applyBorder="1" applyAlignment="1">
      <alignment horizontal="left" vertical="top"/>
    </xf>
    <xf numFmtId="0" fontId="3" fillId="0" borderId="0" xfId="2"/>
    <xf numFmtId="0" fontId="3" fillId="0" borderId="2" xfId="2" applyBorder="1"/>
    <xf numFmtId="0" fontId="1" fillId="0" borderId="13" xfId="2" applyFont="1" applyBorder="1" applyAlignment="1">
      <alignment horizontal="center" vertical="top" wrapText="1"/>
    </xf>
    <xf numFmtId="0" fontId="1" fillId="0" borderId="14" xfId="2" applyFont="1" applyBorder="1" applyAlignment="1">
      <alignment horizontal="center" vertical="top" wrapText="1"/>
    </xf>
    <xf numFmtId="164" fontId="3" fillId="0" borderId="0" xfId="2" applyNumberFormat="1" applyBorder="1" applyAlignment="1">
      <alignment horizontal="center"/>
    </xf>
    <xf numFmtId="164" fontId="3" fillId="0" borderId="3" xfId="2" applyNumberFormat="1" applyBorder="1" applyAlignment="1">
      <alignment horizontal="center"/>
    </xf>
    <xf numFmtId="166" fontId="3" fillId="0" borderId="0" xfId="2" applyNumberFormat="1"/>
    <xf numFmtId="164" fontId="3" fillId="0" borderId="4" xfId="2" applyNumberFormat="1" applyBorder="1" applyAlignment="1">
      <alignment horizontal="center"/>
    </xf>
    <xf numFmtId="164" fontId="3" fillId="0" borderId="5" xfId="2" applyNumberFormat="1" applyBorder="1" applyAlignment="1">
      <alignment horizontal="center"/>
    </xf>
    <xf numFmtId="0" fontId="2" fillId="0" borderId="15" xfId="2" applyFont="1" applyFill="1" applyBorder="1" applyAlignment="1">
      <alignment horizontal="center"/>
    </xf>
    <xf numFmtId="0" fontId="2" fillId="0" borderId="7" xfId="2" applyFont="1" applyFill="1" applyBorder="1" applyAlignment="1">
      <alignment horizontal="right"/>
    </xf>
    <xf numFmtId="0" fontId="2" fillId="0" borderId="16" xfId="2" applyFont="1" applyFill="1" applyBorder="1" applyAlignment="1">
      <alignment horizontal="right"/>
    </xf>
    <xf numFmtId="0" fontId="3" fillId="0" borderId="0" xfId="2" applyBorder="1"/>
    <xf numFmtId="0" fontId="3" fillId="0" borderId="0" xfId="2" applyFill="1" applyBorder="1" applyAlignment="1"/>
    <xf numFmtId="0" fontId="3" fillId="0" borderId="3" xfId="2" applyFill="1" applyBorder="1" applyAlignment="1"/>
    <xf numFmtId="0" fontId="2" fillId="0" borderId="0" xfId="2" applyFont="1" applyFill="1" applyBorder="1" applyAlignment="1">
      <alignment horizontal="center"/>
    </xf>
    <xf numFmtId="165" fontId="3" fillId="0" borderId="0" xfId="2" applyNumberFormat="1" applyFill="1" applyBorder="1" applyAlignment="1"/>
    <xf numFmtId="165" fontId="3" fillId="0" borderId="4" xfId="2" applyNumberFormat="1" applyFill="1" applyBorder="1" applyAlignment="1"/>
    <xf numFmtId="0" fontId="3" fillId="0" borderId="5" xfId="2" applyFill="1" applyBorder="1" applyAlignment="1"/>
    <xf numFmtId="0" fontId="3" fillId="0" borderId="6" xfId="2" applyBorder="1"/>
    <xf numFmtId="0" fontId="1" fillId="0" borderId="6" xfId="2" applyFont="1" applyBorder="1" applyAlignment="1">
      <alignment horizontal="right"/>
    </xf>
    <xf numFmtId="0" fontId="1" fillId="0" borderId="6" xfId="2" applyFont="1" applyBorder="1" applyAlignment="1">
      <alignment horizontal="center"/>
    </xf>
    <xf numFmtId="0" fontId="3" fillId="0" borderId="8" xfId="2" applyBorder="1"/>
    <xf numFmtId="0" fontId="3" fillId="0" borderId="17" xfId="2" applyBorder="1"/>
    <xf numFmtId="164" fontId="3" fillId="0" borderId="17" xfId="2" applyNumberFormat="1" applyBorder="1"/>
    <xf numFmtId="164" fontId="3" fillId="0" borderId="18" xfId="2" applyNumberFormat="1" applyBorder="1"/>
    <xf numFmtId="164" fontId="3" fillId="0" borderId="0" xfId="2" applyNumberFormat="1" applyBorder="1"/>
    <xf numFmtId="164" fontId="3" fillId="2" borderId="0" xfId="2" applyNumberFormat="1" applyFill="1" applyBorder="1"/>
    <xf numFmtId="164" fontId="3" fillId="0" borderId="3" xfId="2" applyNumberFormat="1" applyBorder="1"/>
    <xf numFmtId="164" fontId="3" fillId="0" borderId="4" xfId="2" applyNumberFormat="1" applyBorder="1"/>
    <xf numFmtId="164" fontId="3" fillId="2" borderId="5" xfId="2" applyNumberFormat="1" applyFill="1" applyBorder="1"/>
    <xf numFmtId="167" fontId="3" fillId="0" borderId="0" xfId="2" applyNumberFormat="1"/>
    <xf numFmtId="0" fontId="3" fillId="0" borderId="0" xfId="2" applyFont="1" applyFill="1" applyBorder="1" applyAlignment="1">
      <alignment horizontal="left" vertical="top"/>
    </xf>
    <xf numFmtId="0" fontId="1" fillId="0" borderId="0" xfId="2" applyFont="1" applyFill="1" applyBorder="1" applyAlignment="1">
      <alignment horizontal="left" vertical="top"/>
    </xf>
    <xf numFmtId="0" fontId="3" fillId="0" borderId="8" xfId="2" applyFill="1" applyBorder="1"/>
    <xf numFmtId="0" fontId="3" fillId="0" borderId="9" xfId="2" applyBorder="1"/>
    <xf numFmtId="164" fontId="3" fillId="0" borderId="5" xfId="2" applyNumberFormat="1" applyBorder="1"/>
    <xf numFmtId="0" fontId="1" fillId="0" borderId="2" xfId="2" applyFont="1" applyBorder="1" applyAlignment="1">
      <alignment horizontal="left"/>
    </xf>
    <xf numFmtId="0" fontId="1" fillId="0" borderId="10" xfId="2" applyFont="1" applyBorder="1" applyAlignment="1">
      <alignment horizontal="left"/>
    </xf>
    <xf numFmtId="0" fontId="5" fillId="0" borderId="8" xfId="1" applyFont="1" applyBorder="1"/>
    <xf numFmtId="0" fontId="3" fillId="0" borderId="0" xfId="2" applyNumberFormat="1" applyBorder="1"/>
    <xf numFmtId="0" fontId="3" fillId="0" borderId="3" xfId="2" applyBorder="1"/>
    <xf numFmtId="164" fontId="3" fillId="0" borderId="0" xfId="2" applyNumberFormat="1"/>
    <xf numFmtId="0" fontId="5" fillId="0" borderId="0" xfId="1" applyFont="1" applyBorder="1"/>
    <xf numFmtId="0" fontId="8" fillId="0" borderId="8" xfId="1" applyFont="1" applyBorder="1"/>
    <xf numFmtId="0" fontId="8" fillId="0" borderId="0" xfId="1" applyFont="1" applyBorder="1"/>
    <xf numFmtId="0" fontId="10" fillId="0" borderId="8" xfId="1" applyFont="1" applyBorder="1"/>
    <xf numFmtId="167" fontId="3" fillId="0" borderId="0" xfId="2" applyNumberFormat="1" applyBorder="1"/>
    <xf numFmtId="0" fontId="10" fillId="0" borderId="0" xfId="1" applyFont="1" applyBorder="1"/>
    <xf numFmtId="0" fontId="2" fillId="0" borderId="8" xfId="1" applyFont="1" applyBorder="1"/>
    <xf numFmtId="0" fontId="2" fillId="0" borderId="0" xfId="1" applyFont="1" applyBorder="1"/>
    <xf numFmtId="0" fontId="18" fillId="0" borderId="8" xfId="1" applyFont="1" applyBorder="1"/>
    <xf numFmtId="0" fontId="18" fillId="0" borderId="0" xfId="1" applyFont="1" applyBorder="1"/>
    <xf numFmtId="0" fontId="5" fillId="0" borderId="8" xfId="1" applyFont="1" applyFill="1" applyBorder="1"/>
    <xf numFmtId="0" fontId="5" fillId="0" borderId="0" xfId="1" applyFont="1" applyFill="1" applyBorder="1"/>
    <xf numFmtId="0" fontId="20" fillId="0" borderId="8" xfId="1" applyFont="1" applyBorder="1"/>
    <xf numFmtId="0" fontId="20" fillId="0" borderId="0" xfId="1" applyFont="1" applyBorder="1"/>
    <xf numFmtId="0" fontId="4" fillId="0" borderId="0" xfId="1" applyBorder="1"/>
    <xf numFmtId="164" fontId="3" fillId="3" borderId="3" xfId="2" applyNumberFormat="1" applyFill="1" applyBorder="1"/>
    <xf numFmtId="164" fontId="3" fillId="0" borderId="0" xfId="2" applyNumberFormat="1" applyFill="1" applyBorder="1"/>
    <xf numFmtId="168" fontId="3" fillId="0" borderId="4" xfId="2" applyNumberFormat="1" applyBorder="1"/>
    <xf numFmtId="0" fontId="3" fillId="0" borderId="4" xfId="2" applyBorder="1"/>
    <xf numFmtId="164" fontId="3" fillId="3" borderId="5" xfId="2" applyNumberFormat="1" applyFill="1" applyBorder="1"/>
    <xf numFmtId="168" fontId="3" fillId="0" borderId="0" xfId="2" applyNumberFormat="1"/>
    <xf numFmtId="165" fontId="3" fillId="2" borderId="0" xfId="2" applyNumberFormat="1" applyFill="1" applyBorder="1" applyAlignment="1"/>
    <xf numFmtId="165" fontId="3" fillId="2" borderId="4" xfId="2" applyNumberFormat="1" applyFill="1" applyBorder="1" applyAlignment="1"/>
    <xf numFmtId="0" fontId="1" fillId="0" borderId="0" xfId="2" applyFont="1" applyAlignment="1">
      <alignment horizontal="left"/>
    </xf>
    <xf numFmtId="0" fontId="1" fillId="0" borderId="0" xfId="2" applyFont="1" applyFill="1" applyBorder="1" applyAlignment="1">
      <alignment horizontal="left" vertical="top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504825</xdr:colOff>
      <xdr:row>10</xdr:row>
      <xdr:rowOff>152400</xdr:rowOff>
    </xdr:from>
    <xdr:to>
      <xdr:col>14</xdr:col>
      <xdr:colOff>504825</xdr:colOff>
      <xdr:row>12</xdr:row>
      <xdr:rowOff>9525</xdr:rowOff>
    </xdr:to>
    <xdr:sp macro="" textlink="">
      <xdr:nvSpPr>
        <xdr:cNvPr id="3" name="TextBox 2"/>
        <xdr:cNvSpPr txBox="1"/>
      </xdr:nvSpPr>
      <xdr:spPr>
        <a:xfrm>
          <a:off x="8515350" y="2057400"/>
          <a:ext cx="609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RCUSAL\AppData\Local\Microsoft\Windows\Temporary%20Internet%20Files\Content.Outlook\M19HXUWL\Spreadsheet8.1_withformu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3">
          <cell r="B3">
            <v>1.7756999999999998E-2</v>
          </cell>
          <cell r="C3">
            <v>3.7065000000000001E-2</v>
          </cell>
          <cell r="D3">
            <v>2.7659999999999998E-3</v>
          </cell>
          <cell r="E3">
            <v>2.8388E-2</v>
          </cell>
          <cell r="F3">
            <v>-1.5134999999999999E-2</v>
          </cell>
          <cell r="G3">
            <v>-1.8595E-2</v>
          </cell>
          <cell r="H3">
            <v>-2.2869E-2</v>
          </cell>
          <cell r="I3">
            <v>-5.7672000000000001E-2</v>
          </cell>
          <cell r="J3">
            <v>-8.4873000000000004E-2</v>
          </cell>
          <cell r="K3">
            <v>0.113882</v>
          </cell>
          <cell r="L3">
            <v>-6.326E-3</v>
          </cell>
          <cell r="M3">
            <v>3.702E-3</v>
          </cell>
          <cell r="N3">
            <v>5.3877000000000001E-2</v>
          </cell>
          <cell r="O3">
            <v>4.0585999999999997E-2</v>
          </cell>
          <cell r="P3">
            <v>2.3394000000000002E-2</v>
          </cell>
          <cell r="Q3">
            <v>-7.5009999999999999E-3</v>
          </cell>
          <cell r="R3">
            <v>-6.6230999999999998E-2</v>
          </cell>
          <cell r="S3">
            <v>3.7656000000000002E-2</v>
          </cell>
          <cell r="T3">
            <v>9.5659999999999999E-3</v>
          </cell>
          <cell r="U3">
            <v>2.5364999999999999E-2</v>
          </cell>
          <cell r="V3">
            <v>2.5839000000000001E-2</v>
          </cell>
          <cell r="W3">
            <v>-1.5200999999999999E-2</v>
          </cell>
          <cell r="X3">
            <v>4.8929999999999998E-3</v>
          </cell>
          <cell r="Y3">
            <v>1.2130999999999999E-2</v>
          </cell>
          <cell r="Z3">
            <v>5.3593000000000002E-2</v>
          </cell>
          <cell r="AA3">
            <v>7.5310000000000004E-3</v>
          </cell>
          <cell r="AB3">
            <v>3.4473999999999998E-2</v>
          </cell>
          <cell r="AC3">
            <v>1.4445E-2</v>
          </cell>
          <cell r="AD3">
            <v>1.8866000000000001E-2</v>
          </cell>
          <cell r="AE3">
            <v>-1.5339E-2</v>
          </cell>
          <cell r="AF3">
            <v>5.2481E-2</v>
          </cell>
          <cell r="AG3">
            <v>-2.6113999999999998E-2</v>
          </cell>
          <cell r="AH3">
            <v>3.7276999999999998E-2</v>
          </cell>
          <cell r="AI3">
            <v>3.8751000000000001E-2</v>
          </cell>
          <cell r="AJ3">
            <v>2.4447E-2</v>
          </cell>
          <cell r="AK3">
            <v>2.5926000000000001E-2</v>
          </cell>
          <cell r="AL3">
            <v>-3.0157E-2</v>
          </cell>
          <cell r="AM3">
            <v>4.5672999999999998E-2</v>
          </cell>
          <cell r="AN3">
            <v>3.9690000000000003E-3</v>
          </cell>
          <cell r="AO3">
            <v>1.4599999999999999E-3</v>
          </cell>
          <cell r="AP3">
            <v>1.9918000000000002E-2</v>
          </cell>
          <cell r="AQ3">
            <v>2.7740999999999998E-2</v>
          </cell>
          <cell r="AR3">
            <v>-2.0723999999999999E-2</v>
          </cell>
          <cell r="AS3">
            <v>3.9870999999999997E-2</v>
          </cell>
          <cell r="AT3">
            <v>-2.5229000000000001E-2</v>
          </cell>
          <cell r="AU3">
            <v>2.0976000000000002E-2</v>
          </cell>
          <cell r="AV3">
            <v>2.0750000000000001E-2</v>
          </cell>
          <cell r="AW3">
            <v>-3.9160000000000002E-3</v>
          </cell>
          <cell r="AX3">
            <v>-2.7352000000000001E-2</v>
          </cell>
          <cell r="AY3">
            <v>5.5747999999999999E-2</v>
          </cell>
          <cell r="AZ3">
            <v>-1.0638999999999999E-2</v>
          </cell>
          <cell r="BA3">
            <v>8.5220000000000001E-3</v>
          </cell>
          <cell r="BB3">
            <v>1.0222999999999999E-2</v>
          </cell>
          <cell r="BC3">
            <v>-1.9258000000000001E-2</v>
          </cell>
          <cell r="BD3">
            <v>1.1795E-2</v>
          </cell>
          <cell r="BE3">
            <v>-6.0292999999999999E-2</v>
          </cell>
          <cell r="BF3">
            <v>-3.3735000000000001E-2</v>
          </cell>
          <cell r="BG3">
            <v>7.3859999999999995E-2</v>
          </cell>
          <cell r="BH3">
            <v>1.7420000000000001E-3</v>
          </cell>
          <cell r="BI3">
            <v>-2.3961E-2</v>
          </cell>
        </row>
        <row r="4">
          <cell r="B4">
            <v>3.8281000000000003E-2</v>
          </cell>
          <cell r="C4">
            <v>-7.4045E-2</v>
          </cell>
          <cell r="D4">
            <v>7.7689999999999999E-3</v>
          </cell>
          <cell r="E4">
            <v>5.5992E-2</v>
          </cell>
          <cell r="F4">
            <v>1.0803999999999999E-2</v>
          </cell>
          <cell r="G4">
            <v>-3.7867999999999999E-2</v>
          </cell>
          <cell r="H4">
            <v>-8.4919999999999995E-3</v>
          </cell>
          <cell r="I4">
            <v>1.5831000000000001E-2</v>
          </cell>
          <cell r="J4">
            <v>-2.4253E-2</v>
          </cell>
          <cell r="K4">
            <v>9.2771000000000006E-2</v>
          </cell>
          <cell r="L4">
            <v>3.8334E-2</v>
          </cell>
          <cell r="M4">
            <v>2.0798000000000001E-2</v>
          </cell>
          <cell r="N4">
            <v>2.6574E-2</v>
          </cell>
          <cell r="O4">
            <v>-3.7758E-2</v>
          </cell>
          <cell r="P4">
            <v>4.2012000000000001E-2</v>
          </cell>
          <cell r="Q4">
            <v>-3.8117999999999999E-2</v>
          </cell>
          <cell r="R4">
            <v>0.123345</v>
          </cell>
          <cell r="S4">
            <v>5.8753E-2</v>
          </cell>
          <cell r="T4">
            <v>6.6855999999999999E-2</v>
          </cell>
          <cell r="U4">
            <v>-2.0146000000000001E-2</v>
          </cell>
          <cell r="V4">
            <v>1.5828999999999999E-2</v>
          </cell>
          <cell r="W4">
            <v>1.5431E-2</v>
          </cell>
          <cell r="X4">
            <v>-4.1288999999999999E-2</v>
          </cell>
          <cell r="Y4">
            <v>-4.7504999999999999E-2</v>
          </cell>
          <cell r="Z4">
            <v>2.4708999999999998E-2</v>
          </cell>
          <cell r="AA4">
            <v>1.1065999999999999E-2</v>
          </cell>
          <cell r="AB4">
            <v>6.3060000000000005E-2</v>
          </cell>
          <cell r="AC4">
            <v>3.8121000000000002E-2</v>
          </cell>
          <cell r="AD4">
            <v>-3.1209000000000001E-2</v>
          </cell>
          <cell r="AE4">
            <v>-4.9769999999999997E-3</v>
          </cell>
          <cell r="AF4">
            <v>4.6115000000000003E-2</v>
          </cell>
          <cell r="AG4">
            <v>-5.8007999999999997E-2</v>
          </cell>
          <cell r="AH4">
            <v>1.3228E-2</v>
          </cell>
          <cell r="AI4">
            <v>3.6623000000000003E-2</v>
          </cell>
          <cell r="AJ4">
            <v>5.5004999999999998E-2</v>
          </cell>
          <cell r="AK4">
            <v>-2.3036999999999998E-2</v>
          </cell>
          <cell r="AL4">
            <v>-5.1159000000000003E-2</v>
          </cell>
          <cell r="AM4">
            <v>-2.32E-4</v>
          </cell>
          <cell r="AN4">
            <v>2.9085E-2</v>
          </cell>
          <cell r="AO4">
            <v>4.2715000000000003E-2</v>
          </cell>
          <cell r="AP4">
            <v>-3.1161999999999999E-2</v>
          </cell>
          <cell r="AQ4">
            <v>-2.2343999999999999E-2</v>
          </cell>
          <cell r="AR4">
            <v>-2.0048E-2</v>
          </cell>
          <cell r="AS4">
            <v>3.2318E-2</v>
          </cell>
          <cell r="AT4">
            <v>1.2748000000000001E-2</v>
          </cell>
          <cell r="AU4">
            <v>-2.8149999999999998E-3</v>
          </cell>
          <cell r="AV4">
            <v>0.147365</v>
          </cell>
          <cell r="AW4">
            <v>-1.3780000000000001E-2</v>
          </cell>
          <cell r="AX4">
            <v>-1.068E-2</v>
          </cell>
          <cell r="AY4">
            <v>-1.2555999999999999E-2</v>
          </cell>
          <cell r="AZ4">
            <v>-1.4378E-2</v>
          </cell>
          <cell r="BA4">
            <v>-5.1263999999999997E-2</v>
          </cell>
          <cell r="BB4">
            <v>-4.2252999999999999E-2</v>
          </cell>
          <cell r="BC4">
            <v>-4.4970999999999997E-2</v>
          </cell>
          <cell r="BD4">
            <v>1.4503E-2</v>
          </cell>
          <cell r="BE4">
            <v>-9.4214999999999993E-2</v>
          </cell>
          <cell r="BF4">
            <v>1.699E-3</v>
          </cell>
          <cell r="BG4">
            <v>-0.117312</v>
          </cell>
          <cell r="BH4">
            <v>2.7251999999999998E-2</v>
          </cell>
          <cell r="BI4">
            <v>4.8436E-2</v>
          </cell>
        </row>
        <row r="5">
          <cell r="B5">
            <v>-8.9541999999999997E-2</v>
          </cell>
          <cell r="C5">
            <v>-3.8123999999999998E-2</v>
          </cell>
          <cell r="D5">
            <v>-4.8934999999999999E-2</v>
          </cell>
          <cell r="E5">
            <v>-1.8495999999999999E-2</v>
          </cell>
          <cell r="F5">
            <v>1.3649E-2</v>
          </cell>
          <cell r="G5">
            <v>-5.3096999999999998E-2</v>
          </cell>
          <cell r="H5">
            <v>9.7234000000000001E-2</v>
          </cell>
          <cell r="I5">
            <v>9.1219999999999999E-3</v>
          </cell>
          <cell r="J5">
            <v>-5.0900000000000001E-2</v>
          </cell>
          <cell r="K5">
            <v>0.11633599999999999</v>
          </cell>
          <cell r="L5">
            <v>-3.2063000000000001E-2</v>
          </cell>
          <cell r="M5">
            <v>-2.8083E-2</v>
          </cell>
          <cell r="N5">
            <v>-8.2050000000000005E-3</v>
          </cell>
          <cell r="O5">
            <v>0.12103</v>
          </cell>
          <cell r="P5">
            <v>2.7271E-2</v>
          </cell>
          <cell r="Q5">
            <v>-6.3629999999999997E-3</v>
          </cell>
          <cell r="R5">
            <v>3.96E-3</v>
          </cell>
          <cell r="S5">
            <v>4.3350000000000003E-3</v>
          </cell>
          <cell r="T5">
            <v>4.1575000000000001E-2</v>
          </cell>
          <cell r="U5">
            <v>6.1754000000000003E-2</v>
          </cell>
          <cell r="V5">
            <v>-1.0374E-2</v>
          </cell>
          <cell r="W5">
            <v>3.3119999999999998E-3</v>
          </cell>
          <cell r="X5">
            <v>-5.378E-3</v>
          </cell>
          <cell r="Y5">
            <v>-6.3128000000000004E-2</v>
          </cell>
          <cell r="Z5">
            <v>2.0456999999999999E-2</v>
          </cell>
          <cell r="AA5">
            <v>4.7371000000000003E-2</v>
          </cell>
          <cell r="AB5">
            <v>8.6398000000000003E-2</v>
          </cell>
          <cell r="AC5">
            <v>3.0325000000000001E-2</v>
          </cell>
          <cell r="AD5">
            <v>-1.0121E-2</v>
          </cell>
          <cell r="AE5">
            <v>-9.5090000000000001E-3</v>
          </cell>
          <cell r="AF5">
            <v>3.4507999999999997E-2</v>
          </cell>
          <cell r="AG5">
            <v>-0.10580299999999999</v>
          </cell>
          <cell r="AH5">
            <v>1.0383E-2</v>
          </cell>
          <cell r="AI5">
            <v>1.1560000000000001E-2</v>
          </cell>
          <cell r="AJ5">
            <v>-7.1370000000000001E-3</v>
          </cell>
          <cell r="AK5">
            <v>-1.0524E-2</v>
          </cell>
          <cell r="AL5">
            <v>-0.104989</v>
          </cell>
          <cell r="AM5">
            <v>0.111259</v>
          </cell>
          <cell r="AN5">
            <v>-3.2959000000000002E-2</v>
          </cell>
          <cell r="AO5">
            <v>2.0292999999999999E-2</v>
          </cell>
          <cell r="AP5">
            <v>-7.4146000000000004E-2</v>
          </cell>
          <cell r="AQ5">
            <v>2.0766E-2</v>
          </cell>
          <cell r="AR5">
            <v>2.81E-2</v>
          </cell>
          <cell r="AS5">
            <v>1.6480999999999999E-2</v>
          </cell>
          <cell r="AT5">
            <v>4.3348999999999999E-2</v>
          </cell>
          <cell r="AU5">
            <v>-1.392E-2</v>
          </cell>
          <cell r="AV5">
            <v>0.205035</v>
          </cell>
          <cell r="AW5">
            <v>2.5510999999999999E-2</v>
          </cell>
          <cell r="AX5">
            <v>-3.0498999999999998E-2</v>
          </cell>
          <cell r="AY5">
            <v>5.0608E-2</v>
          </cell>
          <cell r="AZ5">
            <v>6.8002000000000007E-2</v>
          </cell>
          <cell r="BA5">
            <v>-3.9677999999999998E-2</v>
          </cell>
          <cell r="BB5">
            <v>1.2711999999999999E-2</v>
          </cell>
          <cell r="BC5">
            <v>2.9123E-2</v>
          </cell>
          <cell r="BD5">
            <v>2.395E-3</v>
          </cell>
          <cell r="BE5">
            <v>-4.4039000000000002E-2</v>
          </cell>
          <cell r="BF5">
            <v>1.2225E-2</v>
          </cell>
          <cell r="BG5">
            <v>-1.8915000000000001E-2</v>
          </cell>
          <cell r="BH5">
            <v>-5.4081999999999998E-2</v>
          </cell>
          <cell r="BI5">
            <v>-1.83E-4</v>
          </cell>
        </row>
        <row r="6">
          <cell r="B6">
            <v>7.7530000000000003E-3</v>
          </cell>
          <cell r="C6">
            <v>3.5395999999999997E-2</v>
          </cell>
          <cell r="D6">
            <v>4.3278999999999998E-2</v>
          </cell>
          <cell r="E6">
            <v>-7.3709999999999999E-3</v>
          </cell>
          <cell r="F6">
            <v>-2.2699E-2</v>
          </cell>
          <cell r="G6">
            <v>7.9229999999999995E-3</v>
          </cell>
          <cell r="H6">
            <v>-3.9413999999999998E-2</v>
          </cell>
          <cell r="I6">
            <v>2.4594999999999999E-2</v>
          </cell>
          <cell r="J6">
            <v>1.7558000000000001E-2</v>
          </cell>
          <cell r="K6">
            <v>1.8377999999999999E-2</v>
          </cell>
          <cell r="L6">
            <v>2.0181000000000001E-2</v>
          </cell>
          <cell r="M6">
            <v>6.3344999999999999E-2</v>
          </cell>
          <cell r="N6">
            <v>-4.9052999999999999E-2</v>
          </cell>
          <cell r="O6">
            <v>1.1349E-2</v>
          </cell>
          <cell r="P6">
            <v>2.5490000000000001E-3</v>
          </cell>
          <cell r="Q6">
            <v>6.8616999999999997E-2</v>
          </cell>
          <cell r="R6">
            <v>3.0504E-2</v>
          </cell>
          <cell r="S6">
            <v>6.6742999999999997E-2</v>
          </cell>
          <cell r="T6">
            <v>2.6303E-2</v>
          </cell>
          <cell r="U6">
            <v>-4.9637000000000001E-2</v>
          </cell>
          <cell r="V6">
            <v>6.0547999999999998E-2</v>
          </cell>
          <cell r="W6">
            <v>-1.0207000000000001E-2</v>
          </cell>
          <cell r="X6">
            <v>-1.2949E-2</v>
          </cell>
          <cell r="Y6">
            <v>-1.9665999999999999E-2</v>
          </cell>
          <cell r="Z6">
            <v>1.9259999999999999E-2</v>
          </cell>
          <cell r="AA6">
            <v>6.6156999999999994E-2</v>
          </cell>
          <cell r="AB6">
            <v>5.5508000000000002E-2</v>
          </cell>
          <cell r="AC6">
            <v>0.106824</v>
          </cell>
          <cell r="AD6">
            <v>-0.100923</v>
          </cell>
          <cell r="AE6">
            <v>3.8066000000000003E-2</v>
          </cell>
          <cell r="AF6">
            <v>-7.0530000000000002E-3</v>
          </cell>
          <cell r="AG6">
            <v>-4.2840999999999997E-2</v>
          </cell>
          <cell r="AH6">
            <v>-1.508E-2</v>
          </cell>
          <cell r="AI6">
            <v>9.2419000000000001E-2</v>
          </cell>
          <cell r="AJ6">
            <v>-1.8120000000000001E-2</v>
          </cell>
          <cell r="AK6">
            <v>-9.8740000000000008E-3</v>
          </cell>
          <cell r="AL6">
            <v>-1.2206E-2</v>
          </cell>
          <cell r="AM6">
            <v>-9.6629999999999997E-3</v>
          </cell>
          <cell r="AN6">
            <v>-7.1000000000000002E-4</v>
          </cell>
          <cell r="AO6">
            <v>-6.7169999999999999E-3</v>
          </cell>
          <cell r="AP6">
            <v>6.8820000000000006E-2</v>
          </cell>
          <cell r="AQ6">
            <v>-2.0816000000000001E-2</v>
          </cell>
          <cell r="AR6">
            <v>4.1083000000000001E-2</v>
          </cell>
          <cell r="AS6">
            <v>-1.2200000000000001E-2</v>
          </cell>
          <cell r="AT6">
            <v>3.3119999999999998E-3</v>
          </cell>
          <cell r="AU6">
            <v>1.6003E-2</v>
          </cell>
          <cell r="AV6">
            <v>6.3660000000000001E-3</v>
          </cell>
          <cell r="AW6">
            <v>-7.5610999999999998E-2</v>
          </cell>
          <cell r="AX6">
            <v>-1.1316E-2</v>
          </cell>
          <cell r="AY6">
            <v>8.1619999999999998E-2</v>
          </cell>
          <cell r="AZ6">
            <v>-1.6781999999999998E-2</v>
          </cell>
          <cell r="BA6">
            <v>4.8329999999999998E-2</v>
          </cell>
          <cell r="BB6">
            <v>-1.9925999999999999E-2</v>
          </cell>
          <cell r="BC6">
            <v>-5.7241E-2</v>
          </cell>
          <cell r="BD6">
            <v>1.5362000000000001E-2</v>
          </cell>
          <cell r="BE6">
            <v>-1.6969999999999999E-2</v>
          </cell>
          <cell r="BF6">
            <v>-5.4336000000000002E-2</v>
          </cell>
          <cell r="BG6">
            <v>9.0339000000000003E-2</v>
          </cell>
          <cell r="BH6">
            <v>-3.1203000000000002E-2</v>
          </cell>
          <cell r="BI6">
            <v>1.5242E-2</v>
          </cell>
        </row>
        <row r="7">
          <cell r="B7">
            <v>-5.0072999999999999E-2</v>
          </cell>
          <cell r="C7">
            <v>3.015E-2</v>
          </cell>
          <cell r="D7">
            <v>7.7977000000000005E-2</v>
          </cell>
          <cell r="E7">
            <v>3.0408999999999999E-2</v>
          </cell>
          <cell r="F7">
            <v>1.3939E-2</v>
          </cell>
          <cell r="G7">
            <v>-4.9529999999999999E-3</v>
          </cell>
          <cell r="H7">
            <v>-5.5160000000000001E-2</v>
          </cell>
          <cell r="I7">
            <v>-2.6858E-2</v>
          </cell>
          <cell r="J7">
            <v>1.405E-3</v>
          </cell>
          <cell r="K7">
            <v>4.2677E-2</v>
          </cell>
          <cell r="L7">
            <v>-1.1358999999999999E-2</v>
          </cell>
          <cell r="M7">
            <v>4.3478000000000003E-2</v>
          </cell>
          <cell r="N7">
            <v>-1.3096999999999999E-2</v>
          </cell>
          <cell r="O7">
            <v>3.9522000000000002E-2</v>
          </cell>
          <cell r="P7">
            <v>2.0322E-2</v>
          </cell>
          <cell r="Q7">
            <v>6.7183000000000007E-2</v>
          </cell>
          <cell r="R7">
            <v>3.7586000000000001E-2</v>
          </cell>
          <cell r="S7">
            <v>4.3105999999999998E-2</v>
          </cell>
          <cell r="T7">
            <v>7.5014999999999998E-2</v>
          </cell>
          <cell r="U7">
            <v>-3.4654999999999998E-2</v>
          </cell>
          <cell r="V7">
            <v>2.8230000000000002E-2</v>
          </cell>
          <cell r="W7">
            <v>-7.1922E-2</v>
          </cell>
          <cell r="X7">
            <v>-1.4599000000000001E-2</v>
          </cell>
          <cell r="Y7">
            <v>-1.2706E-2</v>
          </cell>
          <cell r="Z7">
            <v>4.4887000000000003E-2</v>
          </cell>
          <cell r="AA7">
            <v>3.1392999999999997E-2</v>
          </cell>
          <cell r="AB7">
            <v>2.0920999999999999E-2</v>
          </cell>
          <cell r="AC7">
            <v>3.2752000000000003E-2</v>
          </cell>
          <cell r="AD7">
            <v>-6.6137000000000001E-2</v>
          </cell>
          <cell r="AE7">
            <v>1.1417999999999999E-2</v>
          </cell>
          <cell r="AF7">
            <v>8.8400000000000006E-3</v>
          </cell>
          <cell r="AG7">
            <v>-4.1228000000000001E-2</v>
          </cell>
          <cell r="AH7">
            <v>-4.9600000000000002E-4</v>
          </cell>
          <cell r="AI7">
            <v>8.2577999999999999E-2</v>
          </cell>
          <cell r="AJ7">
            <v>-2.7848000000000001E-2</v>
          </cell>
          <cell r="AK7">
            <v>-1.6199999999999999E-3</v>
          </cell>
          <cell r="AL7">
            <v>-3.9448999999999998E-2</v>
          </cell>
          <cell r="AM7">
            <v>-4.2216999999999998E-2</v>
          </cell>
          <cell r="AN7">
            <v>9.7839999999999996E-2</v>
          </cell>
          <cell r="AO7">
            <v>3.0880999999999999E-2</v>
          </cell>
          <cell r="AP7">
            <v>-6.7429999999999999E-3</v>
          </cell>
          <cell r="AQ7">
            <v>-3.3010000000000001E-3</v>
          </cell>
          <cell r="AR7">
            <v>1.9314000000000001E-2</v>
          </cell>
          <cell r="AS7">
            <v>-1.8002000000000001E-2</v>
          </cell>
          <cell r="AT7">
            <v>7.9089999999999994E-3</v>
          </cell>
          <cell r="AU7">
            <v>1.503E-3</v>
          </cell>
          <cell r="AV7">
            <v>1.5099E-2</v>
          </cell>
          <cell r="AW7">
            <v>-5.0894000000000002E-2</v>
          </cell>
          <cell r="AX7">
            <v>-6.1539999999999997E-3</v>
          </cell>
          <cell r="AY7">
            <v>4.9618000000000002E-2</v>
          </cell>
          <cell r="AZ7">
            <v>-5.5466000000000001E-2</v>
          </cell>
          <cell r="BA7">
            <v>7.5144000000000002E-2</v>
          </cell>
          <cell r="BB7">
            <v>-2.9870000000000001E-3</v>
          </cell>
          <cell r="BC7">
            <v>2.8372999999999999E-2</v>
          </cell>
          <cell r="BD7">
            <v>-9.0270000000000003E-3</v>
          </cell>
          <cell r="BE7">
            <v>-4.4629000000000002E-2</v>
          </cell>
          <cell r="BF7">
            <v>-1.8675000000000001E-2</v>
          </cell>
          <cell r="BG7">
            <v>4.2870999999999999E-2</v>
          </cell>
          <cell r="BH7">
            <v>4.0749999999999996E-3</v>
          </cell>
          <cell r="BI7">
            <v>2.0278000000000001E-2</v>
          </cell>
        </row>
        <row r="8">
          <cell r="B8">
            <v>-5.1429999999999997E-2</v>
          </cell>
          <cell r="C8">
            <v>-5.7526000000000001E-2</v>
          </cell>
          <cell r="D8">
            <v>-9.9019999999999993E-3</v>
          </cell>
          <cell r="E8">
            <v>3.7259E-2</v>
          </cell>
          <cell r="F8">
            <v>-3.5753E-2</v>
          </cell>
          <cell r="G8">
            <v>-7.5937000000000004E-2</v>
          </cell>
          <cell r="H8">
            <v>-0.11497599999999999</v>
          </cell>
          <cell r="I8">
            <v>-8.9470999999999995E-2</v>
          </cell>
          <cell r="J8">
            <v>-0.13039600000000001</v>
          </cell>
          <cell r="K8">
            <v>0.207759</v>
          </cell>
          <cell r="L8">
            <v>-9.2565999999999996E-2</v>
          </cell>
          <cell r="M8">
            <v>1.5094E-2</v>
          </cell>
          <cell r="N8">
            <v>0.158722</v>
          </cell>
          <cell r="O8">
            <v>-3.8210000000000002E-3</v>
          </cell>
          <cell r="P8">
            <v>7.0740000000000004E-3</v>
          </cell>
          <cell r="Q8">
            <v>-9.2483999999999997E-2</v>
          </cell>
          <cell r="R8">
            <v>-6.4530000000000004E-2</v>
          </cell>
          <cell r="S8">
            <v>-9.2355999999999994E-2</v>
          </cell>
          <cell r="T8">
            <v>-3.7196E-2</v>
          </cell>
          <cell r="U8">
            <v>1.5334E-2</v>
          </cell>
          <cell r="V8">
            <v>5.4974000000000002E-2</v>
          </cell>
          <cell r="W8">
            <v>0.13581699999999999</v>
          </cell>
          <cell r="X8">
            <v>2.4686E-2</v>
          </cell>
          <cell r="Y8">
            <v>0.130604</v>
          </cell>
          <cell r="Z8">
            <v>7.2220000000000001E-3</v>
          </cell>
          <cell r="AA8">
            <v>-2.7054999999999999E-2</v>
          </cell>
          <cell r="AB8">
            <v>4.2022999999999998E-2</v>
          </cell>
          <cell r="AC8">
            <v>4.2085999999999998E-2</v>
          </cell>
          <cell r="AD8">
            <v>0.150785</v>
          </cell>
          <cell r="AE8">
            <v>-1.3693E-2</v>
          </cell>
          <cell r="AF8">
            <v>9.7407999999999995E-2</v>
          </cell>
          <cell r="AG8">
            <v>-4.1277000000000001E-2</v>
          </cell>
          <cell r="AH8">
            <v>4.1800999999999998E-2</v>
          </cell>
          <cell r="AI8">
            <v>1.9054000000000001E-2</v>
          </cell>
          <cell r="AJ8">
            <v>-2.2529999999999998E-3</v>
          </cell>
          <cell r="AK8">
            <v>-9.6804000000000001E-2</v>
          </cell>
          <cell r="AL8">
            <v>-2.2558999999999999E-2</v>
          </cell>
          <cell r="AM8">
            <v>2.8243000000000001E-2</v>
          </cell>
          <cell r="AN8">
            <v>1.3145E-2</v>
          </cell>
          <cell r="AO8">
            <v>4.3069000000000003E-2</v>
          </cell>
          <cell r="AP8">
            <v>1.7656999999999999E-2</v>
          </cell>
          <cell r="AQ8">
            <v>4.8461999999999998E-2</v>
          </cell>
          <cell r="AR8">
            <v>-5.7099999999999998E-3</v>
          </cell>
          <cell r="AS8">
            <v>2.2613999999999999E-2</v>
          </cell>
          <cell r="AT8">
            <v>-0.150588</v>
          </cell>
          <cell r="AU8">
            <v>-3.9078000000000002E-2</v>
          </cell>
          <cell r="AV8">
            <v>0.115995</v>
          </cell>
          <cell r="AW8">
            <v>-1.4922E-2</v>
          </cell>
          <cell r="AX8">
            <v>-4.1489999999999999E-2</v>
          </cell>
          <cell r="AY8">
            <v>0.110609</v>
          </cell>
          <cell r="AZ8">
            <v>-1.244E-2</v>
          </cell>
          <cell r="BA8">
            <v>-1.1972E-2</v>
          </cell>
          <cell r="BB8">
            <v>-3.9973000000000002E-2</v>
          </cell>
          <cell r="BC8">
            <v>-1.0547000000000001E-2</v>
          </cell>
          <cell r="BD8">
            <v>-2.2989999999999998E-3</v>
          </cell>
          <cell r="BE8">
            <v>-6.5033999999999995E-2</v>
          </cell>
          <cell r="BF8">
            <v>-2.1628999999999999E-2</v>
          </cell>
          <cell r="BG8">
            <v>0.10233200000000001</v>
          </cell>
          <cell r="BH8">
            <v>-3.3111000000000002E-2</v>
          </cell>
          <cell r="BI8">
            <v>-1.8447999999999999E-2</v>
          </cell>
        </row>
        <row r="9">
          <cell r="B9">
            <v>-1.1438E-2</v>
          </cell>
          <cell r="C9">
            <v>-8.2217999999999999E-2</v>
          </cell>
          <cell r="D9">
            <v>-7.5160000000000005E-2</v>
          </cell>
          <cell r="E9">
            <v>3.3860000000000001E-2</v>
          </cell>
          <cell r="F9">
            <v>-8.9250000000000006E-3</v>
          </cell>
          <cell r="G9">
            <v>-4.5782999999999997E-2</v>
          </cell>
          <cell r="H9">
            <v>-8.8674000000000003E-2</v>
          </cell>
          <cell r="I9">
            <v>-0.13206399999999999</v>
          </cell>
          <cell r="J9">
            <v>-0.160216</v>
          </cell>
          <cell r="K9">
            <v>0.28087099999999998</v>
          </cell>
          <cell r="L9">
            <v>-0.17650199999999999</v>
          </cell>
          <cell r="M9">
            <v>-4.7910000000000001E-2</v>
          </cell>
          <cell r="N9">
            <v>0.18480199999999999</v>
          </cell>
          <cell r="O9">
            <v>8.2664000000000001E-2</v>
          </cell>
          <cell r="P9">
            <v>-1.482E-2</v>
          </cell>
          <cell r="Q9">
            <v>-0.104014</v>
          </cell>
          <cell r="R9">
            <v>-3.5483000000000001E-2</v>
          </cell>
          <cell r="S9">
            <v>-0.11221200000000001</v>
          </cell>
          <cell r="T9">
            <v>-1.207E-3</v>
          </cell>
          <cell r="U9">
            <v>8.2307000000000005E-2</v>
          </cell>
          <cell r="V9">
            <v>6.4874000000000001E-2</v>
          </cell>
          <cell r="W9">
            <v>0.119779</v>
          </cell>
          <cell r="X9">
            <v>1.3602E-2</v>
          </cell>
          <cell r="Y9">
            <v>0.11358799999999999</v>
          </cell>
          <cell r="Z9">
            <v>-2.6168E-2</v>
          </cell>
          <cell r="AA9">
            <v>-3.4264000000000003E-2</v>
          </cell>
          <cell r="AB9">
            <v>2.3878E-2</v>
          </cell>
          <cell r="AC9">
            <v>0.108055</v>
          </cell>
          <cell r="AD9">
            <v>9.8697999999999994E-2</v>
          </cell>
          <cell r="AE9">
            <v>-1.7413999999999999E-2</v>
          </cell>
          <cell r="AF9">
            <v>7.6654E-2</v>
          </cell>
          <cell r="AG9">
            <v>-5.0301999999999999E-2</v>
          </cell>
          <cell r="AH9">
            <v>5.5258000000000002E-2</v>
          </cell>
          <cell r="AI9">
            <v>2.6145000000000002E-2</v>
          </cell>
          <cell r="AJ9">
            <v>4.7673E-2</v>
          </cell>
          <cell r="AK9">
            <v>5.5053999999999999E-2</v>
          </cell>
          <cell r="AL9">
            <v>-0.11740100000000001</v>
          </cell>
          <cell r="AM9">
            <v>2.826E-3</v>
          </cell>
          <cell r="AN9">
            <v>-4.1383999999999997E-2</v>
          </cell>
          <cell r="AO9">
            <v>1.5430000000000001E-3</v>
          </cell>
          <cell r="AP9">
            <v>2.5999999999999999E-3</v>
          </cell>
          <cell r="AQ9">
            <v>5.8215000000000003E-2</v>
          </cell>
          <cell r="AR9">
            <v>-6.8519999999999998E-2</v>
          </cell>
          <cell r="AS9">
            <v>2.8677000000000001E-2</v>
          </cell>
          <cell r="AT9">
            <v>-7.3663000000000006E-2</v>
          </cell>
          <cell r="AU9">
            <v>-1.7107000000000001E-2</v>
          </cell>
          <cell r="AV9">
            <v>6.4250000000000002E-2</v>
          </cell>
          <cell r="AW9">
            <v>5.2946E-2</v>
          </cell>
          <cell r="AX9">
            <v>-6.5796999999999994E-2</v>
          </cell>
          <cell r="AY9">
            <v>0.14357700000000001</v>
          </cell>
          <cell r="AZ9">
            <v>1.2933E-2</v>
          </cell>
          <cell r="BA9">
            <v>-6.5267000000000006E-2</v>
          </cell>
          <cell r="BB9">
            <v>2.5856000000000001E-2</v>
          </cell>
          <cell r="BC9">
            <v>-6.3385999999999998E-2</v>
          </cell>
          <cell r="BD9">
            <v>-5.4906000000000003E-2</v>
          </cell>
          <cell r="BE9">
            <v>-6.5992999999999996E-2</v>
          </cell>
          <cell r="BF9">
            <v>3.1928999999999999E-2</v>
          </cell>
          <cell r="BG9">
            <v>0.16279099999999999</v>
          </cell>
          <cell r="BH9">
            <v>3.6252E-2</v>
          </cell>
          <cell r="BI9">
            <v>-5.2253000000000001E-2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8"/>
  <sheetViews>
    <sheetView tabSelected="1" topLeftCell="I1" workbookViewId="0">
      <selection activeCell="P25" sqref="P25"/>
    </sheetView>
  </sheetViews>
  <sheetFormatPr defaultRowHeight="15" x14ac:dyDescent="0.25"/>
  <cols>
    <col min="11" max="11" width="10.42578125" customWidth="1"/>
    <col min="18" max="18" width="9.140625" customWidth="1"/>
    <col min="20" max="20" width="18.28515625" customWidth="1"/>
    <col min="21" max="21" width="13.7109375" customWidth="1"/>
    <col min="22" max="22" width="12" customWidth="1"/>
    <col min="25" max="25" width="14.42578125" customWidth="1"/>
  </cols>
  <sheetData>
    <row r="1" spans="1:62" x14ac:dyDescent="0.25">
      <c r="A1" s="2" t="s">
        <v>68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2" x14ac:dyDescent="0.25">
      <c r="A2" s="1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58</v>
      </c>
      <c r="BA2" t="s">
        <v>59</v>
      </c>
      <c r="BB2" t="s">
        <v>60</v>
      </c>
      <c r="BC2" t="s">
        <v>61</v>
      </c>
      <c r="BD2" t="s">
        <v>62</v>
      </c>
      <c r="BE2" t="s">
        <v>63</v>
      </c>
      <c r="BF2" t="s">
        <v>64</v>
      </c>
      <c r="BG2" t="s">
        <v>65</v>
      </c>
      <c r="BH2" t="s">
        <v>66</v>
      </c>
      <c r="BI2" t="s">
        <v>67</v>
      </c>
      <c r="BJ2" t="s">
        <v>70</v>
      </c>
    </row>
    <row r="3" spans="1:62" x14ac:dyDescent="0.25">
      <c r="A3" s="1" t="s">
        <v>1</v>
      </c>
      <c r="B3">
        <v>1.7756999999999998E-2</v>
      </c>
      <c r="C3">
        <v>3.7065000000000001E-2</v>
      </c>
      <c r="D3">
        <v>2.7659999999999998E-3</v>
      </c>
      <c r="E3">
        <v>2.8388E-2</v>
      </c>
      <c r="F3">
        <v>-1.5134999999999999E-2</v>
      </c>
      <c r="G3">
        <v>-1.8595E-2</v>
      </c>
      <c r="H3">
        <v>-2.2869E-2</v>
      </c>
      <c r="I3">
        <v>-5.7672000000000001E-2</v>
      </c>
      <c r="J3">
        <v>-8.4873000000000004E-2</v>
      </c>
      <c r="K3">
        <v>0.113882</v>
      </c>
      <c r="L3">
        <v>-6.326E-3</v>
      </c>
      <c r="M3">
        <v>3.702E-3</v>
      </c>
      <c r="N3">
        <v>5.3877000000000001E-2</v>
      </c>
      <c r="O3">
        <v>4.0585999999999997E-2</v>
      </c>
      <c r="P3">
        <v>2.3394000000000002E-2</v>
      </c>
      <c r="Q3">
        <v>-7.5009999999999999E-3</v>
      </c>
      <c r="R3">
        <v>-6.6230999999999998E-2</v>
      </c>
      <c r="S3">
        <v>3.7656000000000002E-2</v>
      </c>
      <c r="T3">
        <v>9.5659999999999999E-3</v>
      </c>
      <c r="U3">
        <v>2.5364999999999999E-2</v>
      </c>
      <c r="V3">
        <v>2.5839000000000001E-2</v>
      </c>
      <c r="W3">
        <v>-1.5200999999999999E-2</v>
      </c>
      <c r="X3">
        <v>4.8929999999999998E-3</v>
      </c>
      <c r="Y3">
        <v>1.2130999999999999E-2</v>
      </c>
      <c r="Z3">
        <v>5.3593000000000002E-2</v>
      </c>
      <c r="AA3">
        <v>7.5310000000000004E-3</v>
      </c>
      <c r="AB3">
        <v>3.4473999999999998E-2</v>
      </c>
      <c r="AC3">
        <v>1.4445E-2</v>
      </c>
      <c r="AD3">
        <v>1.8866000000000001E-2</v>
      </c>
      <c r="AE3">
        <v>-1.5339E-2</v>
      </c>
      <c r="AF3">
        <v>5.2481E-2</v>
      </c>
      <c r="AG3">
        <v>-2.6113999999999998E-2</v>
      </c>
      <c r="AH3">
        <v>3.7276999999999998E-2</v>
      </c>
      <c r="AI3">
        <v>3.8751000000000001E-2</v>
      </c>
      <c r="AJ3">
        <v>2.4447E-2</v>
      </c>
      <c r="AK3">
        <v>2.5926000000000001E-2</v>
      </c>
      <c r="AL3">
        <v>-3.0157E-2</v>
      </c>
      <c r="AM3">
        <v>4.5672999999999998E-2</v>
      </c>
      <c r="AN3">
        <v>3.9690000000000003E-3</v>
      </c>
      <c r="AO3">
        <v>1.4599999999999999E-3</v>
      </c>
      <c r="AP3">
        <v>1.9918000000000002E-2</v>
      </c>
      <c r="AQ3">
        <v>2.7740999999999998E-2</v>
      </c>
      <c r="AR3">
        <v>-2.0723999999999999E-2</v>
      </c>
      <c r="AS3">
        <v>3.9870999999999997E-2</v>
      </c>
      <c r="AT3">
        <v>-2.5229000000000001E-2</v>
      </c>
      <c r="AU3">
        <v>2.0976000000000002E-2</v>
      </c>
      <c r="AV3">
        <v>2.0750000000000001E-2</v>
      </c>
      <c r="AW3">
        <v>-3.9160000000000002E-3</v>
      </c>
      <c r="AX3">
        <v>-2.7352000000000001E-2</v>
      </c>
      <c r="AY3">
        <v>5.5747999999999999E-2</v>
      </c>
      <c r="AZ3">
        <v>-1.0638999999999999E-2</v>
      </c>
      <c r="BA3">
        <v>8.5220000000000001E-3</v>
      </c>
      <c r="BB3">
        <v>1.0222999999999999E-2</v>
      </c>
      <c r="BC3">
        <v>-1.9258000000000001E-2</v>
      </c>
      <c r="BD3">
        <v>1.1795E-2</v>
      </c>
      <c r="BE3">
        <v>-6.0292999999999999E-2</v>
      </c>
      <c r="BF3">
        <v>-3.3735000000000001E-2</v>
      </c>
      <c r="BG3">
        <v>7.3859999999999995E-2</v>
      </c>
      <c r="BH3">
        <v>1.7420000000000001E-3</v>
      </c>
      <c r="BI3">
        <v>-2.3961E-2</v>
      </c>
      <c r="BJ3">
        <f>AVERAGE(B3:BI3)</f>
        <v>8.2631000000000007E-3</v>
      </c>
    </row>
    <row r="4" spans="1:62" x14ac:dyDescent="0.25">
      <c r="A4" s="1" t="s">
        <v>2</v>
      </c>
      <c r="B4">
        <v>3.8281000000000003E-2</v>
      </c>
      <c r="C4">
        <v>-7.4045E-2</v>
      </c>
      <c r="D4">
        <v>7.7689999999999999E-3</v>
      </c>
      <c r="E4">
        <v>5.5992E-2</v>
      </c>
      <c r="F4">
        <v>1.0803999999999999E-2</v>
      </c>
      <c r="G4">
        <v>-3.7867999999999999E-2</v>
      </c>
      <c r="H4">
        <v>-8.4919999999999995E-3</v>
      </c>
      <c r="I4">
        <v>1.5831000000000001E-2</v>
      </c>
      <c r="J4">
        <v>-2.4253E-2</v>
      </c>
      <c r="K4">
        <v>9.2771000000000006E-2</v>
      </c>
      <c r="L4">
        <v>3.8334E-2</v>
      </c>
      <c r="M4">
        <v>2.0798000000000001E-2</v>
      </c>
      <c r="N4">
        <v>2.6574E-2</v>
      </c>
      <c r="O4">
        <v>-3.7758E-2</v>
      </c>
      <c r="P4">
        <v>4.2012000000000001E-2</v>
      </c>
      <c r="Q4">
        <v>-3.8117999999999999E-2</v>
      </c>
      <c r="R4">
        <v>0.123345</v>
      </c>
      <c r="S4">
        <v>5.8753E-2</v>
      </c>
      <c r="T4">
        <v>6.6855999999999999E-2</v>
      </c>
      <c r="U4">
        <v>-2.0146000000000001E-2</v>
      </c>
      <c r="V4">
        <v>1.5828999999999999E-2</v>
      </c>
      <c r="W4">
        <v>1.5431E-2</v>
      </c>
      <c r="X4">
        <v>-4.1288999999999999E-2</v>
      </c>
      <c r="Y4">
        <v>-4.7504999999999999E-2</v>
      </c>
      <c r="Z4">
        <v>2.4708999999999998E-2</v>
      </c>
      <c r="AA4">
        <v>1.1065999999999999E-2</v>
      </c>
      <c r="AB4">
        <v>6.3060000000000005E-2</v>
      </c>
      <c r="AC4">
        <v>3.8121000000000002E-2</v>
      </c>
      <c r="AD4">
        <v>-3.1209000000000001E-2</v>
      </c>
      <c r="AE4">
        <v>-4.9769999999999997E-3</v>
      </c>
      <c r="AF4">
        <v>4.6115000000000003E-2</v>
      </c>
      <c r="AG4">
        <v>-5.8007999999999997E-2</v>
      </c>
      <c r="AH4">
        <v>1.3228E-2</v>
      </c>
      <c r="AI4">
        <v>3.6623000000000003E-2</v>
      </c>
      <c r="AJ4">
        <v>5.5004999999999998E-2</v>
      </c>
      <c r="AK4">
        <v>-2.3036999999999998E-2</v>
      </c>
      <c r="AL4">
        <v>-5.1159000000000003E-2</v>
      </c>
      <c r="AM4">
        <v>-2.32E-4</v>
      </c>
      <c r="AN4">
        <v>2.9085E-2</v>
      </c>
      <c r="AO4">
        <v>4.2715000000000003E-2</v>
      </c>
      <c r="AP4">
        <v>-3.1161999999999999E-2</v>
      </c>
      <c r="AQ4">
        <v>-2.2343999999999999E-2</v>
      </c>
      <c r="AR4">
        <v>-2.0048E-2</v>
      </c>
      <c r="AS4">
        <v>3.2318E-2</v>
      </c>
      <c r="AT4">
        <v>1.2748000000000001E-2</v>
      </c>
      <c r="AU4">
        <v>-2.8149999999999998E-3</v>
      </c>
      <c r="AV4">
        <v>0.147365</v>
      </c>
      <c r="AW4">
        <v>-1.3780000000000001E-2</v>
      </c>
      <c r="AX4">
        <v>-1.068E-2</v>
      </c>
      <c r="AY4">
        <v>-1.2555999999999999E-2</v>
      </c>
      <c r="AZ4">
        <v>-1.4378E-2</v>
      </c>
      <c r="BA4">
        <v>-5.1263999999999997E-2</v>
      </c>
      <c r="BB4">
        <v>-4.2252999999999999E-2</v>
      </c>
      <c r="BC4">
        <v>-4.4970999999999997E-2</v>
      </c>
      <c r="BD4">
        <v>1.4503E-2</v>
      </c>
      <c r="BE4">
        <v>-9.4214999999999993E-2</v>
      </c>
      <c r="BF4">
        <v>1.699E-3</v>
      </c>
      <c r="BG4">
        <v>-0.117312</v>
      </c>
      <c r="BH4">
        <v>2.7251999999999998E-2</v>
      </c>
      <c r="BI4">
        <v>4.8436E-2</v>
      </c>
      <c r="BJ4">
        <f t="shared" ref="BJ4:BJ8" si="0">AVERAGE(B4:BI4)</f>
        <v>4.9592333333333309E-3</v>
      </c>
    </row>
    <row r="5" spans="1:62" x14ac:dyDescent="0.25">
      <c r="A5" s="1" t="s">
        <v>3</v>
      </c>
      <c r="B5">
        <v>-8.9541999999999997E-2</v>
      </c>
      <c r="C5">
        <v>-3.8123999999999998E-2</v>
      </c>
      <c r="D5">
        <v>-4.8934999999999999E-2</v>
      </c>
      <c r="E5">
        <v>-1.8495999999999999E-2</v>
      </c>
      <c r="F5">
        <v>1.3649E-2</v>
      </c>
      <c r="G5">
        <v>-5.3096999999999998E-2</v>
      </c>
      <c r="H5">
        <v>9.7234000000000001E-2</v>
      </c>
      <c r="I5">
        <v>9.1219999999999999E-3</v>
      </c>
      <c r="J5">
        <v>-5.0900000000000001E-2</v>
      </c>
      <c r="K5">
        <v>0.11633599999999999</v>
      </c>
      <c r="L5">
        <v>-3.2063000000000001E-2</v>
      </c>
      <c r="M5">
        <v>-2.8083E-2</v>
      </c>
      <c r="N5">
        <v>-8.2050000000000005E-3</v>
      </c>
      <c r="O5">
        <v>0.12103</v>
      </c>
      <c r="P5">
        <v>2.7271E-2</v>
      </c>
      <c r="Q5">
        <v>-6.3629999999999997E-3</v>
      </c>
      <c r="R5">
        <v>3.96E-3</v>
      </c>
      <c r="S5">
        <v>4.3350000000000003E-3</v>
      </c>
      <c r="T5">
        <v>4.1575000000000001E-2</v>
      </c>
      <c r="U5">
        <v>6.1754000000000003E-2</v>
      </c>
      <c r="V5">
        <v>-1.0374E-2</v>
      </c>
      <c r="W5">
        <v>3.3119999999999998E-3</v>
      </c>
      <c r="X5">
        <v>-5.378E-3</v>
      </c>
      <c r="Y5">
        <v>-6.3128000000000004E-2</v>
      </c>
      <c r="Z5">
        <v>2.0456999999999999E-2</v>
      </c>
      <c r="AA5">
        <v>4.7371000000000003E-2</v>
      </c>
      <c r="AB5">
        <v>8.6398000000000003E-2</v>
      </c>
      <c r="AC5">
        <v>3.0325000000000001E-2</v>
      </c>
      <c r="AD5">
        <v>-1.0121E-2</v>
      </c>
      <c r="AE5">
        <v>-9.5090000000000001E-3</v>
      </c>
      <c r="AF5">
        <v>3.4507999999999997E-2</v>
      </c>
      <c r="AG5">
        <v>-0.10580299999999999</v>
      </c>
      <c r="AH5">
        <v>1.0383E-2</v>
      </c>
      <c r="AI5">
        <v>1.1560000000000001E-2</v>
      </c>
      <c r="AJ5">
        <v>-7.1370000000000001E-3</v>
      </c>
      <c r="AK5">
        <v>-1.0524E-2</v>
      </c>
      <c r="AL5">
        <v>-0.104989</v>
      </c>
      <c r="AM5">
        <v>0.111259</v>
      </c>
      <c r="AN5">
        <v>-3.2959000000000002E-2</v>
      </c>
      <c r="AO5">
        <v>2.0292999999999999E-2</v>
      </c>
      <c r="AP5">
        <v>-7.4146000000000004E-2</v>
      </c>
      <c r="AQ5">
        <v>2.0766E-2</v>
      </c>
      <c r="AR5">
        <v>2.81E-2</v>
      </c>
      <c r="AS5">
        <v>1.6480999999999999E-2</v>
      </c>
      <c r="AT5">
        <v>4.3348999999999999E-2</v>
      </c>
      <c r="AU5">
        <v>-1.392E-2</v>
      </c>
      <c r="AV5">
        <v>0.205035</v>
      </c>
      <c r="AW5">
        <v>2.5510999999999999E-2</v>
      </c>
      <c r="AX5">
        <v>-3.0498999999999998E-2</v>
      </c>
      <c r="AY5">
        <v>5.0608E-2</v>
      </c>
      <c r="AZ5">
        <v>6.8002000000000007E-2</v>
      </c>
      <c r="BA5">
        <v>-3.9677999999999998E-2</v>
      </c>
      <c r="BB5">
        <v>1.2711999999999999E-2</v>
      </c>
      <c r="BC5">
        <v>2.9123E-2</v>
      </c>
      <c r="BD5">
        <v>2.395E-3</v>
      </c>
      <c r="BE5">
        <v>-4.4039000000000002E-2</v>
      </c>
      <c r="BF5">
        <v>1.2225E-2</v>
      </c>
      <c r="BG5">
        <v>-1.8915000000000001E-2</v>
      </c>
      <c r="BH5">
        <v>-5.4081999999999998E-2</v>
      </c>
      <c r="BI5">
        <v>-1.83E-4</v>
      </c>
      <c r="BJ5">
        <f t="shared" si="0"/>
        <v>6.28745E-3</v>
      </c>
    </row>
    <row r="6" spans="1:62" x14ac:dyDescent="0.25">
      <c r="A6" s="1" t="s">
        <v>4</v>
      </c>
      <c r="B6">
        <v>7.7530000000000003E-3</v>
      </c>
      <c r="C6">
        <v>3.5395999999999997E-2</v>
      </c>
      <c r="D6">
        <v>4.3278999999999998E-2</v>
      </c>
      <c r="E6">
        <v>-7.3709999999999999E-3</v>
      </c>
      <c r="F6">
        <v>-2.2699E-2</v>
      </c>
      <c r="G6">
        <v>7.9229999999999995E-3</v>
      </c>
      <c r="H6">
        <v>-3.9413999999999998E-2</v>
      </c>
      <c r="I6">
        <v>2.4594999999999999E-2</v>
      </c>
      <c r="J6">
        <v>1.7558000000000001E-2</v>
      </c>
      <c r="K6">
        <v>1.8377999999999999E-2</v>
      </c>
      <c r="L6">
        <v>2.0181000000000001E-2</v>
      </c>
      <c r="M6">
        <v>6.3344999999999999E-2</v>
      </c>
      <c r="N6">
        <v>-4.9052999999999999E-2</v>
      </c>
      <c r="O6">
        <v>1.1349E-2</v>
      </c>
      <c r="P6">
        <v>2.5490000000000001E-3</v>
      </c>
      <c r="Q6">
        <v>6.8616999999999997E-2</v>
      </c>
      <c r="R6">
        <v>3.0504E-2</v>
      </c>
      <c r="S6">
        <v>6.6742999999999997E-2</v>
      </c>
      <c r="T6">
        <v>2.6303E-2</v>
      </c>
      <c r="U6">
        <v>-4.9637000000000001E-2</v>
      </c>
      <c r="V6">
        <v>6.0547999999999998E-2</v>
      </c>
      <c r="W6">
        <v>-1.0207000000000001E-2</v>
      </c>
      <c r="X6">
        <v>-1.2949E-2</v>
      </c>
      <c r="Y6">
        <v>-1.9665999999999999E-2</v>
      </c>
      <c r="Z6">
        <v>1.9259999999999999E-2</v>
      </c>
      <c r="AA6">
        <v>6.6156999999999994E-2</v>
      </c>
      <c r="AB6">
        <v>5.5508000000000002E-2</v>
      </c>
      <c r="AC6">
        <v>0.106824</v>
      </c>
      <c r="AD6">
        <v>-0.100923</v>
      </c>
      <c r="AE6">
        <v>3.8066000000000003E-2</v>
      </c>
      <c r="AF6">
        <v>-7.0530000000000002E-3</v>
      </c>
      <c r="AG6">
        <v>-4.2840999999999997E-2</v>
      </c>
      <c r="AH6">
        <v>-1.508E-2</v>
      </c>
      <c r="AI6">
        <v>9.2419000000000001E-2</v>
      </c>
      <c r="AJ6">
        <v>-1.8120000000000001E-2</v>
      </c>
      <c r="AK6">
        <v>-9.8740000000000008E-3</v>
      </c>
      <c r="AL6">
        <v>-1.2206E-2</v>
      </c>
      <c r="AM6">
        <v>-9.6629999999999997E-3</v>
      </c>
      <c r="AN6">
        <v>-7.1000000000000002E-4</v>
      </c>
      <c r="AO6">
        <v>-6.7169999999999999E-3</v>
      </c>
      <c r="AP6">
        <v>6.8820000000000006E-2</v>
      </c>
      <c r="AQ6">
        <v>-2.0816000000000001E-2</v>
      </c>
      <c r="AR6">
        <v>4.1083000000000001E-2</v>
      </c>
      <c r="AS6">
        <v>-1.2200000000000001E-2</v>
      </c>
      <c r="AT6">
        <v>3.3119999999999998E-3</v>
      </c>
      <c r="AU6">
        <v>1.6003E-2</v>
      </c>
      <c r="AV6">
        <v>6.3660000000000001E-3</v>
      </c>
      <c r="AW6">
        <v>-7.5610999999999998E-2</v>
      </c>
      <c r="AX6">
        <v>-1.1316E-2</v>
      </c>
      <c r="AY6">
        <v>8.1619999999999998E-2</v>
      </c>
      <c r="AZ6">
        <v>-1.6781999999999998E-2</v>
      </c>
      <c r="BA6">
        <v>4.8329999999999998E-2</v>
      </c>
      <c r="BB6">
        <v>-1.9925999999999999E-2</v>
      </c>
      <c r="BC6">
        <v>-5.7241E-2</v>
      </c>
      <c r="BD6">
        <v>1.5362000000000001E-2</v>
      </c>
      <c r="BE6">
        <v>-1.6969999999999999E-2</v>
      </c>
      <c r="BF6">
        <v>-5.4336000000000002E-2</v>
      </c>
      <c r="BG6">
        <v>9.0339000000000003E-2</v>
      </c>
      <c r="BH6">
        <v>-3.1203000000000002E-2</v>
      </c>
      <c r="BI6">
        <v>1.5242E-2</v>
      </c>
      <c r="BJ6">
        <f t="shared" si="0"/>
        <v>8.6524666666666708E-3</v>
      </c>
    </row>
    <row r="7" spans="1:62" x14ac:dyDescent="0.25">
      <c r="A7" s="1" t="s">
        <v>5</v>
      </c>
      <c r="B7">
        <v>-5.0072999999999999E-2</v>
      </c>
      <c r="C7">
        <v>3.015E-2</v>
      </c>
      <c r="D7">
        <v>7.7977000000000005E-2</v>
      </c>
      <c r="E7">
        <v>3.0408999999999999E-2</v>
      </c>
      <c r="F7">
        <v>1.3939E-2</v>
      </c>
      <c r="G7">
        <v>-4.9529999999999999E-3</v>
      </c>
      <c r="H7">
        <v>-5.5160000000000001E-2</v>
      </c>
      <c r="I7">
        <v>-2.6858E-2</v>
      </c>
      <c r="J7">
        <v>1.405E-3</v>
      </c>
      <c r="K7">
        <v>4.2677E-2</v>
      </c>
      <c r="L7">
        <v>-1.1358999999999999E-2</v>
      </c>
      <c r="M7">
        <v>4.3478000000000003E-2</v>
      </c>
      <c r="N7">
        <v>-1.3096999999999999E-2</v>
      </c>
      <c r="O7">
        <v>3.9522000000000002E-2</v>
      </c>
      <c r="P7">
        <v>2.0322E-2</v>
      </c>
      <c r="Q7">
        <v>6.7183000000000007E-2</v>
      </c>
      <c r="R7">
        <v>3.7586000000000001E-2</v>
      </c>
      <c r="S7">
        <v>4.3105999999999998E-2</v>
      </c>
      <c r="T7">
        <v>7.5014999999999998E-2</v>
      </c>
      <c r="U7">
        <v>-3.4654999999999998E-2</v>
      </c>
      <c r="V7">
        <v>2.8230000000000002E-2</v>
      </c>
      <c r="W7">
        <v>-7.1922E-2</v>
      </c>
      <c r="X7">
        <v>-1.4599000000000001E-2</v>
      </c>
      <c r="Y7">
        <v>-1.2706E-2</v>
      </c>
      <c r="Z7">
        <v>4.4887000000000003E-2</v>
      </c>
      <c r="AA7">
        <v>3.1392999999999997E-2</v>
      </c>
      <c r="AB7">
        <v>2.0920999999999999E-2</v>
      </c>
      <c r="AC7">
        <v>3.2752000000000003E-2</v>
      </c>
      <c r="AD7">
        <v>-6.6137000000000001E-2</v>
      </c>
      <c r="AE7">
        <v>1.1417999999999999E-2</v>
      </c>
      <c r="AF7">
        <v>8.8400000000000006E-3</v>
      </c>
      <c r="AG7">
        <v>-4.1228000000000001E-2</v>
      </c>
      <c r="AH7">
        <v>-4.9600000000000002E-4</v>
      </c>
      <c r="AI7">
        <v>8.2577999999999999E-2</v>
      </c>
      <c r="AJ7">
        <v>-2.7848000000000001E-2</v>
      </c>
      <c r="AK7">
        <v>-1.6199999999999999E-3</v>
      </c>
      <c r="AL7">
        <v>-3.9448999999999998E-2</v>
      </c>
      <c r="AM7">
        <v>-4.2216999999999998E-2</v>
      </c>
      <c r="AN7">
        <v>9.7839999999999996E-2</v>
      </c>
      <c r="AO7">
        <v>3.0880999999999999E-2</v>
      </c>
      <c r="AP7">
        <v>-6.7429999999999999E-3</v>
      </c>
      <c r="AQ7">
        <v>-3.3010000000000001E-3</v>
      </c>
      <c r="AR7">
        <v>1.9314000000000001E-2</v>
      </c>
      <c r="AS7">
        <v>-1.8002000000000001E-2</v>
      </c>
      <c r="AT7">
        <v>7.9089999999999994E-3</v>
      </c>
      <c r="AU7">
        <v>1.503E-3</v>
      </c>
      <c r="AV7">
        <v>1.5099E-2</v>
      </c>
      <c r="AW7">
        <v>-5.0894000000000002E-2</v>
      </c>
      <c r="AX7">
        <v>-6.1539999999999997E-3</v>
      </c>
      <c r="AY7">
        <v>4.9618000000000002E-2</v>
      </c>
      <c r="AZ7">
        <v>-5.5466000000000001E-2</v>
      </c>
      <c r="BA7">
        <v>7.5144000000000002E-2</v>
      </c>
      <c r="BB7">
        <v>-2.9870000000000001E-3</v>
      </c>
      <c r="BC7">
        <v>2.8372999999999999E-2</v>
      </c>
      <c r="BD7">
        <v>-9.0270000000000003E-3</v>
      </c>
      <c r="BE7">
        <v>-4.4629000000000002E-2</v>
      </c>
      <c r="BF7">
        <v>-1.8675000000000001E-2</v>
      </c>
      <c r="BG7">
        <v>4.2870999999999999E-2</v>
      </c>
      <c r="BH7">
        <v>4.0749999999999996E-3</v>
      </c>
      <c r="BI7">
        <v>2.0278000000000001E-2</v>
      </c>
      <c r="BJ7">
        <f t="shared" si="0"/>
        <v>7.4406333333333309E-3</v>
      </c>
    </row>
    <row r="8" spans="1:62" x14ac:dyDescent="0.25">
      <c r="A8" s="1" t="s">
        <v>6</v>
      </c>
      <c r="B8">
        <v>-5.1429999999999997E-2</v>
      </c>
      <c r="C8">
        <v>-5.7526000000000001E-2</v>
      </c>
      <c r="D8">
        <v>-9.9019999999999993E-3</v>
      </c>
      <c r="E8">
        <v>3.7259E-2</v>
      </c>
      <c r="F8">
        <v>-3.5753E-2</v>
      </c>
      <c r="G8">
        <v>-7.5937000000000004E-2</v>
      </c>
      <c r="H8">
        <v>-0.11497599999999999</v>
      </c>
      <c r="I8">
        <v>-8.9470999999999995E-2</v>
      </c>
      <c r="J8">
        <v>-0.13039600000000001</v>
      </c>
      <c r="K8">
        <v>0.207759</v>
      </c>
      <c r="L8">
        <v>-9.2565999999999996E-2</v>
      </c>
      <c r="M8">
        <v>1.5094E-2</v>
      </c>
      <c r="N8">
        <v>0.158722</v>
      </c>
      <c r="O8">
        <v>-3.8210000000000002E-3</v>
      </c>
      <c r="P8">
        <v>7.0740000000000004E-3</v>
      </c>
      <c r="Q8">
        <v>-9.2483999999999997E-2</v>
      </c>
      <c r="R8">
        <v>-6.4530000000000004E-2</v>
      </c>
      <c r="S8">
        <v>-9.2355999999999994E-2</v>
      </c>
      <c r="T8">
        <v>-3.7196E-2</v>
      </c>
      <c r="U8">
        <v>1.5334E-2</v>
      </c>
      <c r="V8">
        <v>5.4974000000000002E-2</v>
      </c>
      <c r="W8">
        <v>0.13581699999999999</v>
      </c>
      <c r="X8">
        <v>2.4686E-2</v>
      </c>
      <c r="Y8">
        <v>0.130604</v>
      </c>
      <c r="Z8">
        <v>7.2220000000000001E-3</v>
      </c>
      <c r="AA8">
        <v>-2.7054999999999999E-2</v>
      </c>
      <c r="AB8">
        <v>4.2022999999999998E-2</v>
      </c>
      <c r="AC8">
        <v>4.2085999999999998E-2</v>
      </c>
      <c r="AD8">
        <v>0.150785</v>
      </c>
      <c r="AE8">
        <v>-1.3693E-2</v>
      </c>
      <c r="AF8">
        <v>9.7407999999999995E-2</v>
      </c>
      <c r="AG8">
        <v>-4.1277000000000001E-2</v>
      </c>
      <c r="AH8">
        <v>4.1800999999999998E-2</v>
      </c>
      <c r="AI8">
        <v>1.9054000000000001E-2</v>
      </c>
      <c r="AJ8">
        <v>-2.2529999999999998E-3</v>
      </c>
      <c r="AK8">
        <v>-9.6804000000000001E-2</v>
      </c>
      <c r="AL8">
        <v>-2.2558999999999999E-2</v>
      </c>
      <c r="AM8">
        <v>2.8243000000000001E-2</v>
      </c>
      <c r="AN8">
        <v>1.3145E-2</v>
      </c>
      <c r="AO8">
        <v>4.3069000000000003E-2</v>
      </c>
      <c r="AP8">
        <v>1.7656999999999999E-2</v>
      </c>
      <c r="AQ8">
        <v>4.8461999999999998E-2</v>
      </c>
      <c r="AR8">
        <v>-5.7099999999999998E-3</v>
      </c>
      <c r="AS8">
        <v>2.2613999999999999E-2</v>
      </c>
      <c r="AT8">
        <v>-0.150588</v>
      </c>
      <c r="AU8">
        <v>-3.9078000000000002E-2</v>
      </c>
      <c r="AV8">
        <v>0.115995</v>
      </c>
      <c r="AW8">
        <v>-1.4922E-2</v>
      </c>
      <c r="AX8">
        <v>-4.1489999999999999E-2</v>
      </c>
      <c r="AY8">
        <v>0.110609</v>
      </c>
      <c r="AZ8">
        <v>-1.244E-2</v>
      </c>
      <c r="BA8">
        <v>-1.1972E-2</v>
      </c>
      <c r="BB8">
        <v>-3.9973000000000002E-2</v>
      </c>
      <c r="BC8">
        <v>-1.0547000000000001E-2</v>
      </c>
      <c r="BD8">
        <v>-2.2989999999999998E-3</v>
      </c>
      <c r="BE8">
        <v>-6.5033999999999995E-2</v>
      </c>
      <c r="BF8">
        <v>-2.1628999999999999E-2</v>
      </c>
      <c r="BG8">
        <v>0.10233200000000001</v>
      </c>
      <c r="BH8">
        <v>-3.3111000000000002E-2</v>
      </c>
      <c r="BI8">
        <v>-1.8447999999999999E-2</v>
      </c>
      <c r="BJ8">
        <f t="shared" si="0"/>
        <v>1.1767000000000004E-3</v>
      </c>
    </row>
    <row r="9" spans="1:62" x14ac:dyDescent="0.25">
      <c r="A9" s="1" t="s">
        <v>7</v>
      </c>
      <c r="B9">
        <v>-1.1438E-2</v>
      </c>
      <c r="C9">
        <v>-8.2217999999999999E-2</v>
      </c>
      <c r="D9">
        <v>-7.5160000000000005E-2</v>
      </c>
      <c r="E9">
        <v>3.3860000000000001E-2</v>
      </c>
      <c r="F9">
        <v>-8.9250000000000006E-3</v>
      </c>
      <c r="G9">
        <v>-4.5782999999999997E-2</v>
      </c>
      <c r="H9">
        <v>-8.8674000000000003E-2</v>
      </c>
      <c r="I9">
        <v>-0.13206399999999999</v>
      </c>
      <c r="J9">
        <v>-0.160216</v>
      </c>
      <c r="K9">
        <v>0.28087099999999998</v>
      </c>
      <c r="L9">
        <v>-0.17650199999999999</v>
      </c>
      <c r="M9">
        <v>-4.7910000000000001E-2</v>
      </c>
      <c r="N9">
        <v>0.18480199999999999</v>
      </c>
      <c r="O9">
        <v>8.2664000000000001E-2</v>
      </c>
      <c r="P9">
        <v>-1.482E-2</v>
      </c>
      <c r="Q9">
        <v>-0.104014</v>
      </c>
      <c r="R9">
        <v>-3.5483000000000001E-2</v>
      </c>
      <c r="S9">
        <v>-0.11221200000000001</v>
      </c>
      <c r="T9">
        <v>-1.207E-3</v>
      </c>
      <c r="U9">
        <v>8.2307000000000005E-2</v>
      </c>
      <c r="V9">
        <v>6.4874000000000001E-2</v>
      </c>
      <c r="W9">
        <v>0.119779</v>
      </c>
      <c r="X9">
        <v>1.3602E-2</v>
      </c>
      <c r="Y9">
        <v>0.11358799999999999</v>
      </c>
      <c r="Z9">
        <v>-2.6168E-2</v>
      </c>
      <c r="AA9">
        <v>-3.4264000000000003E-2</v>
      </c>
      <c r="AB9">
        <v>2.3878E-2</v>
      </c>
      <c r="AC9">
        <v>0.108055</v>
      </c>
      <c r="AD9">
        <v>9.8697999999999994E-2</v>
      </c>
      <c r="AE9">
        <v>-1.7413999999999999E-2</v>
      </c>
      <c r="AF9">
        <v>7.6654E-2</v>
      </c>
      <c r="AG9">
        <v>-5.0301999999999999E-2</v>
      </c>
      <c r="AH9">
        <v>5.5258000000000002E-2</v>
      </c>
      <c r="AI9">
        <v>2.6145000000000002E-2</v>
      </c>
      <c r="AJ9">
        <v>4.7673E-2</v>
      </c>
      <c r="AK9">
        <v>5.5053999999999999E-2</v>
      </c>
      <c r="AL9">
        <v>-0.11740100000000001</v>
      </c>
      <c r="AM9">
        <v>2.826E-3</v>
      </c>
      <c r="AN9">
        <v>-4.1383999999999997E-2</v>
      </c>
      <c r="AO9">
        <v>1.5430000000000001E-3</v>
      </c>
      <c r="AP9">
        <v>2.5999999999999999E-3</v>
      </c>
      <c r="AQ9">
        <v>5.8215000000000003E-2</v>
      </c>
      <c r="AR9">
        <v>-6.8519999999999998E-2</v>
      </c>
      <c r="AS9">
        <v>2.8677000000000001E-2</v>
      </c>
      <c r="AT9">
        <v>-7.3663000000000006E-2</v>
      </c>
      <c r="AU9">
        <v>-1.7107000000000001E-2</v>
      </c>
      <c r="AV9">
        <v>6.4250000000000002E-2</v>
      </c>
      <c r="AW9">
        <v>5.2946E-2</v>
      </c>
      <c r="AX9">
        <v>-6.5796999999999994E-2</v>
      </c>
      <c r="AY9">
        <v>0.14357700000000001</v>
      </c>
      <c r="AZ9">
        <v>1.2933E-2</v>
      </c>
      <c r="BA9">
        <v>-6.5267000000000006E-2</v>
      </c>
      <c r="BB9">
        <v>2.5856000000000001E-2</v>
      </c>
      <c r="BC9">
        <v>-6.3385999999999998E-2</v>
      </c>
      <c r="BD9">
        <v>-5.4906000000000003E-2</v>
      </c>
      <c r="BE9">
        <v>-6.5992999999999996E-2</v>
      </c>
      <c r="BF9">
        <v>3.1928999999999999E-2</v>
      </c>
      <c r="BG9">
        <v>0.16279099999999999</v>
      </c>
      <c r="BH9">
        <v>3.6252E-2</v>
      </c>
      <c r="BI9">
        <v>-5.2253000000000001E-2</v>
      </c>
      <c r="BJ9">
        <f>AVERAGE(B9:BI9)</f>
        <v>3.0284333333333367E-3</v>
      </c>
    </row>
    <row r="12" spans="1:62" ht="15.75" thickBot="1" x14ac:dyDescent="0.3">
      <c r="A12" s="2" t="s">
        <v>68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92</v>
      </c>
      <c r="I12" s="1" t="s">
        <v>7</v>
      </c>
    </row>
    <row r="13" spans="1:62" x14ac:dyDescent="0.25">
      <c r="A13" s="1">
        <v>0</v>
      </c>
      <c r="B13" t="s">
        <v>8</v>
      </c>
      <c r="C13">
        <v>1.7756999999999998E-2</v>
      </c>
      <c r="D13">
        <v>3.8281000000000003E-2</v>
      </c>
      <c r="E13">
        <v>-8.9541999999999997E-2</v>
      </c>
      <c r="F13">
        <v>7.7530000000000003E-3</v>
      </c>
      <c r="G13">
        <v>-5.0072999999999999E-2</v>
      </c>
      <c r="H13">
        <v>-5.1429999999999997E-2</v>
      </c>
      <c r="I13">
        <v>-1.1438E-2</v>
      </c>
      <c r="S13" s="3"/>
      <c r="T13" s="10"/>
      <c r="U13" s="10"/>
      <c r="V13" s="10"/>
      <c r="W13" s="10"/>
      <c r="X13" s="10"/>
      <c r="Y13" s="18"/>
    </row>
    <row r="14" spans="1:62" x14ac:dyDescent="0.25">
      <c r="A14" s="1">
        <v>1</v>
      </c>
      <c r="B14" t="s">
        <v>9</v>
      </c>
      <c r="C14">
        <v>3.7065000000000001E-2</v>
      </c>
      <c r="D14">
        <v>-7.4045E-2</v>
      </c>
      <c r="E14">
        <v>-3.8123999999999998E-2</v>
      </c>
      <c r="F14">
        <v>3.5395999999999997E-2</v>
      </c>
      <c r="G14">
        <v>3.015E-2</v>
      </c>
      <c r="H14">
        <v>-5.7526000000000001E-2</v>
      </c>
      <c r="I14">
        <v>-8.2217999999999999E-2</v>
      </c>
      <c r="S14" s="11"/>
      <c r="T14" s="22" t="s">
        <v>90</v>
      </c>
      <c r="U14" s="22" t="s">
        <v>91</v>
      </c>
      <c r="V14" s="4"/>
      <c r="W14" s="4"/>
      <c r="X14" s="4"/>
      <c r="Y14" s="5"/>
    </row>
    <row r="15" spans="1:62" ht="15.75" thickBot="1" x14ac:dyDescent="0.3">
      <c r="A15" s="1">
        <v>2</v>
      </c>
      <c r="B15" t="s">
        <v>10</v>
      </c>
      <c r="C15">
        <v>2.7659999999999998E-3</v>
      </c>
      <c r="D15">
        <v>7.7689999999999999E-3</v>
      </c>
      <c r="E15">
        <v>-4.8934999999999999E-2</v>
      </c>
      <c r="F15">
        <v>4.3278999999999998E-2</v>
      </c>
      <c r="G15">
        <v>7.7977000000000005E-2</v>
      </c>
      <c r="H15">
        <v>-9.9019999999999993E-3</v>
      </c>
      <c r="I15">
        <v>-7.5160000000000005E-2</v>
      </c>
      <c r="S15" s="11"/>
      <c r="T15" s="4"/>
      <c r="U15" s="4"/>
      <c r="V15" s="4"/>
      <c r="W15" s="4"/>
      <c r="X15" s="4"/>
      <c r="Y15" s="5"/>
    </row>
    <row r="16" spans="1:62" x14ac:dyDescent="0.25">
      <c r="A16" s="1">
        <v>3</v>
      </c>
      <c r="B16" t="s">
        <v>11</v>
      </c>
      <c r="C16">
        <v>2.8388E-2</v>
      </c>
      <c r="D16">
        <v>5.5992E-2</v>
      </c>
      <c r="E16">
        <v>-1.8495999999999999E-2</v>
      </c>
      <c r="F16">
        <v>-7.3709999999999999E-3</v>
      </c>
      <c r="G16">
        <v>3.0408999999999999E-2</v>
      </c>
      <c r="H16">
        <v>3.7259E-2</v>
      </c>
      <c r="I16">
        <v>3.3860000000000001E-2</v>
      </c>
      <c r="S16" s="11"/>
      <c r="T16" s="13" t="s">
        <v>71</v>
      </c>
      <c r="U16" s="13"/>
      <c r="V16" s="4"/>
      <c r="W16" s="4"/>
      <c r="X16" s="4"/>
      <c r="Y16" s="5"/>
    </row>
    <row r="17" spans="1:28" x14ac:dyDescent="0.25">
      <c r="A17" s="1">
        <v>4</v>
      </c>
      <c r="B17" t="s">
        <v>12</v>
      </c>
      <c r="C17">
        <v>-1.5134999999999999E-2</v>
      </c>
      <c r="D17">
        <v>1.0803999999999999E-2</v>
      </c>
      <c r="E17">
        <v>1.3649E-2</v>
      </c>
      <c r="F17">
        <v>-2.2699E-2</v>
      </c>
      <c r="G17">
        <v>1.3939E-2</v>
      </c>
      <c r="H17">
        <v>-3.5753E-2</v>
      </c>
      <c r="I17">
        <v>-8.9250000000000006E-3</v>
      </c>
      <c r="S17" s="11"/>
      <c r="T17" s="7" t="s">
        <v>72</v>
      </c>
      <c r="U17" s="23">
        <v>0.62795663047508166</v>
      </c>
      <c r="V17" s="4"/>
      <c r="W17" s="4"/>
      <c r="X17" s="4"/>
      <c r="Y17" s="5"/>
    </row>
    <row r="18" spans="1:28" x14ac:dyDescent="0.25">
      <c r="A18" s="1">
        <v>5</v>
      </c>
      <c r="B18" t="s">
        <v>13</v>
      </c>
      <c r="C18">
        <v>-1.8595E-2</v>
      </c>
      <c r="D18">
        <v>-3.7867999999999999E-2</v>
      </c>
      <c r="E18">
        <v>-5.3096999999999998E-2</v>
      </c>
      <c r="F18">
        <v>7.9229999999999995E-3</v>
      </c>
      <c r="G18">
        <v>-4.9529999999999999E-3</v>
      </c>
      <c r="H18">
        <v>-7.5937000000000004E-2</v>
      </c>
      <c r="I18">
        <v>-4.5782999999999997E-2</v>
      </c>
      <c r="S18" s="11"/>
      <c r="T18" s="7" t="s">
        <v>73</v>
      </c>
      <c r="U18" s="23">
        <v>0.3943295297576182</v>
      </c>
      <c r="V18" s="4"/>
      <c r="W18" s="4"/>
      <c r="X18" s="4"/>
      <c r="Y18" s="5"/>
    </row>
    <row r="19" spans="1:28" x14ac:dyDescent="0.25">
      <c r="A19" s="1">
        <v>6</v>
      </c>
      <c r="B19" t="s">
        <v>14</v>
      </c>
      <c r="C19">
        <v>-2.2869E-2</v>
      </c>
      <c r="D19">
        <v>-8.4919999999999995E-3</v>
      </c>
      <c r="E19">
        <v>9.7234000000000001E-2</v>
      </c>
      <c r="F19">
        <v>-3.9413999999999998E-2</v>
      </c>
      <c r="G19">
        <v>-5.5160000000000001E-2</v>
      </c>
      <c r="H19">
        <v>-0.11497599999999999</v>
      </c>
      <c r="I19">
        <v>-8.8674000000000003E-2</v>
      </c>
      <c r="S19" s="11"/>
      <c r="T19" s="7" t="s">
        <v>74</v>
      </c>
      <c r="U19" s="23">
        <v>0.38388693544309438</v>
      </c>
      <c r="V19" s="4"/>
      <c r="W19" s="4"/>
      <c r="X19" s="4"/>
      <c r="Y19" s="5"/>
    </row>
    <row r="20" spans="1:28" x14ac:dyDescent="0.25">
      <c r="A20" s="1">
        <v>7</v>
      </c>
      <c r="B20" t="s">
        <v>15</v>
      </c>
      <c r="C20">
        <v>-5.7672000000000001E-2</v>
      </c>
      <c r="D20">
        <v>1.5831000000000001E-2</v>
      </c>
      <c r="E20">
        <v>9.1219999999999999E-3</v>
      </c>
      <c r="F20">
        <v>2.4594999999999999E-2</v>
      </c>
      <c r="G20">
        <v>-2.6858E-2</v>
      </c>
      <c r="H20">
        <v>-8.9470999999999995E-2</v>
      </c>
      <c r="I20">
        <v>-0.13206399999999999</v>
      </c>
      <c r="S20" s="11"/>
      <c r="T20" s="7" t="s">
        <v>75</v>
      </c>
      <c r="U20" s="23">
        <v>5.7695232915829488E-2</v>
      </c>
      <c r="V20" s="4"/>
      <c r="W20" s="4"/>
      <c r="X20" s="4"/>
      <c r="Y20" s="5"/>
    </row>
    <row r="21" spans="1:28" ht="15.75" thickBot="1" x14ac:dyDescent="0.3">
      <c r="A21" s="1">
        <v>8</v>
      </c>
      <c r="B21" t="s">
        <v>16</v>
      </c>
      <c r="C21">
        <v>-8.4873000000000004E-2</v>
      </c>
      <c r="D21">
        <v>-2.4253E-2</v>
      </c>
      <c r="E21">
        <v>-5.0900000000000001E-2</v>
      </c>
      <c r="F21">
        <v>1.7558000000000001E-2</v>
      </c>
      <c r="G21">
        <v>1.405E-3</v>
      </c>
      <c r="H21">
        <v>-0.13039600000000001</v>
      </c>
      <c r="I21">
        <v>-0.160216</v>
      </c>
      <c r="S21" s="11"/>
      <c r="T21" s="8" t="s">
        <v>76</v>
      </c>
      <c r="U21" s="8">
        <v>60</v>
      </c>
      <c r="V21" s="4"/>
      <c r="W21" s="4"/>
      <c r="X21" s="4"/>
      <c r="Y21" s="5"/>
    </row>
    <row r="22" spans="1:28" x14ac:dyDescent="0.25">
      <c r="A22" s="1">
        <v>9</v>
      </c>
      <c r="B22" t="s">
        <v>17</v>
      </c>
      <c r="C22">
        <v>0.113882</v>
      </c>
      <c r="D22">
        <v>9.2771000000000006E-2</v>
      </c>
      <c r="E22">
        <v>0.11633599999999999</v>
      </c>
      <c r="F22">
        <v>1.8377999999999999E-2</v>
      </c>
      <c r="G22">
        <v>4.2677E-2</v>
      </c>
      <c r="H22">
        <v>0.207759</v>
      </c>
      <c r="I22">
        <v>0.28087099999999998</v>
      </c>
      <c r="S22" s="11"/>
      <c r="T22" s="4"/>
      <c r="U22" s="4"/>
      <c r="V22" s="4"/>
      <c r="W22" s="4"/>
      <c r="X22" s="4"/>
      <c r="Y22" s="5"/>
    </row>
    <row r="23" spans="1:28" ht="15.75" thickBot="1" x14ac:dyDescent="0.3">
      <c r="A23" s="1">
        <v>10</v>
      </c>
      <c r="B23" t="s">
        <v>18</v>
      </c>
      <c r="C23">
        <v>-6.326E-3</v>
      </c>
      <c r="D23">
        <v>3.8334E-2</v>
      </c>
      <c r="E23">
        <v>-3.2063000000000001E-2</v>
      </c>
      <c r="F23">
        <v>2.0181000000000001E-2</v>
      </c>
      <c r="G23">
        <v>-1.1358999999999999E-2</v>
      </c>
      <c r="H23">
        <v>-9.2565999999999996E-2</v>
      </c>
      <c r="I23">
        <v>-0.17650199999999999</v>
      </c>
      <c r="S23" s="11"/>
      <c r="T23" s="4"/>
      <c r="U23" s="4"/>
      <c r="V23" s="4"/>
      <c r="W23" s="4"/>
      <c r="X23" s="4"/>
      <c r="Y23" s="5"/>
    </row>
    <row r="24" spans="1:28" ht="30" x14ac:dyDescent="0.25">
      <c r="A24" s="1">
        <v>11</v>
      </c>
      <c r="B24" t="s">
        <v>19</v>
      </c>
      <c r="C24">
        <v>3.702E-3</v>
      </c>
      <c r="D24">
        <v>2.0798000000000001E-2</v>
      </c>
      <c r="E24">
        <v>-2.8083E-2</v>
      </c>
      <c r="F24">
        <v>6.3344999999999999E-2</v>
      </c>
      <c r="G24">
        <v>4.3478000000000003E-2</v>
      </c>
      <c r="H24">
        <v>1.5094E-2</v>
      </c>
      <c r="I24">
        <v>-4.7910000000000001E-2</v>
      </c>
      <c r="S24" s="11"/>
      <c r="T24" s="9"/>
      <c r="U24" s="14" t="s">
        <v>86</v>
      </c>
      <c r="V24" s="14" t="s">
        <v>75</v>
      </c>
      <c r="W24" s="14" t="s">
        <v>87</v>
      </c>
      <c r="X24" s="14" t="s">
        <v>88</v>
      </c>
      <c r="Y24" s="19"/>
      <c r="AA24" s="4"/>
      <c r="AB24" s="4"/>
    </row>
    <row r="25" spans="1:28" x14ac:dyDescent="0.25">
      <c r="A25" s="1">
        <v>12</v>
      </c>
      <c r="B25" t="s">
        <v>20</v>
      </c>
      <c r="C25">
        <v>5.3877000000000001E-2</v>
      </c>
      <c r="D25">
        <v>2.6574E-2</v>
      </c>
      <c r="E25">
        <v>-8.2050000000000005E-3</v>
      </c>
      <c r="F25">
        <v>-4.9052999999999999E-2</v>
      </c>
      <c r="G25">
        <v>-1.3096999999999999E-2</v>
      </c>
      <c r="H25">
        <v>0.158722</v>
      </c>
      <c r="I25">
        <v>0.18480199999999999</v>
      </c>
      <c r="S25" s="11"/>
      <c r="T25" s="7" t="s">
        <v>81</v>
      </c>
      <c r="U25" s="23">
        <v>-9.7781164235079855E-3</v>
      </c>
      <c r="V25" s="23">
        <v>7.6587882868774633E-3</v>
      </c>
      <c r="W25" s="23">
        <v>-1.2767184647552892</v>
      </c>
      <c r="X25" s="23">
        <v>0.20678975662235555</v>
      </c>
      <c r="Y25" s="20"/>
      <c r="AA25" s="17"/>
      <c r="AB25" s="17"/>
    </row>
    <row r="26" spans="1:28" ht="15.75" thickBot="1" x14ac:dyDescent="0.3">
      <c r="A26" s="1">
        <v>13</v>
      </c>
      <c r="B26" t="s">
        <v>21</v>
      </c>
      <c r="C26">
        <v>4.0585999999999997E-2</v>
      </c>
      <c r="D26">
        <v>-3.7758E-2</v>
      </c>
      <c r="E26">
        <v>0.12103</v>
      </c>
      <c r="F26">
        <v>1.1349E-2</v>
      </c>
      <c r="G26">
        <v>3.9522000000000002E-2</v>
      </c>
      <c r="H26">
        <v>-3.8210000000000002E-3</v>
      </c>
      <c r="I26">
        <v>8.2664000000000001E-2</v>
      </c>
      <c r="S26" s="11"/>
      <c r="T26" s="8" t="s">
        <v>89</v>
      </c>
      <c r="U26" s="24">
        <v>1.3257514036509284</v>
      </c>
      <c r="V26" s="24">
        <v>0.21574296764532838</v>
      </c>
      <c r="W26" s="24">
        <v>6.145050372304155</v>
      </c>
      <c r="X26" s="24">
        <v>7.8483288031573843E-8</v>
      </c>
      <c r="Y26" s="20"/>
      <c r="AA26" s="15"/>
      <c r="AB26" s="15"/>
    </row>
    <row r="27" spans="1:28" x14ac:dyDescent="0.25">
      <c r="A27" s="1">
        <v>14</v>
      </c>
      <c r="B27" t="s">
        <v>22</v>
      </c>
      <c r="C27">
        <v>2.3394000000000002E-2</v>
      </c>
      <c r="D27">
        <v>4.2012000000000001E-2</v>
      </c>
      <c r="E27">
        <v>2.7271E-2</v>
      </c>
      <c r="F27">
        <v>2.5490000000000001E-3</v>
      </c>
      <c r="G27">
        <v>2.0322E-2</v>
      </c>
      <c r="H27">
        <v>7.0740000000000004E-3</v>
      </c>
      <c r="I27">
        <v>-1.482E-2</v>
      </c>
      <c r="S27" s="11"/>
      <c r="T27" s="4"/>
      <c r="U27" s="4"/>
      <c r="V27" s="4"/>
      <c r="W27" s="4"/>
      <c r="X27" s="4"/>
      <c r="Y27" s="5"/>
      <c r="AA27" s="15"/>
      <c r="AB27" s="15"/>
    </row>
    <row r="28" spans="1:28" ht="15.75" thickBot="1" x14ac:dyDescent="0.3">
      <c r="A28" s="1">
        <v>15</v>
      </c>
      <c r="B28" t="s">
        <v>23</v>
      </c>
      <c r="C28">
        <v>-7.5009999999999999E-3</v>
      </c>
      <c r="D28">
        <v>-3.8117999999999999E-2</v>
      </c>
      <c r="E28">
        <v>-6.3629999999999997E-3</v>
      </c>
      <c r="F28">
        <v>6.8616999999999997E-2</v>
      </c>
      <c r="G28">
        <v>6.7183000000000007E-2</v>
      </c>
      <c r="H28">
        <v>-9.2483999999999997E-2</v>
      </c>
      <c r="I28">
        <v>-0.104014</v>
      </c>
      <c r="S28" s="12"/>
      <c r="T28" s="6"/>
      <c r="U28" s="6"/>
      <c r="V28" s="6"/>
      <c r="W28" s="6"/>
      <c r="X28" s="6"/>
      <c r="Y28" s="21"/>
      <c r="AA28" s="4"/>
      <c r="AB28" s="4"/>
    </row>
    <row r="29" spans="1:28" x14ac:dyDescent="0.25">
      <c r="A29" s="1">
        <v>16</v>
      </c>
      <c r="B29" t="s">
        <v>24</v>
      </c>
      <c r="C29">
        <v>-6.6230999999999998E-2</v>
      </c>
      <c r="D29">
        <v>0.123345</v>
      </c>
      <c r="E29">
        <v>3.96E-3</v>
      </c>
      <c r="F29">
        <v>3.0504E-2</v>
      </c>
      <c r="G29">
        <v>3.7586000000000001E-2</v>
      </c>
      <c r="H29">
        <v>-6.4530000000000004E-2</v>
      </c>
      <c r="I29">
        <v>-3.5483000000000001E-2</v>
      </c>
    </row>
    <row r="30" spans="1:28" x14ac:dyDescent="0.25">
      <c r="A30" s="1">
        <v>17</v>
      </c>
      <c r="B30" t="s">
        <v>25</v>
      </c>
      <c r="C30">
        <v>3.7656000000000002E-2</v>
      </c>
      <c r="D30">
        <v>5.8753E-2</v>
      </c>
      <c r="E30">
        <v>4.3350000000000003E-3</v>
      </c>
      <c r="F30">
        <v>6.6742999999999997E-2</v>
      </c>
      <c r="G30">
        <v>4.3105999999999998E-2</v>
      </c>
      <c r="H30">
        <v>-9.2355999999999994E-2</v>
      </c>
      <c r="I30">
        <v>-0.11221200000000001</v>
      </c>
    </row>
    <row r="31" spans="1:28" x14ac:dyDescent="0.25">
      <c r="A31" s="1">
        <v>18</v>
      </c>
      <c r="B31" t="s">
        <v>26</v>
      </c>
      <c r="C31">
        <v>9.5659999999999999E-3</v>
      </c>
      <c r="D31">
        <v>6.6855999999999999E-2</v>
      </c>
      <c r="E31">
        <v>4.1575000000000001E-2</v>
      </c>
      <c r="F31">
        <v>2.6303E-2</v>
      </c>
      <c r="G31">
        <v>7.5014999999999998E-2</v>
      </c>
      <c r="H31">
        <v>-3.7196E-2</v>
      </c>
      <c r="I31">
        <v>-1.207E-3</v>
      </c>
    </row>
    <row r="32" spans="1:28" x14ac:dyDescent="0.25">
      <c r="A32" s="1">
        <v>19</v>
      </c>
      <c r="B32" t="s">
        <v>27</v>
      </c>
      <c r="C32">
        <v>2.5364999999999999E-2</v>
      </c>
      <c r="D32">
        <v>-2.0146000000000001E-2</v>
      </c>
      <c r="E32">
        <v>6.1754000000000003E-2</v>
      </c>
      <c r="F32">
        <v>-4.9637000000000001E-2</v>
      </c>
      <c r="G32">
        <v>-3.4654999999999998E-2</v>
      </c>
      <c r="H32">
        <v>1.5334E-2</v>
      </c>
      <c r="I32">
        <v>8.2307000000000005E-2</v>
      </c>
    </row>
    <row r="33" spans="1:25" x14ac:dyDescent="0.25">
      <c r="A33" s="1">
        <v>20</v>
      </c>
      <c r="B33" t="s">
        <v>28</v>
      </c>
      <c r="C33">
        <v>2.5839000000000001E-2</v>
      </c>
      <c r="D33">
        <v>1.5828999999999999E-2</v>
      </c>
      <c r="E33">
        <v>-1.0374E-2</v>
      </c>
      <c r="F33">
        <v>6.0547999999999998E-2</v>
      </c>
      <c r="G33">
        <v>2.8230000000000002E-2</v>
      </c>
      <c r="H33">
        <v>5.4974000000000002E-2</v>
      </c>
      <c r="I33">
        <v>6.4874000000000001E-2</v>
      </c>
    </row>
    <row r="34" spans="1:25" x14ac:dyDescent="0.25">
      <c r="A34" s="1">
        <v>21</v>
      </c>
      <c r="B34" t="s">
        <v>29</v>
      </c>
      <c r="C34">
        <v>-1.5200999999999999E-2</v>
      </c>
      <c r="D34">
        <v>1.5431E-2</v>
      </c>
      <c r="E34">
        <v>3.3119999999999998E-3</v>
      </c>
      <c r="F34">
        <v>-1.0207000000000001E-2</v>
      </c>
      <c r="G34">
        <v>-7.1922E-2</v>
      </c>
      <c r="H34">
        <v>0.13581699999999999</v>
      </c>
      <c r="I34">
        <v>0.119779</v>
      </c>
    </row>
    <row r="35" spans="1:25" x14ac:dyDescent="0.25">
      <c r="A35" s="1">
        <v>22</v>
      </c>
      <c r="B35" t="s">
        <v>30</v>
      </c>
      <c r="C35">
        <v>4.8929999999999998E-3</v>
      </c>
      <c r="D35">
        <v>-4.1288999999999999E-2</v>
      </c>
      <c r="E35">
        <v>-5.378E-3</v>
      </c>
      <c r="F35">
        <v>-1.2949E-2</v>
      </c>
      <c r="G35">
        <v>-1.4599000000000001E-2</v>
      </c>
      <c r="H35">
        <v>2.4686E-2</v>
      </c>
      <c r="I35">
        <v>1.3602E-2</v>
      </c>
    </row>
    <row r="36" spans="1:25" x14ac:dyDescent="0.25">
      <c r="A36" s="1">
        <v>23</v>
      </c>
      <c r="B36" t="s">
        <v>31</v>
      </c>
      <c r="C36">
        <v>1.2130999999999999E-2</v>
      </c>
      <c r="D36">
        <v>-4.7504999999999999E-2</v>
      </c>
      <c r="E36">
        <v>-6.3128000000000004E-2</v>
      </c>
      <c r="F36">
        <v>-1.9665999999999999E-2</v>
      </c>
      <c r="G36">
        <v>-1.2706E-2</v>
      </c>
      <c r="H36">
        <v>0.130604</v>
      </c>
      <c r="I36">
        <v>0.11358799999999999</v>
      </c>
    </row>
    <row r="37" spans="1:25" x14ac:dyDescent="0.25">
      <c r="A37" s="1">
        <v>24</v>
      </c>
      <c r="B37" t="s">
        <v>32</v>
      </c>
      <c r="C37">
        <v>5.3593000000000002E-2</v>
      </c>
      <c r="D37">
        <v>2.4708999999999998E-2</v>
      </c>
      <c r="E37">
        <v>2.0456999999999999E-2</v>
      </c>
      <c r="F37">
        <v>1.9259999999999999E-2</v>
      </c>
      <c r="G37">
        <v>4.4887000000000003E-2</v>
      </c>
      <c r="H37">
        <v>7.2220000000000001E-3</v>
      </c>
      <c r="I37">
        <v>-2.6168E-2</v>
      </c>
    </row>
    <row r="38" spans="1:25" x14ac:dyDescent="0.25">
      <c r="A38" s="1">
        <v>25</v>
      </c>
      <c r="B38" t="s">
        <v>33</v>
      </c>
      <c r="C38">
        <v>7.5310000000000004E-3</v>
      </c>
      <c r="D38">
        <v>1.1065999999999999E-2</v>
      </c>
      <c r="E38">
        <v>4.7371000000000003E-2</v>
      </c>
      <c r="F38">
        <v>6.6156999999999994E-2</v>
      </c>
      <c r="G38">
        <v>3.1392999999999997E-2</v>
      </c>
      <c r="H38">
        <v>-2.7054999999999999E-2</v>
      </c>
      <c r="I38">
        <v>-3.4264000000000003E-2</v>
      </c>
    </row>
    <row r="39" spans="1:25" x14ac:dyDescent="0.25">
      <c r="A39" s="1">
        <v>26</v>
      </c>
      <c r="B39" t="s">
        <v>34</v>
      </c>
      <c r="C39">
        <v>3.4473999999999998E-2</v>
      </c>
      <c r="D39">
        <v>6.3060000000000005E-2</v>
      </c>
      <c r="E39">
        <v>8.6398000000000003E-2</v>
      </c>
      <c r="F39">
        <v>5.5508000000000002E-2</v>
      </c>
      <c r="G39">
        <v>2.0920999999999999E-2</v>
      </c>
      <c r="H39">
        <v>4.2022999999999998E-2</v>
      </c>
      <c r="I39">
        <v>2.3878E-2</v>
      </c>
    </row>
    <row r="40" spans="1:25" x14ac:dyDescent="0.25">
      <c r="A40" s="1">
        <v>27</v>
      </c>
      <c r="B40" t="s">
        <v>35</v>
      </c>
      <c r="C40">
        <v>1.4445E-2</v>
      </c>
      <c r="D40">
        <v>3.8121000000000002E-2</v>
      </c>
      <c r="E40">
        <v>3.0325000000000001E-2</v>
      </c>
      <c r="F40">
        <v>0.106824</v>
      </c>
      <c r="G40">
        <v>3.2752000000000003E-2</v>
      </c>
      <c r="H40">
        <v>4.2085999999999998E-2</v>
      </c>
      <c r="I40">
        <v>0.108055</v>
      </c>
    </row>
    <row r="41" spans="1:25" x14ac:dyDescent="0.25">
      <c r="A41" s="1">
        <v>28</v>
      </c>
      <c r="B41" t="s">
        <v>36</v>
      </c>
      <c r="C41">
        <v>1.8866000000000001E-2</v>
      </c>
      <c r="D41">
        <v>-3.1209000000000001E-2</v>
      </c>
      <c r="E41">
        <v>-1.0121E-2</v>
      </c>
      <c r="F41">
        <v>-0.100923</v>
      </c>
      <c r="G41">
        <v>-6.6137000000000001E-2</v>
      </c>
      <c r="H41">
        <v>0.150785</v>
      </c>
      <c r="I41">
        <v>9.8697999999999994E-2</v>
      </c>
    </row>
    <row r="42" spans="1:25" x14ac:dyDescent="0.25">
      <c r="A42" s="1">
        <v>29</v>
      </c>
      <c r="B42" t="s">
        <v>37</v>
      </c>
      <c r="C42">
        <v>-1.5339E-2</v>
      </c>
      <c r="D42">
        <v>-4.9769999999999997E-3</v>
      </c>
      <c r="E42">
        <v>-9.5090000000000001E-3</v>
      </c>
      <c r="F42">
        <v>3.8066000000000003E-2</v>
      </c>
      <c r="G42">
        <v>1.1417999999999999E-2</v>
      </c>
      <c r="H42">
        <v>-1.3693E-2</v>
      </c>
      <c r="I42">
        <v>-1.7413999999999999E-2</v>
      </c>
      <c r="T42" s="2" t="s">
        <v>97</v>
      </c>
    </row>
    <row r="43" spans="1:25" x14ac:dyDescent="0.25">
      <c r="A43" s="1">
        <v>30</v>
      </c>
      <c r="B43" t="s">
        <v>38</v>
      </c>
      <c r="C43">
        <v>5.2481E-2</v>
      </c>
      <c r="D43">
        <v>4.6115000000000003E-2</v>
      </c>
      <c r="E43">
        <v>3.4507999999999997E-2</v>
      </c>
      <c r="F43">
        <v>-7.0530000000000002E-3</v>
      </c>
      <c r="G43">
        <v>8.8400000000000006E-3</v>
      </c>
      <c r="H43">
        <v>9.7407999999999995E-2</v>
      </c>
      <c r="I43">
        <v>7.6654E-2</v>
      </c>
    </row>
    <row r="44" spans="1:25" ht="15.75" thickBot="1" x14ac:dyDescent="0.3">
      <c r="A44" s="1">
        <v>31</v>
      </c>
      <c r="B44" t="s">
        <v>39</v>
      </c>
      <c r="C44">
        <v>-2.6113999999999998E-2</v>
      </c>
      <c r="D44">
        <v>-5.8007999999999997E-2</v>
      </c>
      <c r="E44">
        <v>-0.10580299999999999</v>
      </c>
      <c r="F44">
        <v>-4.2840999999999997E-2</v>
      </c>
      <c r="G44">
        <v>-4.1228000000000001E-2</v>
      </c>
      <c r="H44">
        <v>-4.1277000000000001E-2</v>
      </c>
      <c r="I44">
        <v>-5.0301999999999999E-2</v>
      </c>
      <c r="M44" s="2"/>
      <c r="T44" t="s">
        <v>77</v>
      </c>
    </row>
    <row r="45" spans="1:25" x14ac:dyDescent="0.25">
      <c r="A45" s="1">
        <v>32</v>
      </c>
      <c r="B45" t="s">
        <v>40</v>
      </c>
      <c r="C45">
        <v>3.7276999999999998E-2</v>
      </c>
      <c r="D45">
        <v>1.3228E-2</v>
      </c>
      <c r="E45">
        <v>1.0383E-2</v>
      </c>
      <c r="F45">
        <v>-1.508E-2</v>
      </c>
      <c r="G45">
        <v>-4.9600000000000002E-4</v>
      </c>
      <c r="H45">
        <v>4.1800999999999998E-2</v>
      </c>
      <c r="I45">
        <v>5.5258000000000002E-2</v>
      </c>
      <c r="T45" s="9"/>
      <c r="U45" s="9" t="s">
        <v>82</v>
      </c>
      <c r="V45" s="9" t="s">
        <v>83</v>
      </c>
      <c r="W45" s="9" t="s">
        <v>84</v>
      </c>
      <c r="X45" s="9" t="s">
        <v>6</v>
      </c>
      <c r="Y45" s="9" t="s">
        <v>85</v>
      </c>
    </row>
    <row r="46" spans="1:25" x14ac:dyDescent="0.25">
      <c r="A46" s="1">
        <v>33</v>
      </c>
      <c r="B46" t="s">
        <v>41</v>
      </c>
      <c r="C46">
        <v>3.8751000000000001E-2</v>
      </c>
      <c r="D46">
        <v>3.6623000000000003E-2</v>
      </c>
      <c r="E46">
        <v>1.1560000000000001E-2</v>
      </c>
      <c r="F46">
        <v>9.2419000000000001E-2</v>
      </c>
      <c r="G46">
        <v>8.2577999999999999E-2</v>
      </c>
      <c r="H46">
        <v>1.9054000000000001E-2</v>
      </c>
      <c r="I46">
        <v>2.6145000000000002E-2</v>
      </c>
      <c r="T46" s="7" t="s">
        <v>78</v>
      </c>
      <c r="U46" s="7">
        <v>1</v>
      </c>
      <c r="V46" s="15">
        <v>0.12569869137831483</v>
      </c>
      <c r="W46" s="15">
        <v>0.12569869137831483</v>
      </c>
      <c r="X46" s="15">
        <v>37.761644078155435</v>
      </c>
      <c r="Y46" s="7">
        <v>7.8483288031573843E-8</v>
      </c>
    </row>
    <row r="47" spans="1:25" x14ac:dyDescent="0.25">
      <c r="A47" s="1">
        <v>34</v>
      </c>
      <c r="B47" t="s">
        <v>42</v>
      </c>
      <c r="C47">
        <v>2.4447E-2</v>
      </c>
      <c r="D47">
        <v>5.5004999999999998E-2</v>
      </c>
      <c r="E47">
        <v>-7.1370000000000001E-3</v>
      </c>
      <c r="F47">
        <v>-1.8120000000000001E-2</v>
      </c>
      <c r="G47">
        <v>-2.7848000000000001E-2</v>
      </c>
      <c r="H47">
        <v>-2.2529999999999998E-3</v>
      </c>
      <c r="I47">
        <v>4.7673E-2</v>
      </c>
      <c r="T47" s="7" t="s">
        <v>79</v>
      </c>
      <c r="U47" s="7">
        <v>58</v>
      </c>
      <c r="V47" s="15">
        <v>0.19306691427028524</v>
      </c>
      <c r="W47" s="15">
        <v>3.3287399012118146E-3</v>
      </c>
      <c r="X47" s="15"/>
      <c r="Y47" s="7"/>
    </row>
    <row r="48" spans="1:25" ht="15.75" thickBot="1" x14ac:dyDescent="0.3">
      <c r="A48" s="1">
        <v>35</v>
      </c>
      <c r="B48" t="s">
        <v>43</v>
      </c>
      <c r="C48">
        <v>2.5926000000000001E-2</v>
      </c>
      <c r="D48">
        <v>-2.3036999999999998E-2</v>
      </c>
      <c r="E48">
        <v>-1.0524E-2</v>
      </c>
      <c r="F48">
        <v>-9.8740000000000008E-3</v>
      </c>
      <c r="G48">
        <v>-1.6199999999999999E-3</v>
      </c>
      <c r="H48">
        <v>-9.6804000000000001E-2</v>
      </c>
      <c r="I48">
        <v>5.5053999999999999E-2</v>
      </c>
      <c r="T48" s="8" t="s">
        <v>80</v>
      </c>
      <c r="U48" s="8">
        <v>59</v>
      </c>
      <c r="V48" s="16">
        <v>0.31876560564860007</v>
      </c>
      <c r="W48" s="16"/>
      <c r="X48" s="16"/>
      <c r="Y48" s="8"/>
    </row>
    <row r="49" spans="1:9" x14ac:dyDescent="0.25">
      <c r="A49" s="1">
        <v>36</v>
      </c>
      <c r="B49" t="s">
        <v>44</v>
      </c>
      <c r="C49">
        <v>-3.0157E-2</v>
      </c>
      <c r="D49">
        <v>-5.1159000000000003E-2</v>
      </c>
      <c r="E49">
        <v>-0.104989</v>
      </c>
      <c r="F49">
        <v>-1.2206E-2</v>
      </c>
      <c r="G49">
        <v>-3.9448999999999998E-2</v>
      </c>
      <c r="H49">
        <v>-2.2558999999999999E-2</v>
      </c>
      <c r="I49">
        <v>-0.11740100000000001</v>
      </c>
    </row>
    <row r="50" spans="1:9" x14ac:dyDescent="0.25">
      <c r="A50" s="1">
        <v>37</v>
      </c>
      <c r="B50" t="s">
        <v>45</v>
      </c>
      <c r="C50">
        <v>4.5672999999999998E-2</v>
      </c>
      <c r="D50">
        <v>-2.32E-4</v>
      </c>
      <c r="E50">
        <v>0.111259</v>
      </c>
      <c r="F50">
        <v>-9.6629999999999997E-3</v>
      </c>
      <c r="G50">
        <v>-4.2216999999999998E-2</v>
      </c>
      <c r="H50">
        <v>2.8243000000000001E-2</v>
      </c>
      <c r="I50">
        <v>2.826E-3</v>
      </c>
    </row>
    <row r="51" spans="1:9" x14ac:dyDescent="0.25">
      <c r="A51" s="1">
        <v>38</v>
      </c>
      <c r="B51" t="s">
        <v>46</v>
      </c>
      <c r="C51">
        <v>3.9690000000000003E-3</v>
      </c>
      <c r="D51">
        <v>2.9085E-2</v>
      </c>
      <c r="E51">
        <v>-3.2959000000000002E-2</v>
      </c>
      <c r="F51">
        <v>-7.1000000000000002E-4</v>
      </c>
      <c r="G51">
        <v>9.7839999999999996E-2</v>
      </c>
      <c r="H51">
        <v>1.3145E-2</v>
      </c>
      <c r="I51">
        <v>-4.1383999999999997E-2</v>
      </c>
    </row>
    <row r="52" spans="1:9" x14ac:dyDescent="0.25">
      <c r="A52" s="1">
        <v>39</v>
      </c>
      <c r="B52" t="s">
        <v>47</v>
      </c>
      <c r="C52">
        <v>1.4599999999999999E-3</v>
      </c>
      <c r="D52">
        <v>4.2715000000000003E-2</v>
      </c>
      <c r="E52">
        <v>2.0292999999999999E-2</v>
      </c>
      <c r="F52">
        <v>-6.7169999999999999E-3</v>
      </c>
      <c r="G52">
        <v>3.0880999999999999E-2</v>
      </c>
      <c r="H52">
        <v>4.3069000000000003E-2</v>
      </c>
      <c r="I52">
        <v>1.5430000000000001E-3</v>
      </c>
    </row>
    <row r="53" spans="1:9" x14ac:dyDescent="0.25">
      <c r="A53" s="1">
        <v>40</v>
      </c>
      <c r="B53" t="s">
        <v>48</v>
      </c>
      <c r="C53">
        <v>1.9918000000000002E-2</v>
      </c>
      <c r="D53">
        <v>-3.1161999999999999E-2</v>
      </c>
      <c r="E53">
        <v>-7.4146000000000004E-2</v>
      </c>
      <c r="F53">
        <v>6.8820000000000006E-2</v>
      </c>
      <c r="G53">
        <v>-6.7429999999999999E-3</v>
      </c>
      <c r="H53">
        <v>1.7656999999999999E-2</v>
      </c>
      <c r="I53">
        <v>2.5999999999999999E-3</v>
      </c>
    </row>
    <row r="54" spans="1:9" x14ac:dyDescent="0.25">
      <c r="A54" s="1">
        <v>41</v>
      </c>
      <c r="B54" t="s">
        <v>49</v>
      </c>
      <c r="C54">
        <v>2.7740999999999998E-2</v>
      </c>
      <c r="D54">
        <v>-2.2343999999999999E-2</v>
      </c>
      <c r="E54">
        <v>2.0766E-2</v>
      </c>
      <c r="F54">
        <v>-2.0816000000000001E-2</v>
      </c>
      <c r="G54">
        <v>-3.3010000000000001E-3</v>
      </c>
      <c r="H54">
        <v>4.8461999999999998E-2</v>
      </c>
      <c r="I54">
        <v>5.8215000000000003E-2</v>
      </c>
    </row>
    <row r="55" spans="1:9" x14ac:dyDescent="0.25">
      <c r="A55" s="1">
        <v>42</v>
      </c>
      <c r="B55" t="s">
        <v>50</v>
      </c>
      <c r="C55">
        <v>-2.0723999999999999E-2</v>
      </c>
      <c r="D55">
        <v>-2.0048E-2</v>
      </c>
      <c r="E55">
        <v>2.81E-2</v>
      </c>
      <c r="F55">
        <v>4.1083000000000001E-2</v>
      </c>
      <c r="G55">
        <v>1.9314000000000001E-2</v>
      </c>
      <c r="H55">
        <v>-5.7099999999999998E-3</v>
      </c>
      <c r="I55">
        <v>-6.8519999999999998E-2</v>
      </c>
    </row>
    <row r="56" spans="1:9" x14ac:dyDescent="0.25">
      <c r="A56" s="1">
        <v>43</v>
      </c>
      <c r="B56" t="s">
        <v>51</v>
      </c>
      <c r="C56">
        <v>3.9870999999999997E-2</v>
      </c>
      <c r="D56">
        <v>3.2318E-2</v>
      </c>
      <c r="E56">
        <v>1.6480999999999999E-2</v>
      </c>
      <c r="F56">
        <v>-1.2200000000000001E-2</v>
      </c>
      <c r="G56">
        <v>-1.8002000000000001E-2</v>
      </c>
      <c r="H56">
        <v>2.2613999999999999E-2</v>
      </c>
      <c r="I56">
        <v>2.8677000000000001E-2</v>
      </c>
    </row>
    <row r="57" spans="1:9" x14ac:dyDescent="0.25">
      <c r="A57" s="1">
        <v>44</v>
      </c>
      <c r="B57" t="s">
        <v>52</v>
      </c>
      <c r="C57">
        <v>-2.5229000000000001E-2</v>
      </c>
      <c r="D57">
        <v>1.2748000000000001E-2</v>
      </c>
      <c r="E57">
        <v>4.3348999999999999E-2</v>
      </c>
      <c r="F57">
        <v>3.3119999999999998E-3</v>
      </c>
      <c r="G57">
        <v>7.9089999999999994E-3</v>
      </c>
      <c r="H57">
        <v>-0.150588</v>
      </c>
      <c r="I57">
        <v>-7.3663000000000006E-2</v>
      </c>
    </row>
    <row r="58" spans="1:9" x14ac:dyDescent="0.25">
      <c r="A58" s="1">
        <v>45</v>
      </c>
      <c r="B58" t="s">
        <v>53</v>
      </c>
      <c r="C58">
        <v>2.0976000000000002E-2</v>
      </c>
      <c r="D58">
        <v>-2.8149999999999998E-3</v>
      </c>
      <c r="E58">
        <v>-1.392E-2</v>
      </c>
      <c r="F58">
        <v>1.6003E-2</v>
      </c>
      <c r="G58">
        <v>1.503E-3</v>
      </c>
      <c r="H58">
        <v>-3.9078000000000002E-2</v>
      </c>
      <c r="I58">
        <v>-1.7107000000000001E-2</v>
      </c>
    </row>
    <row r="59" spans="1:9" x14ac:dyDescent="0.25">
      <c r="A59" s="1">
        <v>46</v>
      </c>
      <c r="B59" t="s">
        <v>54</v>
      </c>
      <c r="C59">
        <v>2.0750000000000001E-2</v>
      </c>
      <c r="D59">
        <v>0.147365</v>
      </c>
      <c r="E59">
        <v>0.205035</v>
      </c>
      <c r="F59">
        <v>6.3660000000000001E-3</v>
      </c>
      <c r="G59">
        <v>1.5099E-2</v>
      </c>
      <c r="H59">
        <v>0.115995</v>
      </c>
      <c r="I59">
        <v>6.4250000000000002E-2</v>
      </c>
    </row>
    <row r="60" spans="1:9" x14ac:dyDescent="0.25">
      <c r="A60" s="1">
        <v>47</v>
      </c>
      <c r="B60" t="s">
        <v>55</v>
      </c>
      <c r="C60">
        <v>-3.9160000000000002E-3</v>
      </c>
      <c r="D60">
        <v>-1.3780000000000001E-2</v>
      </c>
      <c r="E60">
        <v>2.5510999999999999E-2</v>
      </c>
      <c r="F60">
        <v>-7.5610999999999998E-2</v>
      </c>
      <c r="G60">
        <v>-5.0894000000000002E-2</v>
      </c>
      <c r="H60">
        <v>-1.4922E-2</v>
      </c>
      <c r="I60">
        <v>5.2946E-2</v>
      </c>
    </row>
    <row r="61" spans="1:9" x14ac:dyDescent="0.25">
      <c r="A61" s="1">
        <v>48</v>
      </c>
      <c r="B61" t="s">
        <v>56</v>
      </c>
      <c r="C61">
        <v>-2.7352000000000001E-2</v>
      </c>
      <c r="D61">
        <v>-1.068E-2</v>
      </c>
      <c r="E61">
        <v>-3.0498999999999998E-2</v>
      </c>
      <c r="F61">
        <v>-1.1316E-2</v>
      </c>
      <c r="G61">
        <v>-6.1539999999999997E-3</v>
      </c>
      <c r="H61">
        <v>-4.1489999999999999E-2</v>
      </c>
      <c r="I61">
        <v>-6.5796999999999994E-2</v>
      </c>
    </row>
    <row r="62" spans="1:9" x14ac:dyDescent="0.25">
      <c r="A62" s="1">
        <v>49</v>
      </c>
      <c r="B62" t="s">
        <v>57</v>
      </c>
      <c r="C62">
        <v>5.5747999999999999E-2</v>
      </c>
      <c r="D62">
        <v>-1.2555999999999999E-2</v>
      </c>
      <c r="E62">
        <v>5.0608E-2</v>
      </c>
      <c r="F62">
        <v>8.1619999999999998E-2</v>
      </c>
      <c r="G62">
        <v>4.9618000000000002E-2</v>
      </c>
      <c r="H62">
        <v>0.110609</v>
      </c>
      <c r="I62">
        <v>0.14357700000000001</v>
      </c>
    </row>
    <row r="63" spans="1:9" x14ac:dyDescent="0.25">
      <c r="A63" s="1">
        <v>50</v>
      </c>
      <c r="B63" t="s">
        <v>58</v>
      </c>
      <c r="C63">
        <v>-1.0638999999999999E-2</v>
      </c>
      <c r="D63">
        <v>-1.4378E-2</v>
      </c>
      <c r="E63">
        <v>6.8002000000000007E-2</v>
      </c>
      <c r="F63">
        <v>-1.6781999999999998E-2</v>
      </c>
      <c r="G63">
        <v>-5.5466000000000001E-2</v>
      </c>
      <c r="H63">
        <v>-1.244E-2</v>
      </c>
      <c r="I63">
        <v>1.2933E-2</v>
      </c>
    </row>
    <row r="64" spans="1:9" x14ac:dyDescent="0.25">
      <c r="A64" s="1">
        <v>51</v>
      </c>
      <c r="B64" t="s">
        <v>59</v>
      </c>
      <c r="C64">
        <v>8.5220000000000001E-3</v>
      </c>
      <c r="D64">
        <v>-5.1263999999999997E-2</v>
      </c>
      <c r="E64">
        <v>-3.9677999999999998E-2</v>
      </c>
      <c r="F64">
        <v>4.8329999999999998E-2</v>
      </c>
      <c r="G64">
        <v>7.5144000000000002E-2</v>
      </c>
      <c r="H64">
        <v>-1.1972E-2</v>
      </c>
      <c r="I64">
        <v>-6.5267000000000006E-2</v>
      </c>
    </row>
    <row r="65" spans="1:9" x14ac:dyDescent="0.25">
      <c r="A65" s="1">
        <v>52</v>
      </c>
      <c r="B65" t="s">
        <v>60</v>
      </c>
      <c r="C65">
        <v>1.0222999999999999E-2</v>
      </c>
      <c r="D65">
        <v>-4.2252999999999999E-2</v>
      </c>
      <c r="E65">
        <v>1.2711999999999999E-2</v>
      </c>
      <c r="F65">
        <v>-1.9925999999999999E-2</v>
      </c>
      <c r="G65">
        <v>-2.9870000000000001E-3</v>
      </c>
      <c r="H65">
        <v>-3.9973000000000002E-2</v>
      </c>
      <c r="I65">
        <v>2.5856000000000001E-2</v>
      </c>
    </row>
    <row r="66" spans="1:9" x14ac:dyDescent="0.25">
      <c r="A66" s="1">
        <v>53</v>
      </c>
      <c r="B66" t="s">
        <v>61</v>
      </c>
      <c r="C66">
        <v>-1.9258000000000001E-2</v>
      </c>
      <c r="D66">
        <v>-4.4970999999999997E-2</v>
      </c>
      <c r="E66">
        <v>2.9123E-2</v>
      </c>
      <c r="F66">
        <v>-5.7241E-2</v>
      </c>
      <c r="G66">
        <v>2.8372999999999999E-2</v>
      </c>
      <c r="H66">
        <v>-1.0547000000000001E-2</v>
      </c>
      <c r="I66">
        <v>-6.3385999999999998E-2</v>
      </c>
    </row>
    <row r="67" spans="1:9" x14ac:dyDescent="0.25">
      <c r="A67" s="1">
        <v>54</v>
      </c>
      <c r="B67" t="s">
        <v>62</v>
      </c>
      <c r="C67">
        <v>1.1795E-2</v>
      </c>
      <c r="D67">
        <v>1.4503E-2</v>
      </c>
      <c r="E67">
        <v>2.395E-3</v>
      </c>
      <c r="F67">
        <v>1.5362000000000001E-2</v>
      </c>
      <c r="G67">
        <v>-9.0270000000000003E-3</v>
      </c>
      <c r="H67">
        <v>-2.2989999999999998E-3</v>
      </c>
      <c r="I67">
        <v>-5.4906000000000003E-2</v>
      </c>
    </row>
    <row r="68" spans="1:9" x14ac:dyDescent="0.25">
      <c r="A68" s="1">
        <v>55</v>
      </c>
      <c r="B68" t="s">
        <v>63</v>
      </c>
      <c r="C68">
        <v>-6.0292999999999999E-2</v>
      </c>
      <c r="D68">
        <v>-9.4214999999999993E-2</v>
      </c>
      <c r="E68">
        <v>-4.4039000000000002E-2</v>
      </c>
      <c r="F68">
        <v>-1.6969999999999999E-2</v>
      </c>
      <c r="G68">
        <v>-4.4629000000000002E-2</v>
      </c>
      <c r="H68">
        <v>-6.5033999999999995E-2</v>
      </c>
      <c r="I68">
        <v>-6.5992999999999996E-2</v>
      </c>
    </row>
    <row r="69" spans="1:9" x14ac:dyDescent="0.25">
      <c r="A69" s="1">
        <v>56</v>
      </c>
      <c r="B69" t="s">
        <v>64</v>
      </c>
      <c r="C69">
        <v>-3.3735000000000001E-2</v>
      </c>
      <c r="D69">
        <v>1.699E-3</v>
      </c>
      <c r="E69">
        <v>1.2225E-2</v>
      </c>
      <c r="F69">
        <v>-5.4336000000000002E-2</v>
      </c>
      <c r="G69">
        <v>-1.8675000000000001E-2</v>
      </c>
      <c r="H69">
        <v>-2.1628999999999999E-2</v>
      </c>
      <c r="I69">
        <v>3.1928999999999999E-2</v>
      </c>
    </row>
    <row r="70" spans="1:9" x14ac:dyDescent="0.25">
      <c r="A70" s="1">
        <v>57</v>
      </c>
      <c r="B70" t="s">
        <v>65</v>
      </c>
      <c r="C70">
        <v>7.3859999999999995E-2</v>
      </c>
      <c r="D70">
        <v>-0.117312</v>
      </c>
      <c r="E70">
        <v>-1.8915000000000001E-2</v>
      </c>
      <c r="F70">
        <v>9.0339000000000003E-2</v>
      </c>
      <c r="G70">
        <v>4.2870999999999999E-2</v>
      </c>
      <c r="H70">
        <v>0.10233200000000001</v>
      </c>
      <c r="I70">
        <v>0.16279099999999999</v>
      </c>
    </row>
    <row r="71" spans="1:9" x14ac:dyDescent="0.25">
      <c r="A71" s="1">
        <v>58</v>
      </c>
      <c r="B71" t="s">
        <v>66</v>
      </c>
      <c r="C71">
        <v>1.7420000000000001E-3</v>
      </c>
      <c r="D71">
        <v>2.7251999999999998E-2</v>
      </c>
      <c r="E71">
        <v>-5.4081999999999998E-2</v>
      </c>
      <c r="F71">
        <v>-3.1203000000000002E-2</v>
      </c>
      <c r="G71">
        <v>4.0749999999999996E-3</v>
      </c>
      <c r="H71">
        <v>-3.3111000000000002E-2</v>
      </c>
      <c r="I71">
        <v>3.6252E-2</v>
      </c>
    </row>
    <row r="72" spans="1:9" x14ac:dyDescent="0.25">
      <c r="A72" s="1">
        <v>59</v>
      </c>
      <c r="B72" t="s">
        <v>67</v>
      </c>
      <c r="C72">
        <v>-2.3961E-2</v>
      </c>
      <c r="D72">
        <v>4.8436E-2</v>
      </c>
      <c r="E72">
        <v>-1.83E-4</v>
      </c>
      <c r="F72">
        <v>1.5242E-2</v>
      </c>
      <c r="G72">
        <v>2.0278000000000001E-2</v>
      </c>
      <c r="H72">
        <v>-1.8447999999999999E-2</v>
      </c>
      <c r="I72">
        <v>-5.2253000000000001E-2</v>
      </c>
    </row>
    <row r="73" spans="1:9" x14ac:dyDescent="0.25">
      <c r="A73" s="2" t="s">
        <v>68</v>
      </c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  <c r="G73" s="1" t="s">
        <v>5</v>
      </c>
      <c r="H73" s="1" t="s">
        <v>92</v>
      </c>
      <c r="I73" s="1" t="s">
        <v>7</v>
      </c>
    </row>
    <row r="74" spans="1:9" x14ac:dyDescent="0.25">
      <c r="A74" t="s">
        <v>93</v>
      </c>
      <c r="C74">
        <f>AVERAGE(C13:C72)</f>
        <v>8.2631000000000007E-3</v>
      </c>
      <c r="D74">
        <f t="shared" ref="D74:I74" si="1">AVERAGE(D13:D72)</f>
        <v>4.9592333333333309E-3</v>
      </c>
      <c r="E74">
        <f t="shared" si="1"/>
        <v>6.28745E-3</v>
      </c>
      <c r="F74">
        <f t="shared" si="1"/>
        <v>8.6524666666666708E-3</v>
      </c>
      <c r="G74">
        <f t="shared" si="1"/>
        <v>7.4406333333333309E-3</v>
      </c>
      <c r="H74">
        <f t="shared" si="1"/>
        <v>1.1767000000000004E-3</v>
      </c>
      <c r="I74">
        <f t="shared" si="1"/>
        <v>3.0284333333333367E-3</v>
      </c>
    </row>
    <row r="75" spans="1:9" x14ac:dyDescent="0.25">
      <c r="A75" t="s">
        <v>69</v>
      </c>
      <c r="C75">
        <f>_xlfn.STDEV.S(C13:C72)</f>
        <v>3.481587197986924E-2</v>
      </c>
      <c r="D75">
        <f t="shared" ref="D75:I75" si="2">_xlfn.STDEV.S(D13:D72)</f>
        <v>4.7983234476491783E-2</v>
      </c>
      <c r="E75">
        <f t="shared" si="2"/>
        <v>5.5584275733286906E-2</v>
      </c>
      <c r="F75">
        <f t="shared" si="2"/>
        <v>4.2757373795804215E-2</v>
      </c>
      <c r="G75">
        <f t="shared" si="2"/>
        <v>3.91963736657008E-2</v>
      </c>
      <c r="H75">
        <f t="shared" si="2"/>
        <v>7.3503788170406564E-2</v>
      </c>
      <c r="I75">
        <f t="shared" si="2"/>
        <v>8.5823210064499098E-2</v>
      </c>
    </row>
    <row r="76" spans="1:9" x14ac:dyDescent="0.25">
      <c r="A76" t="s">
        <v>94</v>
      </c>
      <c r="C76">
        <f>MIN(C13:C72)</f>
        <v>-8.4873000000000004E-2</v>
      </c>
      <c r="D76">
        <f t="shared" ref="D76:I76" si="3">MIN(D13:D72)</f>
        <v>-0.117312</v>
      </c>
      <c r="E76">
        <f t="shared" si="3"/>
        <v>-0.10580299999999999</v>
      </c>
      <c r="F76">
        <f t="shared" si="3"/>
        <v>-0.100923</v>
      </c>
      <c r="G76">
        <f t="shared" si="3"/>
        <v>-7.1922E-2</v>
      </c>
      <c r="H76">
        <f t="shared" si="3"/>
        <v>-0.150588</v>
      </c>
      <c r="I76">
        <f t="shared" si="3"/>
        <v>-0.17650199999999999</v>
      </c>
    </row>
    <row r="77" spans="1:9" x14ac:dyDescent="0.25">
      <c r="A77" t="s">
        <v>95</v>
      </c>
      <c r="C77">
        <f>MAX(C13:C72)</f>
        <v>0.113882</v>
      </c>
      <c r="D77">
        <f t="shared" ref="D77:I77" si="4">MAX(D13:D72)</f>
        <v>0.147365</v>
      </c>
      <c r="E77">
        <f t="shared" si="4"/>
        <v>0.205035</v>
      </c>
      <c r="F77">
        <f t="shared" si="4"/>
        <v>0.106824</v>
      </c>
      <c r="G77">
        <f t="shared" si="4"/>
        <v>9.7839999999999996E-2</v>
      </c>
      <c r="H77">
        <f t="shared" si="4"/>
        <v>0.207759</v>
      </c>
      <c r="I77">
        <f t="shared" si="4"/>
        <v>0.28087099999999998</v>
      </c>
    </row>
    <row r="78" spans="1:9" x14ac:dyDescent="0.25">
      <c r="A78" t="s">
        <v>96</v>
      </c>
      <c r="C78">
        <f>C77-C76</f>
        <v>0.19875500000000001</v>
      </c>
      <c r="D78">
        <f t="shared" ref="D78:I78" si="5">D77-D76</f>
        <v>0.264677</v>
      </c>
      <c r="E78">
        <f t="shared" si="5"/>
        <v>0.310838</v>
      </c>
      <c r="F78">
        <f t="shared" si="5"/>
        <v>0.20774700000000001</v>
      </c>
      <c r="G78">
        <f t="shared" si="5"/>
        <v>0.169762</v>
      </c>
      <c r="H78">
        <f t="shared" si="5"/>
        <v>0.35834699999999997</v>
      </c>
      <c r="I78">
        <f t="shared" si="5"/>
        <v>0.45737299999999997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"/>
  <sheetViews>
    <sheetView zoomScaleNormal="100" zoomScalePageLayoutView="120" workbookViewId="0">
      <selection activeCell="A44" sqref="A44:I44"/>
    </sheetView>
  </sheetViews>
  <sheetFormatPr defaultColWidth="12.42578125" defaultRowHeight="15" x14ac:dyDescent="0.25"/>
  <cols>
    <col min="1" max="1" width="21.140625" style="27" bestFit="1" customWidth="1"/>
    <col min="2" max="2" width="16.42578125" style="27" bestFit="1" customWidth="1"/>
    <col min="3" max="3" width="19.85546875" style="27" bestFit="1" customWidth="1"/>
    <col min="4" max="4" width="16" style="27" bestFit="1" customWidth="1"/>
    <col min="5" max="5" width="14.42578125" style="27" bestFit="1" customWidth="1"/>
    <col min="6" max="6" width="17.42578125" style="27" customWidth="1"/>
    <col min="7" max="9" width="9.140625" style="27" bestFit="1" customWidth="1"/>
    <col min="10" max="10" width="10.42578125" style="27" bestFit="1" customWidth="1"/>
    <col min="11" max="11" width="7" style="27" bestFit="1" customWidth="1"/>
    <col min="12" max="16384" width="12.42578125" style="27"/>
  </cols>
  <sheetData>
    <row r="1" spans="1:9" x14ac:dyDescent="0.25">
      <c r="A1" s="93" t="s">
        <v>106</v>
      </c>
      <c r="B1" s="93"/>
      <c r="C1" s="93"/>
      <c r="D1" s="93"/>
      <c r="E1" s="93"/>
      <c r="F1" s="93"/>
    </row>
    <row r="2" spans="1:9" ht="15.75" thickBot="1" x14ac:dyDescent="0.3"/>
    <row r="3" spans="1:9" ht="30" x14ac:dyDescent="0.25">
      <c r="A3" s="28"/>
      <c r="B3" s="29" t="s">
        <v>107</v>
      </c>
      <c r="C3" s="29" t="s">
        <v>108</v>
      </c>
      <c r="D3" s="29" t="s">
        <v>109</v>
      </c>
      <c r="E3" s="29" t="s">
        <v>110</v>
      </c>
      <c r="F3" s="30" t="s">
        <v>111</v>
      </c>
    </row>
    <row r="4" spans="1:9" ht="15.75" x14ac:dyDescent="0.25">
      <c r="A4" s="25" t="s">
        <v>1</v>
      </c>
      <c r="B4" s="31">
        <f>_xlfn.STDEV.S([1]Sheet1!B3:BI3)*SQRT(12)</f>
        <v>0.12060571835789433</v>
      </c>
      <c r="C4" s="31">
        <v>1</v>
      </c>
      <c r="D4" s="31">
        <f>C4*$B$4</f>
        <v>0.12060571835789433</v>
      </c>
      <c r="E4" s="31">
        <v>9.0483576516345107E-18</v>
      </c>
      <c r="F4" s="32">
        <f>C4*$B$4/B4</f>
        <v>1</v>
      </c>
    </row>
    <row r="5" spans="1:9" ht="15.75" x14ac:dyDescent="0.25">
      <c r="A5" s="25" t="s">
        <v>98</v>
      </c>
      <c r="B5" s="31">
        <f>_xlfn.STDEV.S([1]Sheet1!B4:BI4)*SQRT(12)</f>
        <v>0.16621880004954875</v>
      </c>
      <c r="C5" s="31">
        <v>0.20947547656486501</v>
      </c>
      <c r="D5" s="31">
        <f t="shared" ref="D5:D10" si="0">C5*$B$4</f>
        <v>2.5263940329467802E-2</v>
      </c>
      <c r="E5" s="31">
        <v>0.16569784225009199</v>
      </c>
      <c r="F5" s="32">
        <f t="shared" ref="F5:F10" si="1">C5*$B$4/B5</f>
        <v>0.15199207503565651</v>
      </c>
      <c r="H5" s="33"/>
    </row>
    <row r="6" spans="1:9" ht="15.75" x14ac:dyDescent="0.25">
      <c r="A6" s="25" t="s">
        <v>99</v>
      </c>
      <c r="B6" s="31">
        <f>_xlfn.STDEV.S([1]Sheet1!B5:BI5)*SQRT(12)</f>
        <v>0.19254957934394146</v>
      </c>
      <c r="C6" s="31">
        <v>0.52646450360480701</v>
      </c>
      <c r="D6" s="31">
        <f t="shared" si="0"/>
        <v>6.3494629647189993E-2</v>
      </c>
      <c r="E6" s="31">
        <v>0.18333982853491099</v>
      </c>
      <c r="F6" s="32">
        <f t="shared" si="1"/>
        <v>0.32975730128068881</v>
      </c>
      <c r="H6" s="33"/>
    </row>
    <row r="7" spans="1:9" ht="15.75" x14ac:dyDescent="0.25">
      <c r="A7" s="25" t="s">
        <v>100</v>
      </c>
      <c r="B7" s="31">
        <f>_xlfn.STDEV.S([1]Sheet1!B6:BI6)*SQRT(12)</f>
        <v>0.14811588762509409</v>
      </c>
      <c r="C7" s="31">
        <v>0.237453914379811</v>
      </c>
      <c r="D7" s="31">
        <f t="shared" si="0"/>
        <v>2.8638299920671038E-2</v>
      </c>
      <c r="E7" s="31">
        <v>0.14656831246736299</v>
      </c>
      <c r="F7" s="32">
        <f t="shared" si="1"/>
        <v>0.19335062821322269</v>
      </c>
      <c r="H7" s="33"/>
    </row>
    <row r="8" spans="1:9" ht="15.75" x14ac:dyDescent="0.25">
      <c r="A8" s="25" t="s">
        <v>101</v>
      </c>
      <c r="B8" s="31">
        <f>_xlfn.STDEV.S([1]Sheet1!B7:BI7)*SQRT(12)</f>
        <v>0.13578022132289708</v>
      </c>
      <c r="C8" s="31">
        <v>0.29813184263917802</v>
      </c>
      <c r="D8" s="31">
        <f t="shared" si="0"/>
        <v>3.5956405046860776E-2</v>
      </c>
      <c r="E8" s="31">
        <v>0.13205673551333499</v>
      </c>
      <c r="F8" s="32">
        <f t="shared" si="1"/>
        <v>0.26481327469155719</v>
      </c>
      <c r="H8" s="33"/>
    </row>
    <row r="9" spans="1:9" ht="15.75" x14ac:dyDescent="0.25">
      <c r="A9" s="25" t="s">
        <v>102</v>
      </c>
      <c r="B9" s="31">
        <f>_xlfn.STDEV.S([1]Sheet1!B8:BI8)*SQRT(12)</f>
        <v>0.25462459131984877</v>
      </c>
      <c r="C9" s="31">
        <v>1.3257514036509299</v>
      </c>
      <c r="D9" s="31">
        <f t="shared" si="0"/>
        <v>0.15989320040130714</v>
      </c>
      <c r="E9" s="31">
        <v>0.19986214952947401</v>
      </c>
      <c r="F9" s="32">
        <f t="shared" si="1"/>
        <v>0.62795663047508232</v>
      </c>
      <c r="H9" s="33"/>
    </row>
    <row r="10" spans="1:9" ht="16.5" thickBot="1" x14ac:dyDescent="0.3">
      <c r="A10" s="26" t="s">
        <v>103</v>
      </c>
      <c r="B10" s="34">
        <f>_xlfn.STDEV.S([1]Sheet1!B9:BI9)*SQRT(12)</f>
        <v>0.29730032060073808</v>
      </c>
      <c r="C10" s="34">
        <v>1.6612587079705401</v>
      </c>
      <c r="D10" s="34">
        <f t="shared" si="0"/>
        <v>0.20035729985309439</v>
      </c>
      <c r="E10" s="34">
        <v>0.221531563426689</v>
      </c>
      <c r="F10" s="35">
        <f t="shared" si="1"/>
        <v>0.67392224619281815</v>
      </c>
      <c r="H10" s="33"/>
    </row>
    <row r="13" spans="1:9" ht="15.75" thickBot="1" x14ac:dyDescent="0.3">
      <c r="A13" s="94" t="s">
        <v>112</v>
      </c>
      <c r="B13" s="94"/>
      <c r="C13" s="94"/>
      <c r="D13" s="94"/>
      <c r="E13" s="94"/>
      <c r="F13" s="94"/>
    </row>
    <row r="14" spans="1:9" x14ac:dyDescent="0.25">
      <c r="A14" s="36"/>
      <c r="B14" s="37" t="s">
        <v>2</v>
      </c>
      <c r="C14" s="37" t="s">
        <v>3</v>
      </c>
      <c r="D14" s="37" t="s">
        <v>4</v>
      </c>
      <c r="E14" s="37" t="s">
        <v>5</v>
      </c>
      <c r="F14" s="37" t="s">
        <v>6</v>
      </c>
      <c r="G14" s="38" t="s">
        <v>7</v>
      </c>
      <c r="I14" s="39"/>
    </row>
    <row r="15" spans="1:9" ht="15.75" x14ac:dyDescent="0.25">
      <c r="A15" s="25" t="s">
        <v>98</v>
      </c>
      <c r="B15" s="40">
        <v>1</v>
      </c>
      <c r="C15" s="40"/>
      <c r="D15" s="40"/>
      <c r="E15" s="40"/>
      <c r="F15" s="40"/>
      <c r="G15" s="41"/>
      <c r="I15" s="42"/>
    </row>
    <row r="16" spans="1:9" ht="15.75" x14ac:dyDescent="0.25">
      <c r="A16" s="25" t="s">
        <v>99</v>
      </c>
      <c r="B16" s="91">
        <v>0.40454996123047515</v>
      </c>
      <c r="C16" s="40">
        <v>1</v>
      </c>
      <c r="D16" s="40"/>
      <c r="E16" s="40"/>
      <c r="F16" s="40"/>
      <c r="G16" s="41"/>
      <c r="I16" s="40"/>
    </row>
    <row r="17" spans="1:9" ht="15.75" x14ac:dyDescent="0.25">
      <c r="A17" s="25" t="s">
        <v>100</v>
      </c>
      <c r="B17" s="43">
        <v>8.9442826798276823E-2</v>
      </c>
      <c r="C17" s="43">
        <v>-7.0795307988008024E-2</v>
      </c>
      <c r="D17" s="40">
        <v>1</v>
      </c>
      <c r="E17" s="40"/>
      <c r="F17" s="40"/>
      <c r="G17" s="41"/>
      <c r="I17" s="40"/>
    </row>
    <row r="18" spans="1:9" ht="15.75" x14ac:dyDescent="0.25">
      <c r="A18" s="25" t="s">
        <v>101</v>
      </c>
      <c r="B18" s="43">
        <v>0.19252038826229423</v>
      </c>
      <c r="C18" s="43">
        <v>-7.316129005026136E-3</v>
      </c>
      <c r="D18" s="91">
        <v>0.62375246938696793</v>
      </c>
      <c r="E18" s="40">
        <v>1</v>
      </c>
      <c r="F18" s="40"/>
      <c r="G18" s="41"/>
      <c r="I18" s="40"/>
    </row>
    <row r="19" spans="1:9" ht="15.75" x14ac:dyDescent="0.25">
      <c r="A19" s="25" t="s">
        <v>102</v>
      </c>
      <c r="B19" s="43">
        <v>9.4728958813739467E-2</v>
      </c>
      <c r="C19" s="43">
        <v>7.6792108041146945E-2</v>
      </c>
      <c r="D19" s="43">
        <v>-0.22970264124495879</v>
      </c>
      <c r="E19" s="43">
        <v>-0.20039653628733811</v>
      </c>
      <c r="F19" s="40">
        <v>1</v>
      </c>
      <c r="G19" s="41"/>
      <c r="I19" s="40"/>
    </row>
    <row r="20" spans="1:9" ht="16.5" thickBot="1" x14ac:dyDescent="0.3">
      <c r="A20" s="26" t="s">
        <v>103</v>
      </c>
      <c r="B20" s="44">
        <v>3.5972961044097924E-2</v>
      </c>
      <c r="C20" s="44">
        <v>0.1745636055991332</v>
      </c>
      <c r="D20" s="44">
        <v>-0.32011549399550526</v>
      </c>
      <c r="E20" s="44">
        <v>-0.30882208879472256</v>
      </c>
      <c r="F20" s="92">
        <v>0.69946671572430896</v>
      </c>
      <c r="G20" s="45">
        <v>1</v>
      </c>
      <c r="I20" s="40"/>
    </row>
    <row r="21" spans="1:9" x14ac:dyDescent="0.25">
      <c r="I21" s="40"/>
    </row>
    <row r="23" spans="1:9" ht="15.75" thickBot="1" x14ac:dyDescent="0.3">
      <c r="A23" s="93" t="s">
        <v>113</v>
      </c>
      <c r="B23" s="93"/>
      <c r="C23" s="93"/>
      <c r="D23" s="93"/>
      <c r="E23" s="93"/>
      <c r="F23" s="93"/>
    </row>
    <row r="24" spans="1:9" x14ac:dyDescent="0.25">
      <c r="A24" s="28"/>
      <c r="B24" s="46"/>
      <c r="C24" s="47" t="s">
        <v>1</v>
      </c>
      <c r="D24" s="47" t="s">
        <v>2</v>
      </c>
      <c r="E24" s="47" t="s">
        <v>3</v>
      </c>
      <c r="F24" s="47" t="s">
        <v>4</v>
      </c>
      <c r="G24" s="48" t="s">
        <v>5</v>
      </c>
      <c r="H24" s="48" t="s">
        <v>6</v>
      </c>
      <c r="I24" s="48" t="s">
        <v>7</v>
      </c>
    </row>
    <row r="25" spans="1:9" x14ac:dyDescent="0.25">
      <c r="A25" s="49"/>
      <c r="B25" s="50" t="s">
        <v>104</v>
      </c>
      <c r="C25" s="51">
        <f t="array" ref="C25:I25">TRANSPOSE(B26:B32)</f>
        <v>1</v>
      </c>
      <c r="D25" s="51">
        <v>0.20947547656486501</v>
      </c>
      <c r="E25" s="51">
        <v>0.52646450360480701</v>
      </c>
      <c r="F25" s="51">
        <v>0.237453914379811</v>
      </c>
      <c r="G25" s="51">
        <v>0.29813184263917802</v>
      </c>
      <c r="H25" s="51">
        <v>1.3257514036509299</v>
      </c>
      <c r="I25" s="52">
        <v>1.6612587079705401</v>
      </c>
    </row>
    <row r="26" spans="1:9" ht="15.75" x14ac:dyDescent="0.25">
      <c r="A26" s="25" t="s">
        <v>1</v>
      </c>
      <c r="B26" s="53">
        <f t="shared" ref="B26:B32" si="2">C4</f>
        <v>1</v>
      </c>
      <c r="C26" s="54">
        <f>B4^2</f>
        <v>1.4545739300623729E-2</v>
      </c>
      <c r="D26" s="53">
        <f>$B26*D25*$C$26</f>
        <v>3.0469756719864421E-3</v>
      </c>
      <c r="E26" s="53">
        <f t="shared" ref="E26:I26" si="3">$B26*E25*$C$26</f>
        <v>7.6578154204678039E-3</v>
      </c>
      <c r="F26" s="53">
        <f t="shared" si="3"/>
        <v>3.4539427344813592E-3</v>
      </c>
      <c r="G26" s="53">
        <f t="shared" si="3"/>
        <v>4.3365480602440614E-3</v>
      </c>
      <c r="H26" s="53">
        <f t="shared" si="3"/>
        <v>1.9284034294942406E-2</v>
      </c>
      <c r="I26" s="55">
        <f t="shared" si="3"/>
        <v>2.4164236077030485E-2</v>
      </c>
    </row>
    <row r="27" spans="1:9" ht="15.75" x14ac:dyDescent="0.25">
      <c r="A27" s="25" t="s">
        <v>98</v>
      </c>
      <c r="B27" s="53">
        <f t="shared" si="2"/>
        <v>0.20947547656486501</v>
      </c>
      <c r="C27" s="53">
        <f>$B27*C$25*$C$26</f>
        <v>3.0469756719864421E-3</v>
      </c>
      <c r="D27" s="54">
        <f>B5^2</f>
        <v>2.7628689489911869E-2</v>
      </c>
      <c r="E27" s="53">
        <f>$B27*E$25*$C$26</f>
        <v>1.6041245346482653E-3</v>
      </c>
      <c r="F27" s="53">
        <f>$B27*F$25*$C$26</f>
        <v>7.2351630033323561E-4</v>
      </c>
      <c r="G27" s="53">
        <f t="shared" ref="G27:I32" si="4">$B27*G$25*$C$26</f>
        <v>9.0840047156606556E-4</v>
      </c>
      <c r="H27" s="53">
        <f t="shared" si="4"/>
        <v>4.0395322740262611E-3</v>
      </c>
      <c r="I27" s="55">
        <f>$B27*I$25*$C$26</f>
        <v>5.061814868061865E-3</v>
      </c>
    </row>
    <row r="28" spans="1:9" ht="15.75" x14ac:dyDescent="0.25">
      <c r="A28" s="25" t="s">
        <v>99</v>
      </c>
      <c r="B28" s="53">
        <f t="shared" si="2"/>
        <v>0.52646450360480701</v>
      </c>
      <c r="C28" s="53">
        <f t="shared" ref="C28:F32" si="5">$B28*C$25*$C$26</f>
        <v>7.6578154204678039E-3</v>
      </c>
      <c r="D28" s="53">
        <f>$B28*D$25*$C$26</f>
        <v>1.6041245346482653E-3</v>
      </c>
      <c r="E28" s="54">
        <f>B6^2</f>
        <v>3.7075340505528805E-2</v>
      </c>
      <c r="F28" s="53">
        <f>$B28*F$25*$C$26</f>
        <v>1.8183782471881584E-3</v>
      </c>
      <c r="G28" s="53">
        <f>$B28*G$25*$C$26</f>
        <v>2.2830386218947781E-3</v>
      </c>
      <c r="H28" s="53">
        <f t="shared" si="4"/>
        <v>1.0152359542584928E-2</v>
      </c>
      <c r="I28" s="55">
        <f t="shared" si="4"/>
        <v>1.2721612551283222E-2</v>
      </c>
    </row>
    <row r="29" spans="1:9" ht="15.75" x14ac:dyDescent="0.25">
      <c r="A29" s="25" t="s">
        <v>100</v>
      </c>
      <c r="B29" s="53">
        <f t="shared" si="2"/>
        <v>0.237453914379811</v>
      </c>
      <c r="C29" s="53">
        <f t="shared" si="5"/>
        <v>3.4539427344813592E-3</v>
      </c>
      <c r="D29" s="53">
        <f t="shared" si="5"/>
        <v>7.2351630033323561E-4</v>
      </c>
      <c r="E29" s="53">
        <f>$B29*E$25*$C$26</f>
        <v>1.8183782471881584E-3</v>
      </c>
      <c r="F29" s="54">
        <f>B7^2</f>
        <v>2.19383161669695E-2</v>
      </c>
      <c r="G29" s="53">
        <f>$B29*G$25*$C$26</f>
        <v>1.0297303118011287E-3</v>
      </c>
      <c r="H29" s="53">
        <f t="shared" si="4"/>
        <v>4.579069428368593E-3</v>
      </c>
      <c r="I29" s="55">
        <f t="shared" si="4"/>
        <v>5.7378924444887371E-3</v>
      </c>
    </row>
    <row r="30" spans="1:9" ht="15.75" x14ac:dyDescent="0.25">
      <c r="A30" s="25" t="s">
        <v>101</v>
      </c>
      <c r="B30" s="53">
        <f t="shared" si="2"/>
        <v>0.29813184263917802</v>
      </c>
      <c r="C30" s="53">
        <f t="shared" si="5"/>
        <v>4.3365480602440614E-3</v>
      </c>
      <c r="D30" s="53">
        <f t="shared" si="5"/>
        <v>9.0840047156606556E-4</v>
      </c>
      <c r="E30" s="53">
        <f t="shared" si="5"/>
        <v>2.2830386218947781E-3</v>
      </c>
      <c r="F30" s="53">
        <f t="shared" si="5"/>
        <v>1.0297303118011287E-3</v>
      </c>
      <c r="G30" s="54">
        <f>B8^2</f>
        <v>1.8436268502494912E-2</v>
      </c>
      <c r="H30" s="53">
        <f>$B30*H$25*$C$26</f>
        <v>5.7491846778682815E-3</v>
      </c>
      <c r="I30" s="55">
        <f t="shared" si="4"/>
        <v>7.2041282276132006E-3</v>
      </c>
    </row>
    <row r="31" spans="1:9" ht="15.75" x14ac:dyDescent="0.25">
      <c r="A31" s="25" t="s">
        <v>102</v>
      </c>
      <c r="B31" s="53">
        <f t="shared" si="2"/>
        <v>1.3257514036509299</v>
      </c>
      <c r="C31" s="53">
        <f t="shared" si="5"/>
        <v>1.9284034294942406E-2</v>
      </c>
      <c r="D31" s="53">
        <f>$B31*D$25*$C$26</f>
        <v>4.0395322740262611E-3</v>
      </c>
      <c r="E31" s="53">
        <f t="shared" si="5"/>
        <v>1.0152359542584928E-2</v>
      </c>
      <c r="F31" s="53">
        <f t="shared" si="5"/>
        <v>4.579069428368593E-3</v>
      </c>
      <c r="G31" s="53">
        <f t="shared" si="4"/>
        <v>5.7491846778682815E-3</v>
      </c>
      <c r="H31" s="54">
        <f>B9^2</f>
        <v>6.4833682504800011E-2</v>
      </c>
      <c r="I31" s="55">
        <f>$B31*I$25*$C$26</f>
        <v>3.2035769897275607E-2</v>
      </c>
    </row>
    <row r="32" spans="1:9" ht="16.5" thickBot="1" x14ac:dyDescent="0.3">
      <c r="A32" s="26" t="s">
        <v>103</v>
      </c>
      <c r="B32" s="56">
        <f t="shared" si="2"/>
        <v>1.6612587079705401</v>
      </c>
      <c r="C32" s="56">
        <f t="shared" si="5"/>
        <v>2.4164236077030485E-2</v>
      </c>
      <c r="D32" s="56">
        <f>$B32*D$25*$C$26</f>
        <v>5.061814868061865E-3</v>
      </c>
      <c r="E32" s="56">
        <f t="shared" si="5"/>
        <v>1.2721612551283222E-2</v>
      </c>
      <c r="F32" s="56">
        <f t="shared" si="5"/>
        <v>5.7378924444887371E-3</v>
      </c>
      <c r="G32" s="56">
        <f t="shared" si="4"/>
        <v>7.2041282276132006E-3</v>
      </c>
      <c r="H32" s="56">
        <f>$B32*H$25*$C$26</f>
        <v>3.2035769897275607E-2</v>
      </c>
      <c r="I32" s="57">
        <f>B10^2</f>
        <v>8.8387480629301643E-2</v>
      </c>
    </row>
    <row r="33" spans="1:12" x14ac:dyDescent="0.25">
      <c r="D33" s="58"/>
    </row>
    <row r="34" spans="1:12" x14ac:dyDescent="0.25">
      <c r="D34" s="58"/>
    </row>
    <row r="36" spans="1:12" x14ac:dyDescent="0.25">
      <c r="A36" s="94" t="s">
        <v>114</v>
      </c>
      <c r="B36" s="94"/>
      <c r="C36" s="94"/>
      <c r="D36" s="94"/>
      <c r="E36" s="94"/>
      <c r="F36" s="94"/>
    </row>
    <row r="37" spans="1:12" ht="15.75" thickBot="1" x14ac:dyDescent="0.3">
      <c r="A37" s="59" t="s">
        <v>115</v>
      </c>
      <c r="B37" s="60"/>
      <c r="C37" s="60">
        <v>0.06</v>
      </c>
      <c r="D37" s="60"/>
      <c r="E37" s="60"/>
      <c r="F37" s="60"/>
    </row>
    <row r="38" spans="1:12" x14ac:dyDescent="0.25">
      <c r="A38" s="28"/>
      <c r="B38" s="47" t="str">
        <f>C24</f>
        <v>Market Index</v>
      </c>
      <c r="C38" s="47" t="s">
        <v>2</v>
      </c>
      <c r="D38" s="47" t="s">
        <v>3</v>
      </c>
      <c r="E38" s="47" t="s">
        <v>4</v>
      </c>
      <c r="F38" s="47" t="s">
        <v>5</v>
      </c>
      <c r="G38" s="48" t="s">
        <v>6</v>
      </c>
      <c r="H38" s="47" t="s">
        <v>7</v>
      </c>
    </row>
    <row r="39" spans="1:12" x14ac:dyDescent="0.25">
      <c r="A39" s="49" t="s">
        <v>105</v>
      </c>
      <c r="B39" s="53">
        <v>0</v>
      </c>
      <c r="C39" s="53">
        <v>1.4999999999999999E-2</v>
      </c>
      <c r="D39" s="53">
        <v>-0.01</v>
      </c>
      <c r="E39" s="53">
        <v>-5.0000000000000001E-3</v>
      </c>
      <c r="F39" s="53">
        <v>7.4999999999999997E-3</v>
      </c>
      <c r="G39" s="53">
        <v>1.2E-2</v>
      </c>
      <c r="H39" s="55">
        <v>2.5000000000000001E-3</v>
      </c>
    </row>
    <row r="40" spans="1:12" x14ac:dyDescent="0.25">
      <c r="A40" s="61" t="s">
        <v>104</v>
      </c>
      <c r="B40" s="53">
        <f t="array" ref="B40:H40">TRANSPOSE(C4:C10)</f>
        <v>1</v>
      </c>
      <c r="C40" s="53">
        <v>0.20947547656486501</v>
      </c>
      <c r="D40" s="53">
        <v>0.52646450360480701</v>
      </c>
      <c r="E40" s="53">
        <v>0.237453914379811</v>
      </c>
      <c r="F40" s="53">
        <v>0.29813184263917802</v>
      </c>
      <c r="G40" s="53">
        <v>1.3257514036509299</v>
      </c>
      <c r="H40" s="55">
        <v>1.6612587079705401</v>
      </c>
    </row>
    <row r="41" spans="1:12" ht="15.75" thickBot="1" x14ac:dyDescent="0.3">
      <c r="A41" s="62" t="s">
        <v>116</v>
      </c>
      <c r="B41" s="56">
        <f>B39+B40*$C$37</f>
        <v>0.06</v>
      </c>
      <c r="C41" s="56">
        <f>C39+C40*$C$37</f>
        <v>2.7568528593891899E-2</v>
      </c>
      <c r="D41" s="56">
        <f t="shared" ref="D41:H41" si="6">D39+D40*$C$37</f>
        <v>2.158787021628842E-2</v>
      </c>
      <c r="E41" s="56">
        <f t="shared" si="6"/>
        <v>9.24723486278866E-3</v>
      </c>
      <c r="F41" s="56">
        <f t="shared" si="6"/>
        <v>2.5387910558350681E-2</v>
      </c>
      <c r="G41" s="56">
        <f t="shared" si="6"/>
        <v>9.1545084219055786E-2</v>
      </c>
      <c r="H41" s="63">
        <f t="shared" si="6"/>
        <v>0.1021755224782324</v>
      </c>
    </row>
    <row r="42" spans="1:12" x14ac:dyDescent="0.25">
      <c r="C42" s="58"/>
      <c r="D42" s="58"/>
      <c r="E42" s="58"/>
      <c r="F42" s="58"/>
      <c r="G42" s="58"/>
      <c r="H42" s="58"/>
      <c r="I42" s="58"/>
    </row>
    <row r="43" spans="1:12" x14ac:dyDescent="0.25">
      <c r="C43" s="58"/>
      <c r="D43" s="58"/>
      <c r="E43" s="58"/>
      <c r="F43" s="58"/>
      <c r="G43" s="58"/>
      <c r="H43" s="58"/>
      <c r="I43" s="58"/>
    </row>
    <row r="44" spans="1:12" ht="15.75" thickBot="1" x14ac:dyDescent="0.3">
      <c r="A44" s="93" t="s">
        <v>117</v>
      </c>
      <c r="B44" s="93"/>
      <c r="C44" s="93"/>
      <c r="D44" s="93"/>
      <c r="E44" s="93"/>
      <c r="F44" s="93"/>
      <c r="G44" s="93"/>
      <c r="H44" s="93"/>
      <c r="I44" s="93"/>
    </row>
    <row r="45" spans="1:12" x14ac:dyDescent="0.25">
      <c r="A45" s="64"/>
      <c r="B45" s="47" t="s">
        <v>1</v>
      </c>
      <c r="C45" s="47" t="s">
        <v>118</v>
      </c>
      <c r="D45" s="47" t="s">
        <v>2</v>
      </c>
      <c r="E45" s="47" t="s">
        <v>3</v>
      </c>
      <c r="F45" s="47" t="s">
        <v>4</v>
      </c>
      <c r="G45" s="47" t="s">
        <v>5</v>
      </c>
      <c r="H45" s="47" t="s">
        <v>6</v>
      </c>
      <c r="I45" s="47" t="s">
        <v>7</v>
      </c>
      <c r="J45" s="65" t="s">
        <v>119</v>
      </c>
      <c r="L45" s="39"/>
    </row>
    <row r="46" spans="1:12" ht="16.5" x14ac:dyDescent="0.25">
      <c r="A46" s="66" t="s">
        <v>120</v>
      </c>
      <c r="B46" s="39"/>
      <c r="C46" s="67"/>
      <c r="D46" s="53">
        <f t="array" ref="D46:I46">TRANSPOSE(E5:E10)^2</f>
        <v>2.7455774926336367E-2</v>
      </c>
      <c r="E46" s="53">
        <v>3.3613492727210564E-2</v>
      </c>
      <c r="F46" s="53">
        <v>2.1482270219530551E-2</v>
      </c>
      <c r="G46" s="53">
        <v>1.7438981394438911E-2</v>
      </c>
      <c r="H46" s="53">
        <v>3.9944878814541826E-2</v>
      </c>
      <c r="I46" s="53">
        <v>4.9076233594273135E-2</v>
      </c>
      <c r="J46" s="68"/>
      <c r="K46" s="69"/>
      <c r="L46" s="70"/>
    </row>
    <row r="47" spans="1:12" ht="18" x14ac:dyDescent="0.35">
      <c r="A47" s="66" t="s">
        <v>121</v>
      </c>
      <c r="B47" s="39"/>
      <c r="C47" s="53">
        <f>SUM(D47:I47)</f>
        <v>0.79750961856523395</v>
      </c>
      <c r="D47" s="53">
        <f>C39/D46</f>
        <v>0.54633314995642568</v>
      </c>
      <c r="E47" s="53">
        <f t="shared" ref="E47:I47" si="7">D39/E46</f>
        <v>-0.29749958093182233</v>
      </c>
      <c r="F47" s="53">
        <f t="shared" si="7"/>
        <v>-0.23275007477814252</v>
      </c>
      <c r="G47" s="53">
        <f t="shared" si="7"/>
        <v>0.43007099040725294</v>
      </c>
      <c r="H47" s="53">
        <f t="shared" si="7"/>
        <v>0.30041397936677261</v>
      </c>
      <c r="I47" s="53">
        <f t="shared" si="7"/>
        <v>5.0941154544747569E-2</v>
      </c>
      <c r="J47" s="68"/>
      <c r="K47" s="69"/>
      <c r="L47" s="70"/>
    </row>
    <row r="48" spans="1:12" ht="18" x14ac:dyDescent="0.35">
      <c r="A48" s="71" t="s">
        <v>122</v>
      </c>
      <c r="B48" s="39"/>
      <c r="C48" s="53">
        <f>SUM(D48:I48)</f>
        <v>1</v>
      </c>
      <c r="D48" s="53">
        <f>D47/$C$47</f>
        <v>0.68504897901960193</v>
      </c>
      <c r="E48" s="53">
        <f>E47/$C$47</f>
        <v>-0.37303572772832677</v>
      </c>
      <c r="F48" s="53">
        <f>F47/$C$47</f>
        <v>-0.29184610362050983</v>
      </c>
      <c r="G48" s="53">
        <f t="shared" ref="G48:I48" si="8">G47/$C$47</f>
        <v>0.53926746511343093</v>
      </c>
      <c r="H48" s="53">
        <f t="shared" si="8"/>
        <v>0.37669010175354972</v>
      </c>
      <c r="I48" s="53">
        <f t="shared" si="8"/>
        <v>6.3875285462253933E-2</v>
      </c>
      <c r="J48" s="68"/>
      <c r="K48" s="69"/>
      <c r="L48" s="72"/>
    </row>
    <row r="49" spans="1:12" ht="18.75" x14ac:dyDescent="0.35">
      <c r="A49" s="73" t="s">
        <v>123</v>
      </c>
      <c r="B49" s="39"/>
      <c r="C49" s="74"/>
      <c r="D49" s="53">
        <f t="shared" ref="D49:I49" si="9">D48^2</f>
        <v>0.46929210365579899</v>
      </c>
      <c r="E49" s="53">
        <f t="shared" si="9"/>
        <v>0.13915565416180234</v>
      </c>
      <c r="F49" s="53">
        <f t="shared" si="9"/>
        <v>8.5174148198473368E-2</v>
      </c>
      <c r="G49" s="53">
        <f t="shared" si="9"/>
        <v>0.29080939892986546</v>
      </c>
      <c r="H49" s="53">
        <f t="shared" si="9"/>
        <v>0.14189543275909963</v>
      </c>
      <c r="I49" s="53">
        <f t="shared" si="9"/>
        <v>4.0800520928844291E-3</v>
      </c>
      <c r="J49" s="68"/>
      <c r="K49" s="69"/>
      <c r="L49" s="75"/>
    </row>
    <row r="50" spans="1:12" ht="18" x14ac:dyDescent="0.35">
      <c r="A50" s="66" t="s">
        <v>124</v>
      </c>
      <c r="B50" s="39"/>
      <c r="C50" s="53">
        <f t="array" ref="C50">MMULT(D48:I48,TRANSPOSE(C39:H39))</f>
        <v>2.418979790372881E-2</v>
      </c>
      <c r="D50" s="39"/>
      <c r="E50" s="39"/>
      <c r="F50" s="39"/>
      <c r="G50" s="39"/>
      <c r="H50" s="39"/>
      <c r="I50" s="39"/>
      <c r="J50" s="68"/>
      <c r="K50" s="69"/>
      <c r="L50" s="70"/>
    </row>
    <row r="51" spans="1:12" ht="17.25" x14ac:dyDescent="0.3">
      <c r="A51" s="66" t="s">
        <v>125</v>
      </c>
      <c r="B51" s="39"/>
      <c r="C51" s="53">
        <f t="array" ref="C51">MMULT(D48:I48^2, TRANSPOSE(D46:I46))</f>
        <v>3.0331669161868739E-2</v>
      </c>
      <c r="D51" s="39"/>
      <c r="E51" s="39"/>
      <c r="F51" s="39"/>
      <c r="G51" s="39"/>
      <c r="H51" s="39"/>
      <c r="I51" s="39"/>
      <c r="J51" s="68"/>
      <c r="K51" s="69"/>
      <c r="L51" s="70"/>
    </row>
    <row r="52" spans="1:12" ht="18.75" x14ac:dyDescent="0.35">
      <c r="A52" s="76" t="s">
        <v>126</v>
      </c>
      <c r="B52" s="39"/>
      <c r="C52" s="53">
        <f>B41/B4^2</f>
        <v>4.1249192467946383</v>
      </c>
      <c r="D52" s="39"/>
      <c r="E52" s="39"/>
      <c r="F52" s="39"/>
      <c r="G52" s="39"/>
      <c r="H52" s="39"/>
      <c r="I52" s="39"/>
      <c r="J52" s="68"/>
      <c r="K52" s="69"/>
      <c r="L52" s="77"/>
    </row>
    <row r="53" spans="1:12" ht="18.75" x14ac:dyDescent="0.35">
      <c r="A53" s="78" t="s">
        <v>127</v>
      </c>
      <c r="B53" s="39"/>
      <c r="C53" s="53">
        <f>(C50/C51)/C52</f>
        <v>0.19333945002316275</v>
      </c>
      <c r="D53" s="39"/>
      <c r="E53" s="39"/>
      <c r="F53" s="39"/>
      <c r="G53" s="39"/>
      <c r="H53" s="39"/>
      <c r="I53" s="39"/>
      <c r="J53" s="68"/>
      <c r="L53" s="79"/>
    </row>
    <row r="54" spans="1:12" ht="18" x14ac:dyDescent="0.35">
      <c r="A54" s="80" t="s">
        <v>128</v>
      </c>
      <c r="B54" s="39"/>
      <c r="C54" s="53">
        <f t="array" ref="C54">MMULT(D48:I48,TRANSPOSE(C40:H40))</f>
        <v>0.64409450081294728</v>
      </c>
      <c r="D54" s="39"/>
      <c r="E54" s="39"/>
      <c r="F54" s="39"/>
      <c r="G54" s="39"/>
      <c r="H54" s="39"/>
      <c r="I54" s="39"/>
      <c r="J54" s="68"/>
      <c r="L54" s="81"/>
    </row>
    <row r="55" spans="1:12" x14ac:dyDescent="0.25">
      <c r="A55" s="82" t="s">
        <v>129</v>
      </c>
      <c r="B55" s="53">
        <f>1-C55</f>
        <v>0.81910784303441497</v>
      </c>
      <c r="C55" s="53">
        <f>C53/(1+(1-C54)*C53)</f>
        <v>0.18089215696558497</v>
      </c>
      <c r="D55" s="53">
        <f>$C$55*D48</f>
        <v>0.12391998744192756</v>
      </c>
      <c r="E55" s="53">
        <f t="shared" ref="E55:I55" si="10">$C$55*E48</f>
        <v>-6.7479237414003704E-2</v>
      </c>
      <c r="F55" s="53">
        <f t="shared" si="10"/>
        <v>-5.2792671185915643E-2</v>
      </c>
      <c r="G55" s="53">
        <f t="shared" si="10"/>
        <v>9.754925494573187E-2</v>
      </c>
      <c r="H55" s="53">
        <f t="shared" si="10"/>
        <v>6.8140285013785287E-2</v>
      </c>
      <c r="I55" s="53">
        <f t="shared" si="10"/>
        <v>1.1554538164059587E-2</v>
      </c>
      <c r="J55" s="68"/>
      <c r="L55" s="83"/>
    </row>
    <row r="56" spans="1:12" ht="15.75" x14ac:dyDescent="0.25">
      <c r="A56" s="49"/>
      <c r="B56" s="39"/>
      <c r="C56" s="39"/>
      <c r="D56" s="39"/>
      <c r="E56" s="39"/>
      <c r="F56" s="39"/>
      <c r="G56" s="39"/>
      <c r="H56" s="39"/>
      <c r="I56" s="39"/>
      <c r="J56" s="68"/>
      <c r="L56" s="84"/>
    </row>
    <row r="57" spans="1:12" ht="15.75" x14ac:dyDescent="0.25">
      <c r="A57" s="49" t="s">
        <v>104</v>
      </c>
      <c r="B57" s="53">
        <v>1</v>
      </c>
      <c r="C57" s="53">
        <f t="array" ref="C57">MMULT(D48:I48,TRANSPOSE(C40:H40))</f>
        <v>0.64409450081294728</v>
      </c>
      <c r="D57" s="53">
        <f t="shared" ref="D57:I57" si="11">C40</f>
        <v>0.20947547656486501</v>
      </c>
      <c r="E57" s="53">
        <f t="shared" si="11"/>
        <v>0.52646450360480701</v>
      </c>
      <c r="F57" s="53">
        <f t="shared" si="11"/>
        <v>0.237453914379811</v>
      </c>
      <c r="G57" s="53">
        <f t="shared" si="11"/>
        <v>0.29813184263917802</v>
      </c>
      <c r="H57" s="53">
        <f t="shared" si="11"/>
        <v>1.3257514036509299</v>
      </c>
      <c r="I57" s="53">
        <f t="shared" si="11"/>
        <v>1.6612587079705401</v>
      </c>
      <c r="J57" s="85">
        <f>B57*B55+C57*C55</f>
        <v>0.93561948657614069</v>
      </c>
      <c r="L57" s="84"/>
    </row>
    <row r="58" spans="1:12" ht="15.75" x14ac:dyDescent="0.25">
      <c r="A58" s="49" t="s">
        <v>116</v>
      </c>
      <c r="B58" s="53">
        <f>B41</f>
        <v>0.06</v>
      </c>
      <c r="C58" s="53">
        <f t="array" ref="C58">MMULT(D48:I48, TRANSPOSE(D58:I58))</f>
        <v>6.2835467952505636E-2</v>
      </c>
      <c r="D58" s="53">
        <f t="array" ref="D58:I58">C41:H41</f>
        <v>2.7568528593891899E-2</v>
      </c>
      <c r="E58" s="53">
        <v>2.158787021628842E-2</v>
      </c>
      <c r="F58" s="53">
        <v>9.24723486278866E-3</v>
      </c>
      <c r="G58" s="53">
        <v>2.5387910558350681E-2</v>
      </c>
      <c r="H58" s="53">
        <v>9.1545084219055786E-2</v>
      </c>
      <c r="I58" s="53">
        <v>0.1021755224782324</v>
      </c>
      <c r="J58" s="85">
        <f>B58*B55+C58*C55</f>
        <v>6.0512913913935526E-2</v>
      </c>
      <c r="L58" s="84"/>
    </row>
    <row r="59" spans="1:12" ht="15.75" x14ac:dyDescent="0.25">
      <c r="A59" s="49" t="s">
        <v>69</v>
      </c>
      <c r="B59" s="86">
        <f>B4</f>
        <v>0.12060571835789433</v>
      </c>
      <c r="C59" s="53">
        <f>SQRT(C54^2*C26+C51)</f>
        <v>0.19069892891882417</v>
      </c>
      <c r="D59" s="39"/>
      <c r="E59" s="39"/>
      <c r="F59" s="39"/>
      <c r="G59" s="39"/>
      <c r="H59" s="39"/>
      <c r="I59" s="39"/>
      <c r="J59" s="85">
        <f>SQRT((B55+C55*C54)^2*C26+C55^2*C51)</f>
        <v>0.11715637810074057</v>
      </c>
      <c r="L59" s="84"/>
    </row>
    <row r="60" spans="1:12" ht="16.5" thickBot="1" x14ac:dyDescent="0.3">
      <c r="A60" s="62" t="s">
        <v>130</v>
      </c>
      <c r="B60" s="56">
        <f>B58/B59</f>
        <v>0.49748884892797174</v>
      </c>
      <c r="C60" s="56">
        <f>C58/C59</f>
        <v>0.32950089603939592</v>
      </c>
      <c r="D60" s="87"/>
      <c r="E60" s="88"/>
      <c r="F60" s="88"/>
      <c r="G60" s="88"/>
      <c r="H60" s="88"/>
      <c r="I60" s="88"/>
      <c r="J60" s="89">
        <f>J58/J59</f>
        <v>0.51651403786059014</v>
      </c>
      <c r="L60" s="84"/>
    </row>
    <row r="61" spans="1:12" x14ac:dyDescent="0.25">
      <c r="D61" s="90"/>
      <c r="L61" s="39"/>
    </row>
    <row r="62" spans="1:12" x14ac:dyDescent="0.25">
      <c r="D62" s="90"/>
    </row>
    <row r="63" spans="1:12" x14ac:dyDescent="0.25">
      <c r="D63" s="90"/>
    </row>
    <row r="64" spans="1:12" x14ac:dyDescent="0.25">
      <c r="C64" s="33"/>
    </row>
  </sheetData>
  <mergeCells count="5">
    <mergeCell ref="A1:F1"/>
    <mergeCell ref="A13:F13"/>
    <mergeCell ref="A23:F23"/>
    <mergeCell ref="A36:F36"/>
    <mergeCell ref="A44:I44"/>
  </mergeCells>
  <pageMargins left="0.7" right="0.7" top="0.75" bottom="0.75" header="0.3" footer="0.3"/>
  <pageSetup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8.1</vt:lpstr>
      <vt:lpstr>Spreadsheet 8.1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Marcus</dc:creator>
  <cp:lastModifiedBy>Bathurst, Noelle</cp:lastModifiedBy>
  <cp:lastPrinted>2016-10-21T23:02:16Z</cp:lastPrinted>
  <dcterms:created xsi:type="dcterms:W3CDTF">2016-08-02T13:37:13Z</dcterms:created>
  <dcterms:modified xsi:type="dcterms:W3CDTF">2017-05-12T14:08:20Z</dcterms:modified>
</cp:coreProperties>
</file>