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handasaarchitectur-my.sharepoint.com/personal/fardini_nawe_ae/Documents/Documents/"/>
    </mc:Choice>
  </mc:AlternateContent>
  <xr:revisionPtr revIDLastSave="38" documentId="13_ncr:1_{29BA6AE0-331E-4084-9658-78FD1525037E}" xr6:coauthVersionLast="47" xr6:coauthVersionMax="47" xr10:uidLastSave="{386FA42A-3B5A-46B0-BC63-61CA4197B22A}"/>
  <bookViews>
    <workbookView xWindow="-108" yWindow="-108" windowWidth="23256" windowHeight="12456" tabRatio="923" activeTab="2" xr2:uid="{00000000-000D-0000-FFFF-FFFF00000000}"/>
  </bookViews>
  <sheets>
    <sheet name="1 Input" sheetId="1" r:id="rId1"/>
    <sheet name="2 Service" sheetId="2" r:id="rId2"/>
    <sheet name="Calculation parameter_Step 1" sheetId="11" r:id="rId3"/>
    <sheet name="3 Demands" sheetId="3" r:id="rId4"/>
    <sheet name="calc" sheetId="8" r:id="rId5"/>
  </sheets>
  <definedNames>
    <definedName name="_xlnm._FilterDatabase" localSheetId="1" hidden="1">'2 Service'!$P$3:$W$308</definedName>
    <definedName name="Geoteknik">'2 Service'!$L$4:$L$46</definedName>
    <definedName name="Landscape">'2 Service'!$M$4:$M$46</definedName>
    <definedName name="LSO">'2 Service'!$J$4:$J$46</definedName>
    <definedName name="ROAD">'2 Service'!$K$4:$K$46</definedName>
    <definedName name="SEWER">'2 Service'!$H$4:$H$46</definedName>
    <definedName name="STORMWATER">'2 Service'!$I$4:$I$46</definedName>
    <definedName name="WATER">'2 Service'!$G$4:$G$46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 i="8" l="1"/>
  <c r="W34" i="11"/>
  <c r="C10" i="2"/>
  <c r="AU30" i="11"/>
  <c r="AT30" i="11"/>
  <c r="AU28" i="11"/>
  <c r="AT28" i="11"/>
  <c r="AU26" i="11"/>
  <c r="AT26" i="11"/>
  <c r="AU24" i="11"/>
  <c r="AT24" i="11"/>
  <c r="AU22" i="11"/>
  <c r="AT22" i="11"/>
  <c r="AU19" i="11"/>
  <c r="AT19" i="11"/>
  <c r="AU17" i="11"/>
  <c r="AT17" i="11"/>
  <c r="AU15" i="11"/>
  <c r="AT15" i="11"/>
  <c r="AU12" i="11"/>
  <c r="AT12" i="11"/>
  <c r="AU10" i="11"/>
  <c r="AT10" i="11"/>
  <c r="AU8" i="11"/>
  <c r="AT8" i="11"/>
  <c r="AU6" i="11"/>
  <c r="AT6" i="11"/>
  <c r="BS30" i="11"/>
  <c r="BR30" i="11"/>
  <c r="BS28" i="11"/>
  <c r="BR28" i="11"/>
  <c r="BS26" i="11"/>
  <c r="BR26" i="11"/>
  <c r="BS24" i="11"/>
  <c r="BR24" i="11"/>
  <c r="BS22" i="11"/>
  <c r="BR22" i="11"/>
  <c r="BS19" i="11"/>
  <c r="BR19" i="11"/>
  <c r="BS17" i="11"/>
  <c r="BR17" i="11"/>
  <c r="BS15" i="11"/>
  <c r="BR15" i="11"/>
  <c r="BS12" i="11"/>
  <c r="BR12" i="11"/>
  <c r="BS10" i="11"/>
  <c r="BR10" i="11"/>
  <c r="BS8" i="11"/>
  <c r="BR8" i="11"/>
  <c r="BS6" i="11"/>
  <c r="BR6" i="11"/>
  <c r="CQ30" i="11"/>
  <c r="CP30" i="11"/>
  <c r="CQ28" i="11"/>
  <c r="CP28" i="11"/>
  <c r="CQ26" i="11"/>
  <c r="CP26" i="11"/>
  <c r="CQ24" i="11"/>
  <c r="CP24" i="11"/>
  <c r="CQ22" i="11"/>
  <c r="CP22" i="11"/>
  <c r="CQ19" i="11"/>
  <c r="CP19" i="11"/>
  <c r="CQ17" i="11"/>
  <c r="CP17" i="11"/>
  <c r="CQ15" i="11"/>
  <c r="CP15" i="11"/>
  <c r="CQ12" i="11"/>
  <c r="CP12" i="11"/>
  <c r="CQ10" i="11"/>
  <c r="CP10" i="11"/>
  <c r="CQ8" i="11"/>
  <c r="CP8" i="11"/>
  <c r="CQ6" i="11"/>
  <c r="CP6" i="11"/>
  <c r="CQ34" i="11"/>
  <c r="BS34" i="11"/>
  <c r="AU34" i="11"/>
  <c r="W30" i="11"/>
  <c r="V30" i="11"/>
  <c r="W28" i="11"/>
  <c r="V28" i="11"/>
  <c r="W26" i="11"/>
  <c r="V26" i="11"/>
  <c r="W24" i="11"/>
  <c r="V24" i="11"/>
  <c r="W22" i="11"/>
  <c r="V22" i="11"/>
  <c r="W19" i="11"/>
  <c r="V19" i="11"/>
  <c r="W17" i="11"/>
  <c r="V17" i="11"/>
  <c r="W15" i="11"/>
  <c r="V15" i="11"/>
  <c r="W12" i="11"/>
  <c r="V12" i="11"/>
  <c r="W10" i="11"/>
  <c r="V10" i="11"/>
  <c r="W8" i="11"/>
  <c r="V8" i="11"/>
  <c r="W6" i="11"/>
  <c r="V6" i="11"/>
  <c r="AN2" i="11"/>
  <c r="CJ2" i="11" s="1"/>
  <c r="CO31" i="11"/>
  <c r="BQ31" i="11"/>
  <c r="AS31" i="11"/>
  <c r="U31" i="11"/>
  <c r="CH15" i="11"/>
  <c r="CG15" i="11"/>
  <c r="CF15" i="11"/>
  <c r="CE15" i="11"/>
  <c r="CD15" i="11"/>
  <c r="CC15" i="11"/>
  <c r="CB15" i="11"/>
  <c r="CA15" i="11"/>
  <c r="BZ15" i="11"/>
  <c r="BY15" i="11"/>
  <c r="BJ15" i="11"/>
  <c r="BI15" i="11"/>
  <c r="BH15" i="11"/>
  <c r="BG15" i="11"/>
  <c r="BF15" i="11"/>
  <c r="BE15" i="11"/>
  <c r="BD15" i="11"/>
  <c r="BC15" i="11"/>
  <c r="BB15" i="11"/>
  <c r="BA15" i="11"/>
  <c r="AL15" i="11"/>
  <c r="AK15" i="11"/>
  <c r="AJ15" i="11"/>
  <c r="AI15" i="11"/>
  <c r="AH15" i="11"/>
  <c r="AG15" i="11"/>
  <c r="AF15" i="11"/>
  <c r="AE15" i="11"/>
  <c r="AD15" i="11"/>
  <c r="AC15" i="11"/>
  <c r="N15" i="11"/>
  <c r="M15" i="11"/>
  <c r="L15" i="11"/>
  <c r="K15" i="11"/>
  <c r="J15" i="11"/>
  <c r="I15" i="11"/>
  <c r="H15" i="11"/>
  <c r="G15" i="11"/>
  <c r="F15" i="11"/>
  <c r="E15" i="11"/>
  <c r="BW14" i="11"/>
  <c r="C14" i="11"/>
  <c r="AA14" i="11" s="1"/>
  <c r="AY14" i="11" s="1"/>
  <c r="CH13" i="11"/>
  <c r="CG13" i="11"/>
  <c r="CF13" i="11"/>
  <c r="CE13" i="11"/>
  <c r="CD13" i="11"/>
  <c r="CC13" i="11"/>
  <c r="CB13" i="11"/>
  <c r="CA13" i="11"/>
  <c r="BZ13" i="11"/>
  <c r="BY13" i="11"/>
  <c r="BJ13" i="11"/>
  <c r="BI13" i="11"/>
  <c r="BH13" i="11"/>
  <c r="BG13" i="11"/>
  <c r="BF13" i="11"/>
  <c r="BE13" i="11"/>
  <c r="BD13" i="11"/>
  <c r="BC13" i="11"/>
  <c r="BB13" i="11"/>
  <c r="BA13" i="11"/>
  <c r="AL13" i="11"/>
  <c r="AK13" i="11"/>
  <c r="AJ13" i="11"/>
  <c r="AI13" i="11"/>
  <c r="AH13" i="11"/>
  <c r="AG13" i="11"/>
  <c r="AF13" i="11"/>
  <c r="AE13" i="11"/>
  <c r="AD13" i="11"/>
  <c r="AC13" i="11"/>
  <c r="N13" i="11"/>
  <c r="M13" i="11"/>
  <c r="L13" i="11"/>
  <c r="K13" i="11"/>
  <c r="J13" i="11"/>
  <c r="I13" i="11"/>
  <c r="H13" i="11"/>
  <c r="G13" i="11"/>
  <c r="F13" i="11"/>
  <c r="E13" i="11"/>
  <c r="CQ69" i="11"/>
  <c r="CP69" i="11"/>
  <c r="CQ67" i="11"/>
  <c r="CP67" i="11"/>
  <c r="CQ65" i="11"/>
  <c r="CP65" i="11"/>
  <c r="CQ63" i="11"/>
  <c r="CP63" i="11"/>
  <c r="CQ61" i="11"/>
  <c r="CP61" i="11"/>
  <c r="CQ59" i="11"/>
  <c r="CP59" i="11"/>
  <c r="CQ57" i="11"/>
  <c r="CP57" i="11"/>
  <c r="CQ54" i="11"/>
  <c r="CP54" i="11"/>
  <c r="CQ52" i="11"/>
  <c r="CP52" i="11"/>
  <c r="CQ50" i="11"/>
  <c r="CP50" i="11"/>
  <c r="CQ47" i="11"/>
  <c r="CP47" i="11"/>
  <c r="CQ45" i="11"/>
  <c r="CP45" i="11"/>
  <c r="CQ43" i="11"/>
  <c r="CP43" i="11"/>
  <c r="CQ41" i="11"/>
  <c r="CP41" i="11"/>
  <c r="BS69" i="11"/>
  <c r="BR69" i="11"/>
  <c r="BS67" i="11"/>
  <c r="BR67" i="11"/>
  <c r="BS65" i="11"/>
  <c r="BR65" i="11"/>
  <c r="BS63" i="11"/>
  <c r="BR63" i="11"/>
  <c r="BS61" i="11"/>
  <c r="BR61" i="11"/>
  <c r="BS59" i="11"/>
  <c r="BR59" i="11"/>
  <c r="BS57" i="11"/>
  <c r="BR57" i="11"/>
  <c r="BS54" i="11"/>
  <c r="BR54" i="11"/>
  <c r="BS52" i="11"/>
  <c r="BR52" i="11"/>
  <c r="BS50" i="11"/>
  <c r="BR50" i="11"/>
  <c r="BS47" i="11"/>
  <c r="BR47" i="11"/>
  <c r="BS45" i="11"/>
  <c r="BR45" i="11"/>
  <c r="BS43" i="11"/>
  <c r="BR43" i="11"/>
  <c r="BS41" i="11"/>
  <c r="BR41" i="11"/>
  <c r="AU69" i="11"/>
  <c r="AT69" i="11"/>
  <c r="AU67" i="11"/>
  <c r="AT67" i="11"/>
  <c r="AU65" i="11"/>
  <c r="AT65" i="11"/>
  <c r="AU63" i="11"/>
  <c r="AT63" i="11"/>
  <c r="AU61" i="11"/>
  <c r="AT61" i="11"/>
  <c r="AU59" i="11"/>
  <c r="AT59" i="11"/>
  <c r="AU57" i="11"/>
  <c r="AT57" i="11"/>
  <c r="AU54" i="11"/>
  <c r="AT54" i="11"/>
  <c r="AU52" i="11"/>
  <c r="AT52" i="11"/>
  <c r="AU50" i="11"/>
  <c r="AT50" i="11"/>
  <c r="AU47" i="11"/>
  <c r="AT47" i="11"/>
  <c r="AU45" i="11"/>
  <c r="AT45" i="11"/>
  <c r="AU43" i="11"/>
  <c r="AT43" i="11"/>
  <c r="AU41" i="11"/>
  <c r="AT41" i="11"/>
  <c r="W69" i="11"/>
  <c r="V69" i="11"/>
  <c r="W67" i="11"/>
  <c r="V67" i="11"/>
  <c r="W65" i="11"/>
  <c r="V65" i="11"/>
  <c r="W63" i="11"/>
  <c r="V63" i="11"/>
  <c r="W61" i="11"/>
  <c r="V61" i="11"/>
  <c r="W59" i="11"/>
  <c r="V59" i="11"/>
  <c r="W57" i="11"/>
  <c r="V57" i="11"/>
  <c r="W54" i="11"/>
  <c r="V54" i="11"/>
  <c r="W52" i="11"/>
  <c r="V52" i="11"/>
  <c r="W50" i="11"/>
  <c r="V50" i="11"/>
  <c r="W47" i="11"/>
  <c r="V47" i="11"/>
  <c r="W45" i="11"/>
  <c r="V45" i="11"/>
  <c r="W43" i="11"/>
  <c r="V43" i="11"/>
  <c r="W41" i="11"/>
  <c r="V41" i="11"/>
  <c r="AU73" i="11"/>
  <c r="BS73" i="11"/>
  <c r="CQ73" i="11"/>
  <c r="W73" i="11"/>
  <c r="CO70" i="11"/>
  <c r="BQ70" i="11"/>
  <c r="AS70" i="11"/>
  <c r="U70" i="11"/>
  <c r="CH50" i="11"/>
  <c r="CG50" i="11"/>
  <c r="CF50" i="11"/>
  <c r="CE50" i="11"/>
  <c r="CD50" i="11"/>
  <c r="CC50" i="11"/>
  <c r="CB50" i="11"/>
  <c r="CA50" i="11"/>
  <c r="BZ50" i="11"/>
  <c r="BY50" i="11"/>
  <c r="BJ50" i="11"/>
  <c r="BI50" i="11"/>
  <c r="BH50" i="11"/>
  <c r="BG50" i="11"/>
  <c r="BF50" i="11"/>
  <c r="BE50" i="11"/>
  <c r="BD50" i="11"/>
  <c r="BC50" i="11"/>
  <c r="BB50" i="11"/>
  <c r="BA50" i="11"/>
  <c r="AL50" i="11"/>
  <c r="AK50" i="11"/>
  <c r="AJ50" i="11"/>
  <c r="AI50" i="11"/>
  <c r="AH50" i="11"/>
  <c r="AG50" i="11"/>
  <c r="AF50" i="11"/>
  <c r="AE50" i="11"/>
  <c r="AD50" i="11"/>
  <c r="AC50" i="11"/>
  <c r="N50" i="11"/>
  <c r="M50" i="11"/>
  <c r="L50" i="11"/>
  <c r="K50" i="11"/>
  <c r="J50" i="11"/>
  <c r="I50" i="11"/>
  <c r="H50" i="11"/>
  <c r="G50" i="11"/>
  <c r="F50" i="11"/>
  <c r="E50" i="11"/>
  <c r="BW49" i="11"/>
  <c r="C49" i="11"/>
  <c r="AA49" i="11" s="1"/>
  <c r="AY49" i="11" s="1"/>
  <c r="CH48" i="11"/>
  <c r="CG48" i="11"/>
  <c r="CF48" i="11"/>
  <c r="CE48" i="11"/>
  <c r="CD48" i="11"/>
  <c r="CC48" i="11"/>
  <c r="CB48" i="11"/>
  <c r="CA48" i="11"/>
  <c r="BZ48" i="11"/>
  <c r="BY48" i="11"/>
  <c r="BJ48" i="11"/>
  <c r="BI48" i="11"/>
  <c r="BH48" i="11"/>
  <c r="BG48" i="11"/>
  <c r="BF48" i="11"/>
  <c r="BE48" i="11"/>
  <c r="BD48" i="11"/>
  <c r="BC48" i="11"/>
  <c r="BB48" i="11"/>
  <c r="BA48" i="11"/>
  <c r="AL48" i="11"/>
  <c r="AK48" i="11"/>
  <c r="AJ48" i="11"/>
  <c r="AI48" i="11"/>
  <c r="AH48" i="11"/>
  <c r="AG48" i="11"/>
  <c r="AF48" i="11"/>
  <c r="AE48" i="11"/>
  <c r="AD48" i="11"/>
  <c r="AC48" i="11"/>
  <c r="N48" i="11"/>
  <c r="M48" i="11"/>
  <c r="L48" i="11"/>
  <c r="K48" i="11"/>
  <c r="J48" i="11"/>
  <c r="I48" i="11"/>
  <c r="H48" i="11"/>
  <c r="G48" i="11"/>
  <c r="F48" i="11"/>
  <c r="E48" i="11"/>
  <c r="BL2" i="11" l="1"/>
  <c r="BR31" i="11"/>
  <c r="AT31" i="11"/>
  <c r="AU31" i="11"/>
  <c r="BS31" i="11"/>
  <c r="CQ31" i="11"/>
  <c r="CP31" i="11"/>
  <c r="V31" i="11"/>
  <c r="W31" i="11"/>
  <c r="CP70" i="11"/>
  <c r="CQ70" i="11"/>
  <c r="BR70" i="11"/>
  <c r="BS70" i="11"/>
  <c r="AU70" i="11"/>
  <c r="AT70" i="11"/>
  <c r="V70" i="11"/>
  <c r="W70" i="11"/>
  <c r="B10" i="2"/>
  <c r="B9" i="2"/>
  <c r="B8" i="2"/>
  <c r="B7" i="2"/>
  <c r="B6" i="2"/>
  <c r="B5" i="2"/>
  <c r="Y3" i="1"/>
  <c r="D97" i="11"/>
  <c r="D96" i="11"/>
  <c r="D95" i="11"/>
  <c r="D94" i="11"/>
  <c r="D93" i="11"/>
  <c r="D92" i="11"/>
  <c r="D91" i="11"/>
  <c r="D90" i="11"/>
  <c r="D89" i="11"/>
  <c r="D88" i="11"/>
  <c r="D87" i="11"/>
  <c r="D86" i="11"/>
  <c r="D85" i="11"/>
  <c r="D84" i="11"/>
  <c r="D83" i="11"/>
  <c r="D82" i="11"/>
  <c r="D81" i="11"/>
  <c r="D80" i="11"/>
  <c r="D79" i="11"/>
  <c r="P41" i="1" l="1"/>
  <c r="P42" i="1"/>
  <c r="P43" i="1" s="1"/>
  <c r="P40" i="1"/>
  <c r="AB97" i="11" l="1"/>
  <c r="AB96" i="11"/>
  <c r="AB95" i="11"/>
  <c r="AB94" i="11"/>
  <c r="AB93" i="11"/>
  <c r="AB92" i="11"/>
  <c r="AB91" i="11"/>
  <c r="AB90" i="11"/>
  <c r="AB89" i="11"/>
  <c r="AB88" i="11"/>
  <c r="AB87" i="11"/>
  <c r="AB86" i="11"/>
  <c r="AB85" i="11"/>
  <c r="AB84" i="11"/>
  <c r="AB83" i="11"/>
  <c r="AB82" i="11"/>
  <c r="AB81" i="11"/>
  <c r="AB80" i="11"/>
  <c r="AB79" i="11"/>
  <c r="W69" i="8" l="1"/>
  <c r="D129" i="8"/>
  <c r="D128" i="8"/>
  <c r="D112" i="8"/>
  <c r="D113" i="8"/>
  <c r="D114" i="8"/>
  <c r="D115" i="8"/>
  <c r="D116" i="8"/>
  <c r="D117" i="8"/>
  <c r="D118" i="8"/>
  <c r="D119" i="8"/>
  <c r="D120" i="8"/>
  <c r="D121" i="8"/>
  <c r="D122" i="8"/>
  <c r="D123" i="8"/>
  <c r="D124" i="8"/>
  <c r="D125" i="8"/>
  <c r="D126" i="8"/>
  <c r="D127" i="8"/>
  <c r="D111" i="8"/>
  <c r="U106" i="8"/>
  <c r="W105" i="8"/>
  <c r="V105" i="8"/>
  <c r="W103" i="8"/>
  <c r="V103" i="8"/>
  <c r="W101" i="8"/>
  <c r="V101" i="8"/>
  <c r="W99" i="8"/>
  <c r="V99" i="8"/>
  <c r="W97" i="8"/>
  <c r="V97" i="8"/>
  <c r="W95" i="8"/>
  <c r="V95" i="8"/>
  <c r="W93" i="8"/>
  <c r="V93" i="8"/>
  <c r="W91" i="8"/>
  <c r="V91" i="8"/>
  <c r="W89" i="8"/>
  <c r="V89" i="8"/>
  <c r="W87" i="8"/>
  <c r="V87" i="8"/>
  <c r="W85" i="8"/>
  <c r="V85" i="8"/>
  <c r="W83" i="8"/>
  <c r="V83" i="8"/>
  <c r="V81" i="8"/>
  <c r="W79" i="8"/>
  <c r="V79" i="8"/>
  <c r="U69" i="8"/>
  <c r="W68" i="8"/>
  <c r="V68" i="8"/>
  <c r="W66" i="8"/>
  <c r="V66" i="8"/>
  <c r="W64" i="8"/>
  <c r="V64" i="8"/>
  <c r="W62" i="8"/>
  <c r="V62" i="8"/>
  <c r="W60" i="8"/>
  <c r="V60" i="8"/>
  <c r="W58" i="8"/>
  <c r="V58" i="8"/>
  <c r="W56" i="8"/>
  <c r="V56" i="8"/>
  <c r="W54" i="8"/>
  <c r="V54" i="8"/>
  <c r="W52" i="8"/>
  <c r="V52" i="8"/>
  <c r="W50" i="8"/>
  <c r="V50" i="8"/>
  <c r="W48" i="8"/>
  <c r="V48" i="8"/>
  <c r="W46" i="8"/>
  <c r="V46" i="8"/>
  <c r="V44" i="8"/>
  <c r="W42" i="8"/>
  <c r="V42" i="8"/>
  <c r="U33" i="8"/>
  <c r="V32" i="8"/>
  <c r="V30" i="8"/>
  <c r="V28" i="8"/>
  <c r="V26" i="8"/>
  <c r="V24" i="8"/>
  <c r="V22" i="8"/>
  <c r="V20" i="8"/>
  <c r="V16" i="8"/>
  <c r="V14" i="8"/>
  <c r="W32" i="8"/>
  <c r="W28" i="8"/>
  <c r="W24" i="8"/>
  <c r="W20" i="8"/>
  <c r="W16" i="8"/>
  <c r="W12" i="8"/>
  <c r="W8" i="8"/>
  <c r="W30" i="8"/>
  <c r="W26" i="8"/>
  <c r="W22" i="8"/>
  <c r="W18" i="8"/>
  <c r="W14" i="8"/>
  <c r="W10" i="8"/>
  <c r="V12" i="8"/>
  <c r="V10" i="8"/>
  <c r="W6" i="8"/>
  <c r="V8" i="8"/>
  <c r="V6" i="8"/>
  <c r="Q105" i="2"/>
  <c r="Q68" i="2"/>
  <c r="Q61" i="2"/>
  <c r="Q24" i="2"/>
  <c r="Q19" i="2"/>
  <c r="Q18" i="2"/>
  <c r="W106" i="8" l="1"/>
  <c r="V106" i="8"/>
  <c r="V69" i="8"/>
  <c r="W33" i="8"/>
  <c r="V33" i="8"/>
  <c r="Q181" i="2"/>
  <c r="Q182" i="2"/>
  <c r="Q183" i="2"/>
  <c r="Q184" i="2"/>
  <c r="Q185" i="2"/>
  <c r="Q186" i="2"/>
  <c r="Q187" i="2"/>
  <c r="Q188" i="2"/>
  <c r="Q189" i="2"/>
  <c r="Q190" i="2"/>
  <c r="Q191" i="2"/>
  <c r="Q192" i="2"/>
  <c r="Q193" i="2"/>
  <c r="Q194" i="2"/>
  <c r="Q195" i="2"/>
  <c r="Q196" i="2"/>
  <c r="Q197" i="2"/>
  <c r="Q198" i="2"/>
  <c r="Q199" i="2"/>
  <c r="Q277" i="2"/>
  <c r="Q48" i="2"/>
  <c r="Q49" i="2"/>
  <c r="Q50" i="2"/>
  <c r="Q51" i="2"/>
  <c r="Q52" i="2"/>
  <c r="Q53" i="2"/>
  <c r="Q54" i="2"/>
  <c r="Q55" i="2"/>
  <c r="Q56" i="2"/>
  <c r="Q57" i="2"/>
  <c r="Q58" i="2"/>
  <c r="Q59" i="2"/>
  <c r="Q60" i="2"/>
  <c r="Q62" i="2"/>
  <c r="Q63" i="2"/>
  <c r="Q64" i="2"/>
  <c r="Q65" i="2"/>
  <c r="Q66" i="2"/>
  <c r="Q67" i="2"/>
  <c r="Q69" i="2"/>
  <c r="Q70" i="2"/>
  <c r="Q71" i="2"/>
  <c r="Q72" i="2"/>
  <c r="Q133" i="2"/>
  <c r="Q134" i="2"/>
  <c r="Q135" i="2"/>
  <c r="Q136" i="2"/>
  <c r="Q91" i="2"/>
  <c r="Q92" i="2"/>
  <c r="Q93" i="2"/>
  <c r="Q94" i="2"/>
  <c r="Q95" i="2"/>
  <c r="Q96" i="2"/>
  <c r="Q97" i="2"/>
  <c r="Q98" i="2"/>
  <c r="Q99" i="2"/>
  <c r="Q100" i="2"/>
  <c r="Q101" i="2"/>
  <c r="Q102" i="2"/>
  <c r="Q103" i="2"/>
  <c r="Q104"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90" i="2"/>
  <c r="Q14" i="2"/>
  <c r="Q15" i="2"/>
  <c r="Q16" i="2"/>
  <c r="Q17" i="2"/>
  <c r="Q20" i="2"/>
  <c r="Q21" i="2"/>
  <c r="Q22" i="2"/>
  <c r="Q23" i="2"/>
  <c r="Q25" i="2"/>
  <c r="Q26" i="2"/>
  <c r="Q27" i="2"/>
  <c r="Q28" i="2"/>
  <c r="Q29" i="2"/>
  <c r="Q30" i="2"/>
  <c r="Q31" i="2"/>
  <c r="Q32" i="2"/>
  <c r="Q33" i="2"/>
  <c r="Q34" i="2"/>
  <c r="Q35" i="2"/>
  <c r="Q36" i="2"/>
  <c r="Q37" i="2"/>
  <c r="Q300" i="2"/>
  <c r="Q301" i="2"/>
  <c r="Q302" i="2"/>
  <c r="Q303" i="2"/>
  <c r="Q304" i="2"/>
  <c r="Q305" i="2"/>
  <c r="Q306" i="2"/>
  <c r="Q307" i="2"/>
  <c r="Q308" i="2"/>
  <c r="Q285" i="2"/>
  <c r="Q286" i="2"/>
  <c r="Q287" i="2"/>
  <c r="Q288" i="2"/>
  <c r="Q289" i="2"/>
  <c r="Q290" i="2"/>
  <c r="Q291" i="2"/>
  <c r="Q292" i="2"/>
  <c r="Q293" i="2"/>
  <c r="Q294" i="2"/>
  <c r="Q295" i="2"/>
  <c r="Q296" i="2"/>
  <c r="Q297" i="2"/>
  <c r="Q298" i="2"/>
  <c r="Q299" i="2"/>
  <c r="Q267" i="2"/>
  <c r="Q268" i="2"/>
  <c r="Q269" i="2"/>
  <c r="Q270" i="2"/>
  <c r="Q271" i="2"/>
  <c r="Q272" i="2"/>
  <c r="Q273" i="2"/>
  <c r="Q274" i="2"/>
  <c r="Q275" i="2"/>
  <c r="Q276" i="2"/>
  <c r="Q278" i="2"/>
  <c r="Q279" i="2"/>
  <c r="Q280" i="2"/>
  <c r="Q281" i="2"/>
  <c r="Q282" i="2"/>
  <c r="Q283" i="2"/>
  <c r="Q284" i="2"/>
  <c r="Q266" i="2"/>
  <c r="P266" i="2"/>
  <c r="P267" i="2" s="1"/>
  <c r="P268" i="2" s="1"/>
  <c r="P269" i="2" s="1"/>
  <c r="P270" i="2" s="1"/>
  <c r="P271" i="2" s="1"/>
  <c r="P272" i="2" s="1"/>
  <c r="P273" i="2" s="1"/>
  <c r="P274" i="2" s="1"/>
  <c r="P275" i="2" s="1"/>
  <c r="P276" i="2" s="1"/>
  <c r="P277" i="2" s="1"/>
  <c r="Q258" i="2"/>
  <c r="Q259" i="2"/>
  <c r="Q260" i="2"/>
  <c r="Q261" i="2"/>
  <c r="Q262" i="2"/>
  <c r="Q263" i="2"/>
  <c r="Q264" i="2"/>
  <c r="Q265" i="2"/>
  <c r="Q240" i="2"/>
  <c r="Q241" i="2"/>
  <c r="Q242" i="2"/>
  <c r="Q243" i="2"/>
  <c r="Q244" i="2"/>
  <c r="Q245" i="2"/>
  <c r="Q246" i="2"/>
  <c r="Q247" i="2"/>
  <c r="Q248" i="2"/>
  <c r="Q249" i="2"/>
  <c r="Q250" i="2"/>
  <c r="Q251" i="2"/>
  <c r="Q252" i="2"/>
  <c r="Q253" i="2"/>
  <c r="Q254" i="2"/>
  <c r="Q255" i="2"/>
  <c r="Q256" i="2"/>
  <c r="Q257" i="2"/>
  <c r="Q224" i="2"/>
  <c r="Q225" i="2"/>
  <c r="Q226" i="2"/>
  <c r="Q227" i="2"/>
  <c r="Q228" i="2"/>
  <c r="Q229" i="2"/>
  <c r="Q230" i="2"/>
  <c r="Q231" i="2"/>
  <c r="Q232" i="2"/>
  <c r="Q233" i="2"/>
  <c r="Q234" i="2"/>
  <c r="Q235" i="2"/>
  <c r="Q236" i="2"/>
  <c r="Q237" i="2"/>
  <c r="Q238" i="2"/>
  <c r="Q239" i="2"/>
  <c r="Q223" i="2"/>
  <c r="P223" i="2"/>
  <c r="P224" i="2" s="1"/>
  <c r="P225" i="2" s="1"/>
  <c r="P226" i="2" s="1"/>
  <c r="P227" i="2" s="1"/>
  <c r="P228" i="2" s="1"/>
  <c r="P229" i="2" s="1"/>
  <c r="P230" i="2" s="1"/>
  <c r="P231" i="2" s="1"/>
  <c r="P232" i="2" s="1"/>
  <c r="P233" i="2" s="1"/>
  <c r="P234" i="2" s="1"/>
  <c r="P235" i="2" s="1"/>
  <c r="P236" i="2" s="1"/>
  <c r="P237" i="2" s="1"/>
  <c r="P238" i="2" s="1"/>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Q200" i="2"/>
  <c r="Q201" i="2"/>
  <c r="Q202" i="2"/>
  <c r="Q203" i="2"/>
  <c r="Q204" i="2"/>
  <c r="Q205" i="2"/>
  <c r="Q206" i="2"/>
  <c r="Q207" i="2"/>
  <c r="Q208" i="2"/>
  <c r="Q209" i="2"/>
  <c r="Q210" i="2"/>
  <c r="Q211" i="2"/>
  <c r="Q212" i="2"/>
  <c r="Q213" i="2"/>
  <c r="Q214" i="2"/>
  <c r="Q215" i="2"/>
  <c r="Q216" i="2"/>
  <c r="Q217" i="2"/>
  <c r="Q218" i="2"/>
  <c r="Q219" i="2"/>
  <c r="Q220" i="2"/>
  <c r="Q221" i="2"/>
  <c r="Q222" i="2"/>
  <c r="Q180" i="2"/>
  <c r="P180" i="2"/>
  <c r="P181" i="2" s="1"/>
  <c r="P182" i="2" s="1"/>
  <c r="P183" i="2" s="1"/>
  <c r="P184" i="2" s="1"/>
  <c r="P185" i="2" s="1"/>
  <c r="P186" i="2" s="1"/>
  <c r="P187" i="2" s="1"/>
  <c r="P188" i="2" s="1"/>
  <c r="P189" i="2" s="1"/>
  <c r="P190" i="2" s="1"/>
  <c r="P191" i="2" s="1"/>
  <c r="P192" i="2" s="1"/>
  <c r="P193" i="2" s="1"/>
  <c r="P194" i="2" s="1"/>
  <c r="P195" i="2" s="1"/>
  <c r="P196" i="2" s="1"/>
  <c r="P197" i="2" s="1"/>
  <c r="P198" i="2" s="1"/>
  <c r="P199" i="2" s="1"/>
  <c r="P200" i="2" s="1"/>
  <c r="P201" i="2" s="1"/>
  <c r="P202" i="2" s="1"/>
  <c r="P203" i="2" s="1"/>
  <c r="P204" i="2" s="1"/>
  <c r="P205" i="2" s="1"/>
  <c r="P206" i="2" s="1"/>
  <c r="P207" i="2" s="1"/>
  <c r="P208" i="2" s="1"/>
  <c r="P209" i="2" s="1"/>
  <c r="P210" i="2" s="1"/>
  <c r="P211" i="2" s="1"/>
  <c r="P212" i="2" s="1"/>
  <c r="P213" i="2" s="1"/>
  <c r="P214" i="2" s="1"/>
  <c r="P215" i="2" s="1"/>
  <c r="P216" i="2" s="1"/>
  <c r="P217" i="2" s="1"/>
  <c r="P218" i="2" s="1"/>
  <c r="P219" i="2" s="1"/>
  <c r="P220" i="2" s="1"/>
  <c r="P221" i="2" s="1"/>
  <c r="P222" i="2" s="1"/>
  <c r="Q177" i="2"/>
  <c r="Q178" i="2"/>
  <c r="Q179" i="2"/>
  <c r="Q174" i="2"/>
  <c r="Q175" i="2"/>
  <c r="Q176" i="2"/>
  <c r="Q165" i="2"/>
  <c r="Q166" i="2"/>
  <c r="Q167" i="2"/>
  <c r="Q168" i="2"/>
  <c r="Q169" i="2"/>
  <c r="Q170" i="2"/>
  <c r="Q171" i="2"/>
  <c r="Q172" i="2"/>
  <c r="Q173" i="2"/>
  <c r="Q157" i="2"/>
  <c r="Q158" i="2"/>
  <c r="Q159" i="2"/>
  <c r="Q160" i="2"/>
  <c r="Q161" i="2"/>
  <c r="Q162" i="2"/>
  <c r="Q163" i="2"/>
  <c r="Q164" i="2"/>
  <c r="Q155" i="2"/>
  <c r="Q156" i="2"/>
  <c r="Q138" i="2"/>
  <c r="Q139" i="2"/>
  <c r="Q140" i="2"/>
  <c r="Q141" i="2"/>
  <c r="Q142" i="2"/>
  <c r="Q143" i="2"/>
  <c r="Q144" i="2"/>
  <c r="Q145" i="2"/>
  <c r="Q146" i="2"/>
  <c r="Q137" i="2"/>
  <c r="P137" i="2"/>
  <c r="P138" i="2" s="1"/>
  <c r="P139" i="2" s="1"/>
  <c r="P140" i="2" s="1"/>
  <c r="P141" i="2" s="1"/>
  <c r="P142" i="2" s="1"/>
  <c r="P143" i="2" s="1"/>
  <c r="P144" i="2" s="1"/>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P173" i="2" s="1"/>
  <c r="P174" i="2" s="1"/>
  <c r="P175" i="2" s="1"/>
  <c r="P176" i="2" s="1"/>
  <c r="P177" i="2" s="1"/>
  <c r="P178" i="2" s="1"/>
  <c r="P179" i="2" s="1"/>
  <c r="P90" i="2"/>
  <c r="P91" i="2" s="1"/>
  <c r="P92" i="2" s="1"/>
  <c r="P93" i="2" s="1"/>
  <c r="P94" i="2" s="1"/>
  <c r="P95" i="2" s="1"/>
  <c r="P96" i="2" s="1"/>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P128" i="2" s="1"/>
  <c r="P129" i="2" s="1"/>
  <c r="P130" i="2" s="1"/>
  <c r="P131" i="2" s="1"/>
  <c r="P132" i="2" s="1"/>
  <c r="P133" i="2" s="1"/>
  <c r="P134" i="2" s="1"/>
  <c r="P135" i="2" s="1"/>
  <c r="P136" i="2" s="1"/>
  <c r="Q73" i="2"/>
  <c r="Q74" i="2"/>
  <c r="Q75" i="2"/>
  <c r="Q76" i="2"/>
  <c r="Q77" i="2"/>
  <c r="Q78" i="2"/>
  <c r="Q79" i="2"/>
  <c r="Q80" i="2"/>
  <c r="Q81" i="2"/>
  <c r="Q82" i="2"/>
  <c r="Q83" i="2"/>
  <c r="Q84" i="2"/>
  <c r="Q85" i="2"/>
  <c r="Q86" i="2"/>
  <c r="Q87" i="2"/>
  <c r="Q88" i="2"/>
  <c r="Q89" i="2"/>
  <c r="Q47" i="2"/>
  <c r="P47" i="2"/>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Q38" i="2"/>
  <c r="Q39" i="2"/>
  <c r="Q40" i="2"/>
  <c r="Q41" i="2"/>
  <c r="Q42" i="2"/>
  <c r="Q43" i="2"/>
  <c r="Q44" i="2"/>
  <c r="Q45" i="2"/>
  <c r="Q46" i="2"/>
  <c r="Q5" i="2"/>
  <c r="Q6" i="2"/>
  <c r="Q7" i="2"/>
  <c r="Q8" i="2"/>
  <c r="Q9" i="2"/>
  <c r="Q10" i="2"/>
  <c r="Q11" i="2"/>
  <c r="Q12" i="2"/>
  <c r="Q13" i="2"/>
  <c r="Q4" i="2"/>
  <c r="P4" i="2"/>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C8" i="2" l="1"/>
  <c r="C9" i="2"/>
  <c r="P278" i="2"/>
  <c r="P279" i="2" s="1"/>
  <c r="P280" i="2" s="1"/>
  <c r="P281" i="2" s="1"/>
  <c r="P282" i="2" s="1"/>
  <c r="P283" i="2" s="1"/>
  <c r="P284" i="2" s="1"/>
  <c r="P285" i="2" s="1"/>
  <c r="P286" i="2" s="1"/>
  <c r="P287" i="2" s="1"/>
  <c r="P288" i="2" s="1"/>
  <c r="P289" i="2" s="1"/>
  <c r="P290" i="2" s="1"/>
  <c r="P291" i="2" s="1"/>
  <c r="P292" i="2" s="1"/>
  <c r="P293" i="2" s="1"/>
  <c r="P294" i="2" s="1"/>
  <c r="P295" i="2" s="1"/>
  <c r="P296" i="2" s="1"/>
  <c r="P297" i="2" s="1"/>
  <c r="P298" i="2" s="1"/>
  <c r="P299" i="2" s="1"/>
  <c r="P300" i="2" s="1"/>
  <c r="P301" i="2" s="1"/>
  <c r="P302" i="2" s="1"/>
  <c r="P303" i="2" s="1"/>
  <c r="P304" i="2" s="1"/>
  <c r="P305" i="2" s="1"/>
  <c r="P306" i="2" s="1"/>
  <c r="P307" i="2" s="1"/>
  <c r="P308" i="2" s="1"/>
  <c r="C7" i="2"/>
  <c r="C5" i="2"/>
  <c r="C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tc={81F1A457-8EE6-48E6-A531-6A2B03772ACB}</author>
  </authors>
  <commentList>
    <comment ref="L7" authorId="0" shapeId="0" xr:uid="{81F1A457-8EE6-48E6-A531-6A2B03772ACB}">
      <text>
        <t xml:space="preserve">[Threaded comment]
Your version of Excel allows you to read this threaded comment; however, any edits to it will get removed if the file is opened in a newer version of Excel. Learn more: https://go.microsoft.com/fwlink/?linkid=870924
Comment:
    1. Preliminary Road plan
2. Preliminary Road elevation
3. Preliminary Road slope
4. Defining low point for safe runoff
5. Co-ordination with stormwater facility design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Benny Aden</author>
  </authors>
  <commentList>
    <comment ref="C22" authorId="0" shapeId="0" xr:uid="{A5A51E1F-0F4E-4817-A633-C4F4F6E981CD}">
      <text>
        <r>
          <rPr>
            <b/>
            <sz val="9"/>
            <color indexed="81"/>
            <rFont val="Tahoma"/>
            <family val="2"/>
          </rPr>
          <t>Benny Aden:</t>
        </r>
        <r>
          <rPr>
            <sz val="9"/>
            <color indexed="81"/>
            <rFont val="Tahoma"/>
            <family val="2"/>
          </rPr>
          <t xml:space="preserve">
make a list
</t>
        </r>
      </text>
    </comment>
    <comment ref="AA22" authorId="0" shapeId="0" xr:uid="{43CEF2D7-E3B7-4741-8D58-59358B7D96B4}">
      <text>
        <r>
          <rPr>
            <b/>
            <sz val="9"/>
            <color indexed="81"/>
            <rFont val="Tahoma"/>
            <family val="2"/>
          </rPr>
          <t>Benny Aden:</t>
        </r>
        <r>
          <rPr>
            <sz val="9"/>
            <color indexed="81"/>
            <rFont val="Tahoma"/>
            <family val="2"/>
          </rPr>
          <t xml:space="preserve">
make a list
</t>
        </r>
      </text>
    </comment>
    <comment ref="AY22" authorId="0" shapeId="0" xr:uid="{6EDFD120-1690-47EB-9FD4-4E3B662C6859}">
      <text>
        <r>
          <rPr>
            <b/>
            <sz val="9"/>
            <color indexed="81"/>
            <rFont val="Tahoma"/>
            <family val="2"/>
          </rPr>
          <t>Benny Aden:</t>
        </r>
        <r>
          <rPr>
            <sz val="9"/>
            <color indexed="81"/>
            <rFont val="Tahoma"/>
            <family val="2"/>
          </rPr>
          <t xml:space="preserve">
make a list
</t>
        </r>
      </text>
    </comment>
    <comment ref="BW22" authorId="0" shapeId="0" xr:uid="{BF175FB1-69DB-4606-B9B6-AFED43E72318}">
      <text>
        <r>
          <rPr>
            <b/>
            <sz val="9"/>
            <color indexed="81"/>
            <rFont val="Tahoma"/>
            <family val="2"/>
          </rPr>
          <t>Benny Aden:</t>
        </r>
        <r>
          <rPr>
            <sz val="9"/>
            <color indexed="81"/>
            <rFont val="Tahoma"/>
            <family val="2"/>
          </rPr>
          <t xml:space="preserve">
make a list
</t>
        </r>
      </text>
    </comment>
    <comment ref="C28" authorId="0" shapeId="0" xr:uid="{5C873481-66D0-4808-B14A-6872681629E0}">
      <text>
        <r>
          <rPr>
            <b/>
            <sz val="9"/>
            <color indexed="81"/>
            <rFont val="Tahoma"/>
            <family val="2"/>
          </rPr>
          <t>Benny Aden:</t>
        </r>
        <r>
          <rPr>
            <sz val="9"/>
            <color indexed="81"/>
            <rFont val="Tahoma"/>
            <family val="2"/>
          </rPr>
          <t xml:space="preserve">
make a map</t>
        </r>
      </text>
    </comment>
    <comment ref="AA28" authorId="0" shapeId="0" xr:uid="{D1CA4C6F-6372-41E5-A0D3-EC3B446DE44E}">
      <text>
        <r>
          <rPr>
            <b/>
            <sz val="9"/>
            <color indexed="81"/>
            <rFont val="Tahoma"/>
            <family val="2"/>
          </rPr>
          <t>Benny Aden:</t>
        </r>
        <r>
          <rPr>
            <sz val="9"/>
            <color indexed="81"/>
            <rFont val="Tahoma"/>
            <family val="2"/>
          </rPr>
          <t xml:space="preserve">
make a map</t>
        </r>
      </text>
    </comment>
    <comment ref="AY28" authorId="0" shapeId="0" xr:uid="{19D306B0-A4BD-4864-8B49-804F20E14A3C}">
      <text>
        <r>
          <rPr>
            <b/>
            <sz val="9"/>
            <color indexed="81"/>
            <rFont val="Tahoma"/>
            <family val="2"/>
          </rPr>
          <t>Benny Aden:</t>
        </r>
        <r>
          <rPr>
            <sz val="9"/>
            <color indexed="81"/>
            <rFont val="Tahoma"/>
            <family val="2"/>
          </rPr>
          <t xml:space="preserve">
make a map</t>
        </r>
      </text>
    </comment>
    <comment ref="BW28" authorId="0" shapeId="0" xr:uid="{7C9BB184-F6BF-41E3-A520-B84323BA79E5}">
      <text>
        <r>
          <rPr>
            <b/>
            <sz val="9"/>
            <color indexed="81"/>
            <rFont val="Tahoma"/>
            <family val="2"/>
          </rPr>
          <t>Benny Aden:</t>
        </r>
        <r>
          <rPr>
            <sz val="9"/>
            <color indexed="81"/>
            <rFont val="Tahoma"/>
            <family val="2"/>
          </rPr>
          <t xml:space="preserve">
make a map</t>
        </r>
      </text>
    </comment>
    <comment ref="C57" authorId="0" shapeId="0" xr:uid="{205AF910-09E3-4207-B9E2-267108CC57B5}">
      <text>
        <r>
          <rPr>
            <b/>
            <sz val="9"/>
            <color indexed="81"/>
            <rFont val="Tahoma"/>
            <family val="2"/>
          </rPr>
          <t>Benny Aden:</t>
        </r>
        <r>
          <rPr>
            <sz val="9"/>
            <color indexed="81"/>
            <rFont val="Tahoma"/>
            <family val="2"/>
          </rPr>
          <t xml:space="preserve">
make a list
</t>
        </r>
      </text>
    </comment>
    <comment ref="AA57" authorId="0" shapeId="0" xr:uid="{48798567-F70E-4DF1-96E4-C4BFAED79AA3}">
      <text>
        <r>
          <rPr>
            <b/>
            <sz val="9"/>
            <color indexed="81"/>
            <rFont val="Tahoma"/>
            <family val="2"/>
          </rPr>
          <t>Benny Aden:</t>
        </r>
        <r>
          <rPr>
            <sz val="9"/>
            <color indexed="81"/>
            <rFont val="Tahoma"/>
            <family val="2"/>
          </rPr>
          <t xml:space="preserve">
make a list
</t>
        </r>
      </text>
    </comment>
    <comment ref="AY57" authorId="0" shapeId="0" xr:uid="{1A0B62C7-50EB-4C48-B684-C686E3C6ACDB}">
      <text>
        <r>
          <rPr>
            <b/>
            <sz val="9"/>
            <color indexed="81"/>
            <rFont val="Tahoma"/>
            <family val="2"/>
          </rPr>
          <t>Benny Aden:</t>
        </r>
        <r>
          <rPr>
            <sz val="9"/>
            <color indexed="81"/>
            <rFont val="Tahoma"/>
            <family val="2"/>
          </rPr>
          <t xml:space="preserve">
make a list
</t>
        </r>
      </text>
    </comment>
    <comment ref="BW57" authorId="0" shapeId="0" xr:uid="{443E715D-715D-45F3-B501-E520F35F46C7}">
      <text>
        <r>
          <rPr>
            <b/>
            <sz val="9"/>
            <color indexed="81"/>
            <rFont val="Tahoma"/>
            <family val="2"/>
          </rPr>
          <t>Benny Aden:</t>
        </r>
        <r>
          <rPr>
            <sz val="9"/>
            <color indexed="81"/>
            <rFont val="Tahoma"/>
            <family val="2"/>
          </rPr>
          <t xml:space="preserve">
make a list
</t>
        </r>
      </text>
    </comment>
    <comment ref="C63" authorId="0" shapeId="0" xr:uid="{C0353565-9BBC-4390-8C34-DE49EDE5F861}">
      <text>
        <r>
          <rPr>
            <b/>
            <sz val="9"/>
            <color indexed="81"/>
            <rFont val="Tahoma"/>
            <family val="2"/>
          </rPr>
          <t>Benny Aden:</t>
        </r>
        <r>
          <rPr>
            <sz val="9"/>
            <color indexed="81"/>
            <rFont val="Tahoma"/>
            <family val="2"/>
          </rPr>
          <t xml:space="preserve">
make a map</t>
        </r>
      </text>
    </comment>
    <comment ref="AA63" authorId="0" shapeId="0" xr:uid="{AF8C85AA-1008-4687-85FF-C232D3BF483F}">
      <text>
        <r>
          <rPr>
            <b/>
            <sz val="9"/>
            <color indexed="81"/>
            <rFont val="Tahoma"/>
            <family val="2"/>
          </rPr>
          <t>Benny Aden:</t>
        </r>
        <r>
          <rPr>
            <sz val="9"/>
            <color indexed="81"/>
            <rFont val="Tahoma"/>
            <family val="2"/>
          </rPr>
          <t xml:space="preserve">
make a map</t>
        </r>
      </text>
    </comment>
    <comment ref="AY63" authorId="0" shapeId="0" xr:uid="{C14FDE87-1DD6-4D15-AC7B-94E8454C4A7B}">
      <text>
        <r>
          <rPr>
            <b/>
            <sz val="9"/>
            <color indexed="81"/>
            <rFont val="Tahoma"/>
            <family val="2"/>
          </rPr>
          <t>Benny Aden:</t>
        </r>
        <r>
          <rPr>
            <sz val="9"/>
            <color indexed="81"/>
            <rFont val="Tahoma"/>
            <family val="2"/>
          </rPr>
          <t xml:space="preserve">
make a map</t>
        </r>
      </text>
    </comment>
    <comment ref="BW63" authorId="0" shapeId="0" xr:uid="{A150C66D-C8BD-4C96-B3B1-8EC31435611F}">
      <text>
        <r>
          <rPr>
            <b/>
            <sz val="9"/>
            <color indexed="81"/>
            <rFont val="Tahoma"/>
            <family val="2"/>
          </rPr>
          <t>Benny Aden:</t>
        </r>
        <r>
          <rPr>
            <sz val="9"/>
            <color indexed="81"/>
            <rFont val="Tahoma"/>
            <family val="2"/>
          </rPr>
          <t xml:space="preserve">
make a map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Benny Aden</author>
  </authors>
  <commentList>
    <comment ref="C24" authorId="0" shapeId="0" xr:uid="{442295F5-1847-4D46-A78D-0E6060D4B9D0}">
      <text>
        <r>
          <rPr>
            <b/>
            <sz val="9"/>
            <color indexed="81"/>
            <rFont val="Tahoma"/>
            <family val="2"/>
          </rPr>
          <t>Benny Aden:</t>
        </r>
        <r>
          <rPr>
            <sz val="9"/>
            <color indexed="81"/>
            <rFont val="Tahoma"/>
            <family val="2"/>
          </rPr>
          <t xml:space="preserve">
make a list
</t>
        </r>
      </text>
    </comment>
    <comment ref="C30" authorId="0" shapeId="0" xr:uid="{0143E632-2438-4C35-BC04-5E832E34E96B}">
      <text>
        <r>
          <rPr>
            <b/>
            <sz val="9"/>
            <color indexed="81"/>
            <rFont val="Tahoma"/>
            <family val="2"/>
          </rPr>
          <t>Benny Aden:</t>
        </r>
        <r>
          <rPr>
            <sz val="9"/>
            <color indexed="81"/>
            <rFont val="Tahoma"/>
            <family val="2"/>
          </rPr>
          <t xml:space="preserve">
make a map</t>
        </r>
      </text>
    </comment>
    <comment ref="C66" authorId="0" shapeId="0" xr:uid="{FD74F618-524C-48DE-9868-D1697F1D0F0E}">
      <text>
        <r>
          <rPr>
            <b/>
            <sz val="9"/>
            <color indexed="81"/>
            <rFont val="Tahoma"/>
            <family val="2"/>
          </rPr>
          <t>Benny Aden:</t>
        </r>
        <r>
          <rPr>
            <sz val="9"/>
            <color indexed="81"/>
            <rFont val="Tahoma"/>
            <family val="2"/>
          </rPr>
          <t xml:space="preserve">
make a map</t>
        </r>
      </text>
    </comment>
    <comment ref="C103" authorId="0" shapeId="0" xr:uid="{FA39403C-841A-433E-9369-C0B68A428663}">
      <text>
        <r>
          <rPr>
            <b/>
            <sz val="9"/>
            <color indexed="81"/>
            <rFont val="Tahoma"/>
            <family val="2"/>
          </rPr>
          <t>Benny Aden:</t>
        </r>
        <r>
          <rPr>
            <sz val="9"/>
            <color indexed="81"/>
            <rFont val="Tahoma"/>
            <family val="2"/>
          </rPr>
          <t xml:space="preserve">
make a map</t>
        </r>
      </text>
    </comment>
  </commentList>
</comments>
</file>

<file path=xl/sharedStrings.xml><?xml version="1.0" encoding="utf-8"?>
<sst xmlns="http://schemas.openxmlformats.org/spreadsheetml/2006/main" count="2521" uniqueCount="834">
  <si>
    <t>Reference</t>
  </si>
  <si>
    <t>Service</t>
  </si>
  <si>
    <t>Homepage</t>
  </si>
  <si>
    <t>Working tools</t>
  </si>
  <si>
    <t>Skills</t>
  </si>
  <si>
    <t>goal</t>
  </si>
  <si>
    <t>Why</t>
  </si>
  <si>
    <t>Contact info</t>
  </si>
  <si>
    <t>User/Company</t>
  </si>
  <si>
    <t>HR</t>
  </si>
  <si>
    <t>Platform</t>
  </si>
  <si>
    <t>Step1</t>
  </si>
  <si>
    <t>Soiltype</t>
  </si>
  <si>
    <t>Type of landuse</t>
  </si>
  <si>
    <t>How many people</t>
  </si>
  <si>
    <t>Step 2</t>
  </si>
  <si>
    <t>STORMWATER</t>
  </si>
  <si>
    <t>Geo</t>
  </si>
  <si>
    <t>Landscape</t>
  </si>
  <si>
    <t>Consequence analysis according to MSB</t>
  </si>
  <si>
    <t>Air valve analysis</t>
  </si>
  <si>
    <t>LTA system design</t>
  </si>
  <si>
    <t>River modelling in Mike+</t>
  </si>
  <si>
    <t>Stormwater</t>
  </si>
  <si>
    <t>Road</t>
  </si>
  <si>
    <t>Creating field programme for field investigation</t>
  </si>
  <si>
    <t>Creatiing lab test protocol for lab investigation</t>
  </si>
  <si>
    <t>Booster pump design</t>
  </si>
  <si>
    <t xml:space="preserve">Masterplan of sewer network </t>
  </si>
  <si>
    <t>Inleak analysis according to flow measurement and rainfall data</t>
  </si>
  <si>
    <t xml:space="preserve">Sewer pump analysis and calculation </t>
  </si>
  <si>
    <t xml:space="preserve">Water pump analysis and calculation </t>
  </si>
  <si>
    <t>Water sea pipe calculation</t>
  </si>
  <si>
    <t>Water sea pipe design</t>
  </si>
  <si>
    <t>Sewer sea pipe calculation</t>
  </si>
  <si>
    <t>Sewer sea pipe design</t>
  </si>
  <si>
    <t>Stormwater Investigation for detailed plan area and flooding investigation in SCALGO</t>
  </si>
  <si>
    <t>Stormwater Investigation for building permit (bygglov) and and flooding investigation in SCALGO</t>
  </si>
  <si>
    <t>Stormwater Investigation for existing properties and flooding investigation in SCALGO</t>
  </si>
  <si>
    <t>SERVICES</t>
  </si>
  <si>
    <t xml:space="preserve">Rain bed design with calculations </t>
  </si>
  <si>
    <t>login and get a user account in mail, after creditcheck</t>
  </si>
  <si>
    <t>0-2</t>
  </si>
  <si>
    <t>Total project area m2</t>
  </si>
  <si>
    <t>Water</t>
  </si>
  <si>
    <t>Sewer</t>
  </si>
  <si>
    <t>P114</t>
  </si>
  <si>
    <t>Tutorial</t>
  </si>
  <si>
    <t>Appetizer</t>
  </si>
  <si>
    <t>Water distribution network modelling in WaterGEMS</t>
  </si>
  <si>
    <t>Water distribution network modelling in EPANET</t>
  </si>
  <si>
    <t>Water distribution network modelling in Mike+</t>
  </si>
  <si>
    <t>Fire flow analysis and modelling in Mike+</t>
  </si>
  <si>
    <t>Fire flow analysis and modelling in WaterGEMS</t>
  </si>
  <si>
    <t>Water hammer analysis in Mike+ (DHI)</t>
  </si>
  <si>
    <t>Water hammer analysis in HAMMER (Bentley)</t>
  </si>
  <si>
    <t>Water quality modelling in EPANET</t>
  </si>
  <si>
    <t>Water quality modelling in Mike+</t>
  </si>
  <si>
    <t>Water quality modelling in WaterGEMS</t>
  </si>
  <si>
    <t>Water pipe network design in 2D</t>
  </si>
  <si>
    <t>Technically feasible water pipe network design in 3D</t>
  </si>
  <si>
    <t>In detail water pipe network design in 3D</t>
  </si>
  <si>
    <t>Relationshandling</t>
  </si>
  <si>
    <t>Design review</t>
  </si>
  <si>
    <t>Sewer pipe network design in 2D</t>
  </si>
  <si>
    <t>Technically feasible sewer pipe network design in 3D</t>
  </si>
  <si>
    <t>In detail sewer pipe network design in 3D</t>
  </si>
  <si>
    <t>AMA text</t>
  </si>
  <si>
    <t>Pressure pipe dimensioning</t>
  </si>
  <si>
    <t>Gravity pipe dimensioning</t>
  </si>
  <si>
    <t>Septic tank</t>
  </si>
  <si>
    <t xml:space="preserve">Watershed investigation </t>
  </si>
  <si>
    <t>Flood Investigation using SCALGO
(Low point flood mapping)</t>
  </si>
  <si>
    <t>Flood Investigation in Mike+
(1D stormwater pipe modelling)</t>
  </si>
  <si>
    <t>Flood Investigation in Mike+
(2D overland runoff modelling)</t>
  </si>
  <si>
    <t>Flood Investigation in Mike+
(1D-2D overland runoff  and pipe modelling)</t>
  </si>
  <si>
    <t>River modelling in HECRAS</t>
  </si>
  <si>
    <t xml:space="preserve">Stormwater pond calculation and design </t>
  </si>
  <si>
    <t xml:space="preserve">Stormwater magazine calculation and design </t>
  </si>
  <si>
    <t>Stormwater treatment facility design</t>
  </si>
  <si>
    <t>Stormwater pipe network design in 2D</t>
  </si>
  <si>
    <t>Technically feasible strormwater pipe network design in 3D</t>
  </si>
  <si>
    <t>In detail stormwater pipe network design in 3D</t>
  </si>
  <si>
    <t>Web-based interactive flood map</t>
  </si>
  <si>
    <t>Web-based steady state flood mapping</t>
  </si>
  <si>
    <t>Groundwater modelling</t>
  </si>
  <si>
    <t>Flood investigation mapping in 3D (GIS &amp; Google Earth)</t>
  </si>
  <si>
    <t>Drum size calculation and design</t>
  </si>
  <si>
    <t>Snow management</t>
  </si>
  <si>
    <t>Technically feasible Infiltration faclity design</t>
  </si>
  <si>
    <t>Technically feasible delay facility design</t>
  </si>
  <si>
    <t>Detail Infiltration faclity design</t>
  </si>
  <si>
    <t>Detail delay facility design</t>
  </si>
  <si>
    <t>Pipe dimensioning</t>
  </si>
  <si>
    <t>Line drainage design</t>
  </si>
  <si>
    <t>Skeletal soil calculation and design</t>
  </si>
  <si>
    <t>Overflow surface calculation and design</t>
  </si>
  <si>
    <t>Drainage network design</t>
  </si>
  <si>
    <t>Ditch calculation and design</t>
  </si>
  <si>
    <t>Drum capacity investigation</t>
  </si>
  <si>
    <t>Stormwater pollution calculation in Stormtac</t>
  </si>
  <si>
    <t>Stormwater delay facility modelling and calculation in StormTac</t>
  </si>
  <si>
    <t>Water quality and pollution modelling in EPASWMM</t>
  </si>
  <si>
    <t>Water quality and pollution modelling in HAWQS</t>
  </si>
  <si>
    <t>LSO</t>
  </si>
  <si>
    <t>Conflict checking with different management owner for pre investigation</t>
  </si>
  <si>
    <t>In detail conflict checking for different managemetn owner</t>
  </si>
  <si>
    <t>Preliminary design of preheating layout plan</t>
  </si>
  <si>
    <t>Preliminary Preheating trench/section design</t>
  </si>
  <si>
    <t>Preliminary design of electric, fiber layout plan</t>
  </si>
  <si>
    <t>Preliminary Electric, fiber trench/section design</t>
  </si>
  <si>
    <t>Detail design of preheating layout plan</t>
  </si>
  <si>
    <t>Preheating trench detail design</t>
  </si>
  <si>
    <t>Detail design of electric, fiber layout plan</t>
  </si>
  <si>
    <t>Electric, fiber trench detail design</t>
  </si>
  <si>
    <t>Preparation of garbage collection system layout plan</t>
  </si>
  <si>
    <t>Garbage collection system trench design</t>
  </si>
  <si>
    <t>3D design of different cables/management</t>
  </si>
  <si>
    <t>AMA</t>
  </si>
  <si>
    <t>Detail design of district cooling layout plan</t>
  </si>
  <si>
    <t>District cooling trench detail design</t>
  </si>
  <si>
    <t>Dimensioning of preheating pipe</t>
  </si>
  <si>
    <t>Conceptual Street furniture design</t>
  </si>
  <si>
    <t>Conceptual River/Ditch design</t>
  </si>
  <si>
    <t>Conceptual Dry pond design</t>
  </si>
  <si>
    <t>Conceptual Wet pond design</t>
  </si>
  <si>
    <t>Conceptual Bio filter design</t>
  </si>
  <si>
    <t>Detail Street furniture design</t>
  </si>
  <si>
    <t>Detail River/Ditch design</t>
  </si>
  <si>
    <t>Detail Dry pond design</t>
  </si>
  <si>
    <t>Detail Wet pond design</t>
  </si>
  <si>
    <t>Detail Bio filter design</t>
  </si>
  <si>
    <t>Plant selection for urban areas</t>
  </si>
  <si>
    <t>Plant selection for industrial areas</t>
  </si>
  <si>
    <t>Multi functioning space design</t>
  </si>
  <si>
    <t>Multi functioning space design integrated with stormwater facility</t>
  </si>
  <si>
    <t>Outdoor activity design</t>
  </si>
  <si>
    <t>Green roof design</t>
  </si>
  <si>
    <t>Play ground design</t>
  </si>
  <si>
    <t>3D visualization in google sketchup</t>
  </si>
  <si>
    <t>3D render in lumion/twinmotion</t>
  </si>
  <si>
    <t>Uplift calculation</t>
  </si>
  <si>
    <t xml:space="preserve">Soil investigation data analysis </t>
  </si>
  <si>
    <t>Settlement calculation for roads</t>
  </si>
  <si>
    <t>Stability calculation</t>
  </si>
  <si>
    <t>Foundation design</t>
  </si>
  <si>
    <t>Sheet pile design</t>
  </si>
  <si>
    <t>Erosion protection design</t>
  </si>
  <si>
    <t>Light filling design</t>
  </si>
  <si>
    <t>Preliminary Design for Local street with GC</t>
  </si>
  <si>
    <t>Preliminary Design for Local street without GC</t>
  </si>
  <si>
    <t>Preliminary Design for Local Highway (Trafikverket)</t>
  </si>
  <si>
    <t>Preliminary Design for GC</t>
  </si>
  <si>
    <t>Preliminary Design for parking area</t>
  </si>
  <si>
    <t>Detail Design for City street</t>
  </si>
  <si>
    <t>Detail Design for Local street with GC</t>
  </si>
  <si>
    <t>Detail Design for Local street without GC</t>
  </si>
  <si>
    <t>Detail Design for Local Highway (Trafikverket)</t>
  </si>
  <si>
    <t>Detail Design for GC</t>
  </si>
  <si>
    <t>Detail Design for parking area</t>
  </si>
  <si>
    <t>Bus stop Design</t>
  </si>
  <si>
    <t>Stree lighting Design</t>
  </si>
  <si>
    <t>Street sign and marking Design</t>
  </si>
  <si>
    <t>Road Design in 3D</t>
  </si>
  <si>
    <t>Road surface in 3D</t>
  </si>
  <si>
    <t>Bridge Design</t>
  </si>
  <si>
    <t>Traffic signal Design</t>
  </si>
  <si>
    <t>P110</t>
  </si>
  <si>
    <t>BH90</t>
  </si>
  <si>
    <t>Technical Manual</t>
  </si>
  <si>
    <t>VGU</t>
  </si>
  <si>
    <t>TRVINFRA-00224</t>
  </si>
  <si>
    <t>TDOK</t>
  </si>
  <si>
    <t>MSB Guidance</t>
  </si>
  <si>
    <t xml:space="preserve">Select your main service </t>
  </si>
  <si>
    <t>Select your sub-service</t>
  </si>
  <si>
    <t>Input</t>
  </si>
  <si>
    <t>Main Tasks</t>
  </si>
  <si>
    <t>List of Required Data</t>
  </si>
  <si>
    <t>Deliverables</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</si>
  <si>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t>
  </si>
  <si>
    <t>1. Project area 
2. Length of water distribution pipe network</t>
  </si>
  <si>
    <t>1. Project Area 
2. Length of water pipe network</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</si>
  <si>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
10. Chemical concentration data in water pipes/overhead tanks/reservoirs/treatment plants</t>
  </si>
  <si>
    <t>Water distribution network flow calculation</t>
  </si>
  <si>
    <t xml:space="preserve">Water distribution network pressure calculation </t>
  </si>
  <si>
    <t xml:space="preserve">Masterplan of water distribution network </t>
  </si>
  <si>
    <t>Existing water distribution network investigation</t>
  </si>
  <si>
    <t>1. Detail plan 
2. Existing/proposed landuse
3. Existing and projected population/water consumption
4. Existing and proposed water distribution network
5. Existing and proposed water connection points</t>
  </si>
  <si>
    <t xml:space="preserve">Stormwater pump analysis and calculation </t>
  </si>
  <si>
    <t>1. Watershed delineation
2. Flowpath generation and analysis
3. Flow calculation
4. Impact from outside of project area
5. Solution for delay facilities</t>
  </si>
  <si>
    <t>1. Detail plan
2. Project boundary
3. Property boundaries
4. Existing and proposed landuse
4. Elevation/height model/DEM (if not available, we use SCALGO)
5. Geo reports (if not availble, we use data from SGU)
6. Recipient status, restriction and condition</t>
  </si>
  <si>
    <t>1. Project area
2. Watershed area
3. Complexity of recipient condition</t>
  </si>
  <si>
    <t>1. Watershed delineation
2. Surface adjustment according to proposed development 
3. Flow path generation and flash flood mapping using hydrological tools in SCALGO
3. Comparison and analysis of pre &amp; post development flooding scenarios</t>
  </si>
  <si>
    <t>1. Project area
2. Elevation/DEM/Height model (if not available, we use SCALGO)
3. Detail plan
4. Water level/flow of recipient (optional)
5. Specification of type of rain event (return period)</t>
  </si>
  <si>
    <t>1. Project area
2. Watershed area
3. No of scenarios</t>
  </si>
  <si>
    <t>1. Watershed delineation
2. 1D Model setup and simulation
3. Identification of flooded manholes, pipes and open channels
4. Solution</t>
  </si>
  <si>
    <t>1. Surface preparation according to development plan
2. 2D model setup
3. Flood mapping and problem identification
4. Solution
5. Comparison of pre &amp; post development scenarios</t>
  </si>
  <si>
    <t>1. Surface preparation according to development plan
2. Watershed delineation
3. 1D model setup (MIKE URBAN)
4. 2D model setup (MIKE21 FM)
5. 1D-2D coupled model setup
6. Flood mapping and problem identification
7. Solution
8. Comparison of pre &amp; post development scenarios</t>
  </si>
  <si>
    <t>1. Analysis of socially important activities, priority areas and functionality of society according to the flood maps
2. Risk zoning maps</t>
  </si>
  <si>
    <t>1. Project boundary
2. Flood maps from previous investigations
3. Location and information on socially important activities</t>
  </si>
  <si>
    <t>1. Project area
2. Level of consequence analysis
3. Availability of GIS data</t>
  </si>
  <si>
    <t>1. River model setup
2. Hydraulic simulation to calculate water surface profile, flow velocity and flow depth
3. Analysis of impact of hydraulic structures on flow
4. Simulation of sediment transport
5. Scour analysis of hydraulic structures
6. Dam breach analysis (optional)
7. Overbank flood modelling</t>
  </si>
  <si>
    <t>1. Project location
2. Elevation/DEM/Height model (if not available, we use SCALGO)
3. Cross section
4. Water level/discharge data at different measuring station along river
5. Sediment gradation and grain class
6. Location of hydraulic structures</t>
  </si>
  <si>
    <t>1. Watershed area
2. Length of river reach
3. No of hydraulic structures</t>
  </si>
  <si>
    <t>1. River model setup
2. Hydraulic simulation to calculate water surface profile, flow velocity and flow depth
3. Analysis of impact of hydraulic structures on flow
4. Simulation of sediment transport
5. Scour analysis of hydraulic structures
6. Overbank flood modelling</t>
  </si>
  <si>
    <t>Sewer collection network investigation (Gravity)</t>
  </si>
  <si>
    <t>Sewer collection network investigation (pressure)</t>
  </si>
  <si>
    <t>Sewer collection network investigation (combined)</t>
  </si>
  <si>
    <t>Sewer collection network modelling in Mike+</t>
  </si>
  <si>
    <t>Sewer collection network modeling in SWMM</t>
  </si>
  <si>
    <t>Sewer network flow calculation for pressure sewer system</t>
  </si>
  <si>
    <t>Sewer network flow calculation for Gravity system</t>
  </si>
  <si>
    <t>Sewer distribution network investigation</t>
  </si>
  <si>
    <t>1. PM</t>
  </si>
  <si>
    <t>1. PM
2. Pump specification</t>
  </si>
  <si>
    <t>1. PM
2. Pipe profile (pdf)</t>
  </si>
  <si>
    <t>1. PM
2. Sewer network plan (PDF)
3. Sewer network plan in 2D (dwg)
4. Proposed pump specification (PDF)</t>
  </si>
  <si>
    <t>1. PM
2. Sewer network plan (PDF)
3. Proposed pump specification (PDF)</t>
  </si>
  <si>
    <t>1. Pipe network plan drawing (pdf)
2. Pipe network plan (dwg)
3. Typical section (dwg/pdf)
4. PM</t>
  </si>
  <si>
    <t>1. Pipe network plan drawing (pdf)
2. Pipe network plan 3D (dwg)
3. Typical section (dwg/pdf)
4. Profile (dwg/pdf)
5. PM</t>
  </si>
  <si>
    <t>1. Pipe network plan drawing (pdf)
2. Pipe network plan 3D (dwg)
3. Detail section (dwg/pdf)
4. Profile (dwg/pdf)
5. AMA
6. Product specification
7. PM</t>
  </si>
  <si>
    <t>1. Details pipe network design (SH, BH) (DWG and PDF)
2. Details section, profile, and trench design (DWG and PDF)
3. Existing and proposed surface (Civil 3D file, DEM, Contour file, 3D faces, 3D feature/polylines, 3D points)
4. Approximate length of proposed line (m)
5. Area (Ha)
6. Number of section</t>
  </si>
  <si>
    <t>1. PM
2. Calculation excel</t>
  </si>
  <si>
    <t>1. Preparing CAD drawing according to field measurement data
2. Comparing with BH and field measurement data
3. Preparing final RH drawing according to BH drawing and field measurement data</t>
  </si>
  <si>
    <t>1. Final BH drawing (DWG and PDF)
2. As-built field measurement data (Pipe dia/material etc, manhole top/vg etc)
3. Existing and constructed surface (Civil 3D file, DEM, Contour file, 3D faces, 3D feature/polylines, 3D points, measurement data)
4. Approximate length of line (m)
5. Area (Ha)
6. Number of section</t>
  </si>
  <si>
    <t>1. PM
2. Plan drawing (pdf)
3. 3D dwg file</t>
  </si>
  <si>
    <t>1. Investigation PM
2. Plan drawing (pdf)</t>
  </si>
  <si>
    <t>1. Pipe dimensioning according to colebrook
2. Prepare layout plan (2D)</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</si>
  <si>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6. Approximate length of existing network (m) (not required if client chooses investigation for new area)
7. Approximate length of proposed line (m) (not required if client chooses investigation for existing area)
8. Flow calculation</t>
  </si>
  <si>
    <t>1. PM
2. Plan drawing (pdf)</t>
  </si>
  <si>
    <t>Land Planning (2D)</t>
  </si>
  <si>
    <t>Land Planning (3D)</t>
  </si>
  <si>
    <t>1. Area (Ha)
2. Detail Plan (dwg/Shapefile)
3. Type of development (New residential/new industrial area/new mixed use area/existing residential/existing industrial/existing mixed use area)
4. Slope of the area (hilly area/High slope area/ mild slope area/complex terrain/Flat)
5. Road plan with elevation (dwg)
6. Geotechnical investigation (soil type, ground water level)
7. Existing and proposed VA + LSO network (dwg)
8. Surface Elevation/3d surface (if client can not provide, SCALGO data can be used)
9. Archeological map</t>
  </si>
  <si>
    <t>1. Plan drawings (pdf)
2. Plan drawings (dwg)
3. Typical section (pdf)
4. PM</t>
  </si>
  <si>
    <t>1. Area (Ha)
2. Detail Plan (dwg/Shapefile)
3. Type of development (New residential/new industrial area/new mixed use area/existing residential/existing industrial/existing mixed use area)
4. Slope of the area (hilly area/High slope area/ mild slope area/complex terrain/Flat)
5. Proposed road surface
6. Geotechnical investigation (soil type, ground water level)
7. Existing and proposed VA + LSO network (dwg)
8. Surface Elevation/3d surface (if client can not provide, SCALGO data can be used)
9. Archeological map</t>
  </si>
  <si>
    <t>1. Design of street furniture</t>
  </si>
  <si>
    <t>1. Design of ditch/river
2. Typical cross section</t>
  </si>
  <si>
    <t>1. Design of ditch/river
2. Typical cross section
3. Plant list</t>
  </si>
  <si>
    <t>1. Plan drawings (pdf)
2. Plan drawings (dwg)
3. Typical section (pdf)
4. Plant list
5. PM</t>
  </si>
  <si>
    <t>1. Design of ditch/river</t>
  </si>
  <si>
    <t>1.Selection of plant
2.Plan drawing preparation
3.Plant list</t>
  </si>
  <si>
    <t>1. Area (Ha)
2. Detail Plan (dwg/Shapefile)
Road layout plan</t>
  </si>
  <si>
    <t>1. Plan drawings (pdf)
2. Plan drawings (dwg)
Plant list</t>
  </si>
  <si>
    <t>AMA code</t>
  </si>
  <si>
    <t>1. Preparation of pipe network layout and definition
2. Sewer load calculation
3. Model setup
4. Hydraulic analysis and problem identification
5. Proposed solution</t>
  </si>
  <si>
    <t>1. Project location
2. Project area
3. DEM/Elevation data/Height model/VG of pipes and manholes
4. Existing sewer network
5. Existing and projected population data
6. Information on existing pump
7. Existing and proposed landuse (i.e. residential areas, school. Market, industrial areas etc.)</t>
  </si>
  <si>
    <t>1. Project area 
2. Length of sewer pipe network</t>
  </si>
  <si>
    <t>1. Investigation PM
2. Schematic drawings (GIS/CAD)</t>
  </si>
  <si>
    <t>1. Preparation of pipe network layout and definition
2. Water consumption calculation
3. Model setup
4. Hydraulic analysis and problem identification
5. Proposed solution</t>
  </si>
  <si>
    <t>1. Preparation of pipe network layout and definition
2. Water consumption calculation
3. Fire demand calculation
4. Model setup
5. Hydraulic analysis and problem identification
6. Proposed solution</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</si>
  <si>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
10. Location and specification of fire hydrants</t>
  </si>
  <si>
    <t>1. Preparation of pipe network layout and definition
2. Water consumption calculation
3. Model setup
4. Hydraulic analysis
5. Water hammer simulation and transient flow analysis 
5. Proposed solution</t>
  </si>
  <si>
    <t>1. Preparation of pipe network layout and definition
2. Water consumption calculation
3. Model setup
4. Hydraulic analysis
5. Simulation of movement and decay of chemical particles
6. Water age modelling
7. Chemical parcel tracking
8. Proposed solution</t>
  </si>
  <si>
    <t>1. Calculation of no. of projected population
2. Calculation of flow for different activities and properties (according to P114)</t>
  </si>
  <si>
    <t>1. Calculation PM
2. Calculation excel (optional)</t>
  </si>
  <si>
    <t>1. Calculation of no. of projected population
2. Calculation of flow for different activities and properties
3. Pressure calculation in water distribution pipes using Colebrook-White equation</t>
  </si>
  <si>
    <t>1. Detail plan 
2. Existing/proposed landuse
3. Existing and projected population/water consumption
4. Existing and proposed water distribution network
5. Existing and proposed water connection points
5. Existing and proposed water connection points</t>
  </si>
  <si>
    <t>1. Existing condition analysis.
2. Post development condition analysis (Optional)
3. Flow capacity check for flow transportation facility.
4. Delay facility capacity check.
5. Treatment facility efficiency check.
6. Pipe network conflict check with other network/facility/detail plan.</t>
  </si>
  <si>
    <t>1. Layout map covering/marking all the inadequacies/ conflicts (PDF)
2. PM</t>
  </si>
  <si>
    <t>1. Plan drawings (pdf)
2. Plan drawings (dwg)
3. Typical section (pdf)</t>
  </si>
  <si>
    <t>1. Pipe network Plan (PDF)
2. 2D Pipe network Model (DWG)
3. Section Drawing (PDF/DWG)
4. Report</t>
  </si>
  <si>
    <t>1. Pipe quantity estimation 
2. Manhole quantity estimation
3. Valve quantity estimation
5. Fittings quantity estimation
6. Trench filling materials estimation
7. Isolering materials estimation
8. Geotextile/watertight membrane estimation</t>
  </si>
  <si>
    <t>1.     Flow calculation and watershed analysis
2.     Existing pump capacity analysis
3.    proposed pump requirement analysis</t>
  </si>
  <si>
    <t>1.      Flow path identification
2.      Catchment delineation
3.      Landuse analysis (Pre and post)
4.      Flow calculation (Pre and post)
5.      Drum capacity check (if any)
6.      Design and dimension solution for drums
7.      Risk Analysis</t>
  </si>
  <si>
    <t>1.     Watershed analysis
2.     Flow calculation
3.    capacity checking of existing network</t>
  </si>
  <si>
    <t>1. Existing condition analysis.
2. Post Development condition analysis
3. Watershed analysis.
4. Selection of the Infiltration facility.
5. Design dimension of the Infiltration facility.
6. Infiltration facility placement and layout map preparation in civil 3D (2D)
7. Infiltration facility cross-section preparation in civil 3D (2D)</t>
  </si>
  <si>
    <t>1. Existing condition analysis.
2. Post Development condition analysis (Optional)
3. Require Delay volume calculation
4. Selection of the delay facility.
5. Design dimension of the delay facility.
6. Delay facility placement and layout map preparation in civil 3D.
7. Delay facility cross-section preparation in civil 3D</t>
  </si>
  <si>
    <t xml:space="preserve">1. Infiltration facility layout map (PDF)
2. Infiltration facility cross-section (PDF)
3. Infiltration facility cross-section (DWG)
4. Report </t>
  </si>
  <si>
    <t>1. Existing condition analysis.
2. Post Development condition analysis (Optional)
3. Watershed analysis.
4. Selection of the Infiltration facility.
5. Detail Design dimension of the Infiltration facility.
6. Detail trench design
7. Material Technical Specification with cost estimation (AMA).
8. Infiltration facility placement and layout map preparation in civil 3D.
9. Infiltration facility cross-section preparation in civil 3D</t>
  </si>
  <si>
    <t>1. Existing condition analysis.
2. Post Development condition analysis (Optional)
3. Require Delay volume calculation
4. Selection of the delay facility.
5. Detail Design dimension of the delay facility.
6. Detail trench design.
7. Material Technical Specification with cost estimation (AMA).
8. Delay facility placement and layout map preparation in civil 3D.
9. Delay facility cross-section preparation in civil 3D</t>
  </si>
  <si>
    <t xml:space="preserve">1. Delay facility layout map (PDF)
2. Delay facility cross-section (PDF)
3. Delay facility cross-section (DWG)
4. Report </t>
  </si>
  <si>
    <t>1. Existing condition analysis.
2. Post-development condition analysis.
2. Skeletal soil watershed analysis
3. Skeletal soil dimensioning
4. Skeletal soil placement and layout map preparation in Civil 3D.</t>
  </si>
  <si>
    <t>1. Existing condition analysis
2. Proposed condition analysis
3. Drainage pipe dimensioning based on road surface data/geotechnical data.
4. Drainage network preparation in Civil 3D.</t>
  </si>
  <si>
    <t xml:space="preserve">1. Drainage network layout map (PDF)
2. Drainage network profile (PDF) (Optional)
3. Drainage network model. (2D/3D) </t>
  </si>
  <si>
    <t>1. Investigation PM (PDF)</t>
  </si>
  <si>
    <t>1. Investigation PM
2. Schematic drawing (GIS/CAD)
3. Runoff plan</t>
  </si>
  <si>
    <t>Sub-service</t>
  </si>
  <si>
    <t>6 Weeks (Bällstadalen)</t>
  </si>
  <si>
    <t>Duration</t>
  </si>
  <si>
    <t>4 Weeks (Bällstadalen)</t>
  </si>
  <si>
    <t>2 Weeks (Bällstadalen)</t>
  </si>
  <si>
    <t>1. Flow calculation 
2. Inleak analysis
3. Capacity checking of existing water network
4. Capacity checking of existing pump
5. Analyze air valve requirements
6. Dimensioning proposed water network
7. Suggest proposed pump location with pump specification
8. Propose alternative route for distribution line
9. Cost estimation (Optional)
10. Preparation of PM</t>
  </si>
  <si>
    <t>1. Area (Ha)
2. Detail Plan (dwg/Shapefile)
3. Type of development (New residential/new industrial area/new mixed use area/existing residential/existing industrial/existing mixed use area)
4. Slope of the area (hilly area/High slope area/ mild slope area/complex terrain/Flat)
5. Number of connecting point
6. Approximate length of proposed line (m)
7. Existing Population Data ((not required if client chooses new area)
8. Projected population data (not required if client chooses existing area)
9. Existing VA (dwg)
10. Existing LSO Network (dwg) 
11. Existing Surface Elevation/3d surface (if client can not provide, SCALGO data can be used)
12. Existing Profile of pipe (dwg)
13. Existing Pump data (no. of pump, hourly flow rate of pump, model number of pump, drawing of pump house)
14. Location of existing air valve and status of air valve</t>
  </si>
  <si>
    <t xml:space="preserve">1. Area (Ha)
2. Type of development (New residential/new industrial area/new mixed use area/existing residential/existing industrial/existing mixed use area)
3. Slope of the area (hilly area/High slope area/ mild slope area/complex terrain/Flat)
4. Number of connecting point
5. Approximate length of proposed line (m)
6. Existing Pump data (no. of pump, hourly flow rate of pump, model number of pump, drawing of pump house)
</t>
  </si>
  <si>
    <t>720 hours (Nynäshamn)</t>
  </si>
  <si>
    <t>1. Flow calculation
2. Inleak analysis
3. Capacity checking of existing water network
4. Capacity checking of existing pump
5. Analyze air valve requirements
6. Analysis for proposed pump
7. Propose feasible solution
8. Cost estimation
9.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</si>
  <si>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city to be connected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Surface Elevation/3d surface (if client can not provide, SCALGO data can be used)
13. Profile of pipe (dwg)</t>
  </si>
  <si>
    <t>640 hrs (Nynäshamn)</t>
  </si>
  <si>
    <t>1. Area (Ha) 
2. Type of development (New residential/new industrial area/new mixed use area/existing residential/existing industrial/existing mixed use area)
3. Slope of the area (hilly area/High slope area/ mild slope area/complex terrain/Flat)
4. Number of connecting point/Number of city to be connected</t>
  </si>
  <si>
    <t>1. Investigate the need of air valve
2. Identify possible location of air valve
3. Suggest air valve with specifications
4. Prepare profile
5. Preparation of PM</t>
  </si>
  <si>
    <t>1. Existing VA Network (dwg)
2. Surface elevation data
3. Approximate length of existing network (m) (not required if client chooses investigation for new area)
4. Approximate length of proposed line (m) (not required if client chooses investigation for existing area)
5. Slope of the area (hilly area/High slope area/ mild slope area/complex terrain/Flat)
6. Pipe profile (dwg)
7. Location of existing air valve and status of air valve (not required if client chooses investigation for new area)</t>
  </si>
  <si>
    <t>1. Approximate length of existing network (m) (not required if client chooses investigation for new area)
2. Approximate length of proposed line (m) (not required if client chooses investigation for existing area)
3. Slope of the area (hilly area/High slope area/ mild slope area/complex terrain/Flat)</t>
  </si>
  <si>
    <t>120 hrs (20 ha area)</t>
  </si>
  <si>
    <t>1. Flow calculation
2. Pipe dimensioning calculation
3. Choosing of pump (if require)
4. Prepare pipe network plan drawing
5. Prepare typical section drawing
6. Conflict checking
7.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</si>
  <si>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8. Existing LSO Network (dwg)
9. Area (Ha)
10. Existing Population Data ((not required if client chooses new area)
11. Projected population data (not required if client chooses existing area)
12. Existing and proposed surface</t>
  </si>
  <si>
    <t>1. Type of development (New residential/new industrial area/new mixed use area/existing residential/existing industrial/existing mixed use area)
2. Slope of the area (hilly area/High slope area/ mild slope area/complex terrain/Flat)
3. Approximate length of proposed line (m)
4. Area (Ha)</t>
  </si>
  <si>
    <t>1. Flow calculation
2. Pipe dimensioning calculation
3. Choosing of pump (if require)
4. Prepare pipe network plan drawing
5. Prepare typical section drawing
6. Conflict checking
7. Prepare pipe network profile drawing
8.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</si>
  <si>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Area (Ha)
12. Existing Population Data ((not required if client chooses new area)
13. Projected population data (not required if client chooses existing area)</t>
  </si>
  <si>
    <t>1. Flow calculation
2. Pipe dimensioning calculation
3. Choosing of pump (if require)
4. Prepare pipe network plan drawing in 3D
5. Prepare typical section drawing
6. Conflict checking
7. Prepare pipe network profile drawing
8. AMA
9. Product specification
10. Conflict checking
11.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</si>
  <si>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Approximate length of proposed line (m)
12. Area (Ha)
13. Existing Population Data ((not required if client chooses new area)
14. Projected population data (not required if client chooses existing area)</t>
  </si>
  <si>
    <t>1. Pipe quantity estimation 
2. Manhole quantity estimation
3. Valve, air valve, flush post, fire post quantity estimation
4. Number of Pump
5. Fittings quantity estimation
6. Trench filling materials estimation
7. Isolering materials estimation
8. Geotextile/watertight membrane estimation
9. PM</t>
  </si>
  <si>
    <t>1. Approximate length of proposed line (m)
2. Area (Ha)
3. Number of section</t>
  </si>
  <si>
    <t>1. Preparing CAD drawing according to field measurement data
2. Comparing with BH and field measurement data
3. Preparing final RH drawing according to BH drawing and field measurement data
4. PM</t>
  </si>
  <si>
    <t>1. Approximate length of line (m)
2. Area (Ha)
3. Number of section</t>
  </si>
  <si>
    <t xml:space="preserve">480 hrs (20 ha area) </t>
  </si>
  <si>
    <t xml:space="preserve">88 hrs (20 ha area) </t>
  </si>
  <si>
    <t>1. Existing condition analysis.
2. Post development condition analysis (Optional)
3. Flow capacity check for flow transportation facility.
4. Pipe network conflict check with other network/facility/detail plan.</t>
  </si>
  <si>
    <t>1. Detail plan/Landuse map
2. Existing surface
3. Existing pipe network
4. Post Development surface (Optional)
5. Post Development pipe network (Optional)
6. Geotechnical Report.
7. Area (Ha)
8. Type of development (New residential/new industrial area/new mixed use area/existing residential/existing industrial/existing mixed use area)
9. Slope of the area (hilly area/High slope area/ mild slope area/complex terrain/Flat)</t>
  </si>
  <si>
    <t>1. Area (Ha)
2. Type of development (New residential/new industrial area/new mixed use area/existing residential/existing industrial/existing mixed use area)
3. Slope of the area (hilly area/High slope area/ mild slope area/complex terrain/Flat)</t>
  </si>
  <si>
    <t>144 hrs (20 ha)</t>
  </si>
  <si>
    <t>USA</t>
  </si>
  <si>
    <t>Sweden</t>
  </si>
  <si>
    <t>Denmark</t>
  </si>
  <si>
    <t>Norway</t>
  </si>
  <si>
    <t>Singapore</t>
  </si>
  <si>
    <t>Dubai</t>
  </si>
  <si>
    <t>SEK/hr</t>
  </si>
  <si>
    <t>Benny</t>
  </si>
  <si>
    <t>Engineers</t>
  </si>
  <si>
    <t>1. Flow calculation
2. Inleak analysis (not required if client chooses investigation for new area)
3. Capacity checking of existing sewer network
4. Pipe dimensioning
5. Propose feasible solution (GIS)
6. Cost estimation
7.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</si>
  <si>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Rainfall data (if client can not provide, SMHI data can be used)
13. Surface Elevation/3d surface (if client can not provide, SCALGO data can be used)
14. Profile of pipe (dwg)
15. Measured flow data (pump, treatment plant) (if any)</t>
  </si>
  <si>
    <t>1. Area (Ha)
2. Type of development (New residential/new industrial area/new mixed use area/existing residential/existing industrial/existing mixed use area)
3. Slope of the area (hilly area/High slope area/ mild slope area/complex terrain/Flat)
4. Number of connecting point</t>
  </si>
  <si>
    <t>1. Investigation PM
2. Sewer network plan map in GIS (PDF)</t>
  </si>
  <si>
    <t>256 hrs (20 ha)</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</si>
  <si>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(dwg)
11. LSO Network (dwg) (not required if client chooses investigation for existing area)
12. Rainfall data (if client can not provide, SMHI data can be used)
13. Surface Elevation/3d surface (if client can not provide, SCALGO data can be used)
14. Profile of pipe (dwg)
15. Pump data (no. of pump, hourly flow rate of pump, model number of pump, drawing of pump house)
16. Location of existing air valve and status of air valve (not required if client chooses investigation for new area)</t>
  </si>
  <si>
    <t>1. Area (Ha)
2. Type of development (New residential/new industrial area/new mixed use area/existing residential/existing industrial/existing mixed use area)
3. Slope of the area (hilly area/High slope area/ mild slope area/complex terrain/Flat)
4. Number of connecting point
5. Pump data (no. of pump, hourly flow rate of pump, model number of pump, drawing of pump house)</t>
  </si>
  <si>
    <t>1. Flow calculation
2. Inleak analysis (not required if client chooses investigation for new area)
3. Capacity checking of existing sewer network
4. Capacity checking of existing pump
5. Analyze air valve requirements
6. Propose new pump (if required)
7. Pipe dimensioning
8. Propose feasible solution (GIS)
9. Cost estimation
10.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</si>
  <si>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(dwg)
11. LSO Network (dwg) (not required if client chooses investigation for existing area)
12. Rainfall data (if client can not provide, SMHI data can be used)
13. Surface Elevation/3d surface (if client can not provide, SCALGO data can be used)
14. Profile of pipe (dwg)
15. Pump data (no. of pump, hourly flow rate of pump, model number of pump, drawing of pump house)
16. Location of existing air valve and status of air valve (not required if client chooses investigation for new area)
17. Hourly Flow data from treatment plant (if any)</t>
  </si>
  <si>
    <t>278 hrs (20 ha)</t>
  </si>
  <si>
    <t>1. Flow calculation 
2. Capacity checking of existing sewer network
3. Rainfall data analysis
4. Pump flow data analysis
5. Recommendation
6. Preparation of PM</t>
  </si>
  <si>
    <t>1. Area (Ha)
2. Slope of the area (hilly area/High slope area/ mild slope area/complex terrain/Flat)
3. Number of connecting point
4. Approximate length of existing network (m)
5. Existing Population Data
6. Existing VA Network (dwg)
7. Rainfall data (if client can not provide, SMHI data can be used)
8. Pump data (no. of pump, hourly flow rate of pump, model number of pump, drawing of pump house)
9. hourly Flow data from treatment plant (if any)</t>
  </si>
  <si>
    <t>166 hrs (20 ha)</t>
  </si>
  <si>
    <t>1. Area (Ha)
2. Slope of the area (hilly area/High slope area/ mild slope area/complex terrain/Flat)
3. Number of connecting point
4. Approximate length of existing network (m)
5. Pump data (no. of pump, hourly flow rate of pump, model number of pump, drawing of pump house)</t>
  </si>
  <si>
    <t>1. Flow calculation
2. Capacity checking of existing sewer network (not required if client chooses new area)
3.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</si>
  <si>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town to be connected/Number of subcatchment
6. Existing Population Data ((not required if client chooses new area)
7. Projected population data (not required if client chooses existing area)
8. Existing VA Network (dwg)</t>
  </si>
  <si>
    <t>1. Area (Ha)
2. Type of development (New residential/new industrial area/new mixed use area/existing residential/existing industrial/existing mixed use area)
3. Slope of the area (hilly area/High slope area/ mild slope area/complex terrain/Flat)
4. Number of connecting point/number of town to be connected/Number of subcatchment</t>
  </si>
  <si>
    <t>80 hrs (20 ha)</t>
  </si>
  <si>
    <t>1. Flow calculation
2. Capacity checking of existing pump (if require)
3. Calculation for proposed pump (if require)
4. Preparation of PM</t>
  </si>
  <si>
    <t>1. Existing Population Data ((not required if client chooses new area)
2. Projected population data (not required if client chooses existing area)
3. Pump data (no. of pump, hourly flow rate of pump, model number of pump, drawing of pump house)
4. Inleak analysis of entire network (client can choose no. 6)
5. Existing VA Network (dwg)
6. Proposed VA network (dwg)</t>
  </si>
  <si>
    <t>1. Pump data (no. of pump, hourly flow rate of pump, model number of pump, drawing of pump house)</t>
  </si>
  <si>
    <t>104 hrs (20 ha)</t>
  </si>
  <si>
    <t>120 hrs (20 ha)</t>
  </si>
  <si>
    <t>1. Flow calculation
2. Pipe dimensioning
3. Prepare layout plan in 2D
4. Calculation for proposed pump
5. Preparation of PM</t>
  </si>
  <si>
    <t>1. Area (Ha)
2. Detail Plan (dwg/Shapefile)
3. Type of development (New residential/new industrial area/new mixed use area/existing residential/existing industrial/existing mixed use area)
4. Slope of the area (hilly area/High slope area/ mild slope area/complex terrain/Flat)
5. Number of connecting point/number of town to be connected/Number of subcatchment
6. Approximate length of proposed line (m)
7. Existing Population Data
8. Projected population data
9. Geotechnical Investigation report
10. Existing VA+LSO Network (dwg)
11. Surface Elevation/3d surface (if client can not provide, SCALGO data can be used)
12. Pump data (no. of pump, hourly flow rate of pump, model number of pump, drawing of pump house)
13. Location of existing air valve and status of air valve
14. Capacity of existing pipe (client can choose 7/8 option)
15. Capacity of existing pump (client can choose 9 option)</t>
  </si>
  <si>
    <t>1. Area (Ha)
2. Type of development (New residential/new industrial area/new mixed use area/existing residential/existing industrial/existing mixed use area)
3. Slope of the area (hilly area/High slope area/ mild slope area/complex terrain/Flat)
4. Number of connecting point/number of town to be connected/Number of subcatchment
5. Approximate length of proposed line (m)
6. Pump data (no. of pump, hourly flow rate of pump, model number of pump, drawing of pump house)</t>
  </si>
  <si>
    <t>152 hrs (20 ha)</t>
  </si>
  <si>
    <t>1. Flow calculation
2. Inleak analysis
3. Capacity checking of existing sewer network
4. Capacity checking of existing pump
5. Analyze air valve requirements
6. Dimensioning proposed sewer network
7. Suggest proposed pump location with pump specification
8. Propose alternative route for distribution line
9. Cost estimation (Optional)
10. Preparation of PM</t>
  </si>
  <si>
    <t xml:space="preserve">1. Area (Ha)
2. Detail Plan (dwg/Shapefile)
3. Type of development (New residential/new industrial area/new mixed use area/existing residential/existing industrial/existing mixed use area)
4. Slope of the area (hilly area/High slope area/ mild slope area/complex terrain/Flat)
5. Number of connecting point
6. Approximate length of proposed line (m)
7. Existing Population Data ((not required if client chooses new area)
8. Projected population data (not required if client chooses existing area)
9. Existing VA (dwg)
10. LSO Network (dwg) 
11. Rainfall data (if client can not provide, SMHI data can be used)
12. Surface Elevation/3d surface (if client can not provide, SCALGO data can be used)
13. Profile of pipe (dwg)
14. Pump data (no. of pump, hourly flow rate of pump, model number of pump, drawing of pump house)
15. Location of existing air valve and status of air valve
</t>
  </si>
  <si>
    <t xml:space="preserve">1. Area (Ha)
2. Type of development (New residential/new industrial area/new mixed use area/existing residential/existing industrial/existing mixed use area)
3. Slope of the area (hilly area/High slope area/ mild slope area/complex terrain/Flat)
4. Number of connecting point
5. Approximate length of proposed line (m)
6. Pump data (no. of pump, hourly flow rate of pump, model number of pump, drawing of pump house)
</t>
  </si>
  <si>
    <t>720 hrs (20 ha)</t>
  </si>
  <si>
    <t>168 hrs (20 ha)</t>
  </si>
  <si>
    <t>416 hrs (20 ha)</t>
  </si>
  <si>
    <t>1. Flow calculation
2. Pipe dimensioning calculation
3. Choosing of pump (if require)
4. Prepare pipe network plan drawing in 2D
5. Prepare typical section drawing
6. Conflict checking
7. Preparation of PM</t>
  </si>
  <si>
    <t>1. Flow calculation
2. Pipe dimensioning calculation
3. Choosing of pump (if require)
4. Prepare pipe network plan drawing in 3D
5. Prepare typical section drawing
6. Conflict checking
7. Prepare pipe network profile drawing
8. Preparation of PM</t>
  </si>
  <si>
    <t>1. Prepare in detail pipe network plan drawing
2. Prepare pipe network profile drawing
2. Prepare detail section drawing
3. Conflict checking
4. AMA
5. Product specification
6. Conflict checking
7.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</si>
  <si>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Approximate length of proposed line (m)
12. Area (Ha)
13. Existing Population Data ((not required if client chooses new area)
14. Projected population data (not required if client chooses existing area)
15. Flow calculation and pipe dimensioning information (dwg)</t>
  </si>
  <si>
    <t>1. Approximate length of proposed line (m)
2. Area (Ha)</t>
  </si>
  <si>
    <t>680 hrs (20 ha)</t>
  </si>
  <si>
    <t>1. Pipe quantity estimation 
2. Manhole quantity estimation
3. Valve, air valve quantity estimation
4. Number of Pump
5. Fittings quantity estimation
6. Trench filling materials estimation
7. Isolering materials estimation
8. Geotextile/watertight membrane estimation
9. Preparation of PM</t>
  </si>
  <si>
    <t xml:space="preserve">1. Approximate length of proposed line (m)
2. Area (Ha)
3. Number of section </t>
  </si>
  <si>
    <t>1. Preparing CAD drawing according to field measurement data
2. Comparing with BH and field measurement data
3. Preparing final RH drawing according to BH drawing and field measurement data
4. Preparation of PM</t>
  </si>
  <si>
    <t>1. Flow calculation
2. Inleak analysis
3. Capacity checking of existing sewer network
4. Capacity checking of existing pump
5. Analyze air valve requirements
6. Analysis for proposed pump
7. Propose feasible solution
8. Cost estimation
9. Preparation of PM</t>
  </si>
  <si>
    <t>1. Area (Ha)
2. Type of development (New residential/new industrial area/new mixed use area/existing residential/existing industrial/existing mixed use area)
3. Slope of the area (hilly area/High slope area/ mild slope area/complex terrain/Flat)
4. Number of connecting point/Number of city to be connected</t>
  </si>
  <si>
    <t>1. Area (Ha)
2. Type of development (New residential/new industrial area/new mixed use area/existing residential/existing industrial/existing mixed use area)
3. Slope of the area (hilly area/High slope area/ mild slope area/complex terrain/Flat)
4. Approximate length of existing network (m) (not required if client chooses investigation for new area)
5. Approximate length of proposed line (m) (not required if client chooses investigation for existing area)</t>
  </si>
  <si>
    <t>1. Pipe dimensioning according to colebrook
2. Prepare layout plan (2D)
3.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</si>
  <si>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Approximate length of existing network (m) (not required if client chooses investigation for new area)
6. Approximate length of proposed line (m) (not required if client chooses investigation for existing area)
7. Flow calculation</t>
  </si>
  <si>
    <t>1. Existing condition analysis.
2. Post development condition analysis (Optional)
3. Flow capacity check for pipe
4. Pipe network conflict check with other network/facility/detail plan.</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</si>
  <si>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city to be connected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Rainfall data (if client can not provide, SMHI data can be used)
13. Surface Elevation/3d surface (if client can not provide, SCALGO data can be used)
14. Profile of pipe (dwg)</t>
  </si>
  <si>
    <t>1. PM/report
2. Model files
3. Shapefiles
4. Risk zoning maps</t>
  </si>
  <si>
    <t>1. PM/report
2. Model files
3. Shapefiles 
4. Velocity profile for river reach
5. Scour profile for hydraulic structures
6. Water surface profile for river reach
7. Schematic drawing (GIS/CAD)</t>
  </si>
  <si>
    <r>
      <t>1. Existing condition analysis.
2. Post-development condition analysis.
3. Rainbed watershed delineation and analysis
2. Determine no of rainbeds
3. Dimensioning of rain beds
5. Rainbed placement and layout plan map preparation in Civil 3D
6. Typical rainbed section</t>
    </r>
    <r>
      <rPr>
        <sz val="11"/>
        <color theme="8" tint="-0.499984740745262"/>
        <rFont val="Calibri"/>
        <family val="2"/>
        <scheme val="minor"/>
      </rPr>
      <t xml:space="preserve"> </t>
    </r>
  </si>
  <si>
    <r>
      <t xml:space="preserve">1. Area (Ha)
2. Detail Plan (dwg/Shapefile) 
3. Proposed elevation and surface of roads and hard surface areas (dwg)
4. Road surface
5. Geotechnical Report (GW level, soil type)
6. EIA Report
7. Landuse
8. Stormwater network 
9. Type of development (New residential/new industrial area/new mixed use area/existing residential/existing industrial/existing mixed use area)
</t>
    </r>
    <r>
      <rPr>
        <sz val="11"/>
        <color theme="8" tint="-0.499984740745262"/>
        <rFont val="Calibri"/>
        <family val="2"/>
        <scheme val="minor"/>
      </rPr>
      <t xml:space="preserve">
</t>
    </r>
  </si>
  <si>
    <t>1. Area (Ha) 
2. Landuse status (Developed/need to be developed) 
5. Type of development (New residential/new industrial area/new mixed use area/existing residential/existing industrial/existing mixed use area)</t>
  </si>
  <si>
    <t xml:space="preserve">1. Existing condition analysis.
2. Post Development condition analysis 
3. Require Delay volume calculation
4. Pond layout map preparation.
5. PM </t>
  </si>
  <si>
    <t>1. Area (Ha)
2. Detail Plan (dwg/Shapefile)
3. Type of development (New residential/new industrial area/new mixed use area/existing residential/existing industrial/existing mixed use area)
4. Road plan design with elevation (dwg)
5. Existing surface
6. Existing pipe network
7. Post Development surface (Optional)
8. Post Development pipe network (Optional)
9. EIA Report.
10. Geotechnical Report.</t>
  </si>
  <si>
    <t>1. Area (Ha)
2. Type of development (New residential/new industrial area/new mixed use area/existing residential/existing industrial/existing mixed use area)</t>
  </si>
  <si>
    <t>1. Pond layout map (PDF)
2. Report</t>
  </si>
  <si>
    <t xml:space="preserve">1. Magasin layout map (PDF)
2. Magasin cross-section (PDF)
3. Magasin cross-section (DWG)
4. Report </t>
  </si>
  <si>
    <t>1. Existing condition analysis.
2. Post Development condition analysis (Optional)
3. Require Delay volume calculation
4. Selection of the delay magasin
4. Magasin dimensioning.
5. Magasin placement and layout map preparation in civil 3D.
6. Magasin cross-section preparation in civil 3D</t>
  </si>
  <si>
    <t>1. Existing condition analysis
2. Post development condition analysis (optional)
3. Selection of appropriate stormwater facility
4. Treatment facility watershed analysis
5. Dimensioning and design of stormwater facilities
6. Pollution modelling in stormtac
7. Treatment facility placement and layout map preparation in Civil 3D
8. Comparison of pre &amp; post development scenarios
9. Comparison of pollutant concentration with guide values in post development scenario
10. Plan drawing and typical sections</t>
  </si>
  <si>
    <t xml:space="preserve">1. Area (Ha)
2. Detail Plan (dwg/Shapefile)
3. Type of development (New residential/new industrial area/new mixed use area/existing residential/existing industrial/existing mixed use area)
4. Existing and proposed landuse
5. Proposed elevation and surface of roads and hard surface areas
6. Public and private property boundaries
7. Pipe network data
8. Geotechnical Report
9. EIA Report 
</t>
  </si>
  <si>
    <t xml:space="preserve">1. Area (Ha)
2. Type of development (New residential/new industrial area/new mixed use area/existing residential/existing industrial/existing mixed use area)
</t>
  </si>
  <si>
    <t>1. Treatment facility layout map (PDF)
2 Treatment facility Cross-section (PDF)
3. Treatment facility cross section (DWG)
4. Pollution calculation Report (Optional)
5. PM.</t>
  </si>
  <si>
    <t>1. Watershed Impact Analysis
2. Flow calculation
3. Required Flow Capacity Calculation
4. Pipe dimensioning
5.  Design and dimensioning of treatment facility
6. Design and dimensioning of delay facility
7. Design and dimension technically feasible solution for flow transportation facility.
8. Prepare the entire Pipe network in AutoCAD (2D)
9. Conflict checking
10. Preparation of PM
11. Prepare typical section drawing</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</si>
  <si>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7. Existing LSO Network (dwg)
8. Area (Ha)
9. Surface Elevation/3d surface (Existing and Proposed)</t>
  </si>
  <si>
    <t>1. Pipe network Plan (pdf)
2. Profile layout (PDF)
2. 3D Pipe network Model (DWG)
3. Section Drawing (PDF/DWG)
4. PM</t>
  </si>
  <si>
    <t>1. Detail Plan (dwg/Shapefile)
2. Road layout plan and surface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8. Existing LSO Network (dwg)
9. Area (Ha)
10. Surface Elevation/3d surface (Existing and Proposed)
11. EIA Report</t>
  </si>
  <si>
    <t>1. Watershed Impact Analysis
2. Flow calculation
3. Required Flow Capacity Calculation
4. Pipe dimensioning
5.  Design and dimension technically feasible solution for treatment facility
6. Design and dimension technically feasible solution for delay facility
7. Design and dimension technically feasible solution for flow transportation facility.
8. Prepare the entire Pipe network in AutoCAD (3D)
9. Conflict checking
10. Prepare pipe profile
11. Preparation of PM
12. Prepare typical section drawings</t>
  </si>
  <si>
    <t>1. Watershed Impact Analysis
2. Flow calculation
3. Required Flow Capacity Calculation
4. Pipe dimensioning
5.  Design and dimension technically feasible solution for treatment facility
6. Design and dimension technically feasible solution for delay facility
7. Design and dimension technically feasible solution for flow transportation facility.
8. Prepare the entire Pipe network in AutoCAD (3D)
9. Conflict checking
10. Prepare pipe profile
11. Preparation of PM
12. Prepare detail section drawings
13. Product specification
14. Prepare AMA</t>
  </si>
  <si>
    <t>1. Detail Plan (dwg/Shapefile)
2. Road layout plan and surface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Network (dwg)
8. Existing LSO Network (dwg)
9. Area (Ha)
10. SH Report and drawings
11. EIA Report</t>
  </si>
  <si>
    <t>1. Detailed Plan and Profile layout (PDF)
2.  DWG Model (3D)
3.   Detailed Section Drawing (PDF)
4.   PM
5. AMA calculation
6. Product specification</t>
  </si>
  <si>
    <t>1. Landuse data (Existing and proposed)
2. Geotechnical data
3. Surface (Existing and proposed)
4. Pump data (no. of pump, hourly flow rate of pump, model number of pump, drawing of pump house)
5. Existing VA network
6. Proposed VA network</t>
  </si>
  <si>
    <t>1. Detail plan/Proposed landuse
2. Environment report
3. Geotechnical Investigation report
4. Existing VA+LSO Network
5. Surface elevation data
6. Road elevation data
7. Existing drum information (Material, dia, length, number)
8. Drum inlet and outlet location and VG level
9. Adjacent highest water level</t>
  </si>
  <si>
    <t>1. Landuse data (Existing and proposed)
2. Surface elevation
3. Existing distribution network
4. Geotechnical data
5. Area (Ha)
6. Type of development (New residential/new industrial area/new mixed use area/existing residential/existing industrial/existing mixed use area)
7. Slope of the area (hilly area/High slope area/ mild slope area/complex terrain/Flat)</t>
  </si>
  <si>
    <t>Existing drum information (Material, dia, length, number)</t>
  </si>
  <si>
    <t>1. PM
2. Pump specification</t>
  </si>
  <si>
    <t>1. Plan drawing (PDF/DWG)
2. Drum Cross Section Drawing (PDF/DWG)
3. Drum Long Section Drawing (PDF/DWG)
4. Report</t>
  </si>
  <si>
    <t>1. PM</t>
  </si>
  <si>
    <t>1. Existing surface
2. Existing pipe network
3. Post Development surface (Optional)
4. Post Development pipe network (Optional)
5. EIA Report.
6. Geotechnical Report.
7. Area (Ha)
8. Type of development (New residential/new industrial area/new mixed use area/existing residential/existing industrial/existing mixed use area)
9. Slope of the area (hilly area/High slope area/ mild slope area/complex terrain/Flat)</t>
  </si>
  <si>
    <t xml:space="preserve">1. Infiltration facility layout map (dwg/PDF) in 2D
2. Infiltration facility cross-section (PDF)
3. Infiltration facility cross-section (DWG)
4. Report </t>
  </si>
  <si>
    <t xml:space="preserve">1. Area (Ha)
2. Type of development (New residential/new industrial area/new mixed use area/existing residential/existing industrial/existing mixed use area)
3. Slope of the area (hilly area/High slope area/ mild slope area/complex terrain/Flat)
4. Approximate length of existing network (m) (not required if client chooses investigation for new area)
5. Approximate length of proposed line (m) (not required if client chooses investigation for existing area)
</t>
  </si>
  <si>
    <t>1. Existing condition analysis
2. Proposed condition analysis
3. Drainage pipe dimensioning based on road surface data/geotechnical data.
4. Feasibility analysis for line drainage.
5. Drainage network preparation in Civil 3D.</t>
  </si>
  <si>
    <t>1. Existing surface
2. Existing pipe network (Optional)
3. Post Development surface
4. Post Development pipe network (Optional)
5. EIA Report.
6. Geotechnical Report.
7. Area (Ha)
8. Type of development (New residential/new industrial area/new mixed use area/existing residential/existing industrial/existing mixed use area)
9. Slope of the area (hilly area/High slope area/ mild slope area/complex terrain/Flat)</t>
  </si>
  <si>
    <t>1. Drainage network layout map (PDF)
2. Drainage network profile (PDF) (Optional)
3. Drainage network model. (2D/3D) 
3. Section drawing</t>
  </si>
  <si>
    <t>1. Area (Ha)
2. Detail Plan (dwg/Shapefile)
3. Type of development (New residential/new industrial area/new mixed use area/existing residential/existing industrial/existing mixed use area)
4. Road plan design with elevation (dwg)
5. Road surface
6. Elevation of property
7. EIA Report
8. Geotechnical Report (GW level, soil type)
9. Pipe network data
10. Existing landuse (if client can not provide data, we can use scalgo)
11. Existing ground surface</t>
  </si>
  <si>
    <t>1. Flow path identification
2. Catchment delineation
3. Landuse analysis
4. Flow calculation
5. Drum capacity check
6. Risk Analysis</t>
  </si>
  <si>
    <t>1. Detail plan/Landuse map
2. Existing surface
3. Existing pipe network
4. Post Development surface (Optional)
5. Post Development pipe network (Optional)
6. EIA Report.
7. Geotechnical Report.
8. Area (Ha)
9. Type of development (New residential/new industrial area/new mixed use area/existing residential/existing industrial/existing mixed use area)
10. Slope of the area (hilly area/High slope area/ mild slope area/complex terrain/Flat)</t>
  </si>
  <si>
    <t>1. Surface elevation data
2. Road elevation data
3. Existing drum information (Material, dia, length, number of drum)
4. Drum inlet and outlet location and VG level
5. Adjacent highest water level
6. Environment Report
7. Geotechnical Investigation Report</t>
  </si>
  <si>
    <t>1. Existing drum information (Material, dia, length, number of drum)</t>
  </si>
  <si>
    <t>1. Propose elevation for properties
2. Propose entrance for properties
3. Typical section
4. PM</t>
  </si>
  <si>
    <t>1. Plan drawings (pdf)
2. 3D surface (dwg)
3. Typical section (pdf)
4. PM</t>
  </si>
  <si>
    <t>200 hrs (20 ha)</t>
  </si>
  <si>
    <t>320 hrs (20 ha)</t>
  </si>
  <si>
    <t>1. Area (Ha)
2. Proposed road design
3. Proposed road surface elevation
4. Proposed VA network
5. Propsoed LSO network
6. Existing surface</t>
  </si>
  <si>
    <t>1. Area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Typical cross section according to manning's formula/required flow capacity
11. Road layout plan
12. Length of the facility (ditch/river)</t>
  </si>
  <si>
    <t>1. Area (Ha)
2. Type of development (New residential/new industrial area/new mixed use area/existing residential/existing industrial/existing mixed use area)
3. Slope of the area (hilly area/High slope area/ mild slope area/complex terrain/Flat)
4. Length of the facility (ditch/river)</t>
  </si>
  <si>
    <t>160 hrs (20 ha)</t>
  </si>
  <si>
    <t>1. Area (Ha)
2. Proposed road design
3. Proposed road surface elevation
4. Proposed VA network
5. Propsoed LSO network
6. Existing surface
7. Road length</t>
  </si>
  <si>
    <t>1. Area (Ha)
2. Road length</t>
  </si>
  <si>
    <t>1. Design of dry pond
2. Typical cross section</t>
  </si>
  <si>
    <t>1. Design of wet pond
2. Typical cross section</t>
  </si>
  <si>
    <t>1. Area of pond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Required volume
11. Road layout plan</t>
  </si>
  <si>
    <t>1. Area of pond (Ha)
2. Type of development (New residential/new industrial area/new mixed use area/existing residential/existing industrial/existing mixed use area)
3. Slope of the area (hilly area/High slope area/ mild slope area/complex terrain/Flat)</t>
  </si>
  <si>
    <t>1. Design of rainbed
2. Typical cross section
3. Plant list</t>
  </si>
  <si>
    <t>1. Area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Required volume
11. Road layout plan</t>
  </si>
  <si>
    <t>1. Area (Ha)</t>
  </si>
  <si>
    <t>240 hrs (20 ha)</t>
  </si>
  <si>
    <t>360 hrs (20 ha)</t>
  </si>
  <si>
    <t>1. Area (Ha)
2. Detail Plan (dwg/Shapefile)
3. Type of development (New residential/new industrial area/new mixed use area/existing residential/existing industrial/existing mixed use area)
4. Slope of the area (hilly area/High slope area/ mild slope area/complex terrain/Flat)
6. Geotechnical investigation (soil type, ground water level)
Existign and Proposed VA network
Existing and Propsoed LSO network
8. Existing Surface Elevation/3d surface (if client can not provide, SCALGO data can be used)
9. Archeological map
10. Typical cross section according to manning's formula/required flow capacity
11. Road layout plan</t>
  </si>
  <si>
    <t>1. Analyzing existing LSO lines
2. Analyzing existing VA network
3. Analyzing conflicts between existing LSO lines and proposed detail plan</t>
  </si>
  <si>
    <t>1. Plan drawings (pdf)
2. Plan drawings (dwg)
3. Typical section (pdf)
4. PM
5. Conflict list</t>
  </si>
  <si>
    <t>1. Analyzing existing LSO lines
2. Analyzing existing VA network
3. Analyzing conflicts between existing LSO lines and proposed detail plan
4. Analyzing conflicts between existing LSO lines and proposed VA network</t>
  </si>
  <si>
    <t>1. Analyzing the conflict report between LSO and VA/storm pipes
2. Preparing a preliminary layout plan for preheating pipes</t>
  </si>
  <si>
    <t>1. Section design according to preliminary layout plan</t>
  </si>
  <si>
    <t>1. Analyzing the conflict report between LSO and VA/storm pipes
2. Preparing a preliminary layout plan for electric, fiber cables</t>
  </si>
  <si>
    <t>1. Area (Ha)
2. Detail Plan (dwg/Shapefile)
3. Type of development (New residential/new industrial area/new mixed use area/existing residential/existing industrial/existing mixed use area)
4. Road plan design with elevation (dwg)
5. Existing LSO Network
6. Existing VA Network
7. Propose VA network
8. Number of management owner
9. Road length and width</t>
  </si>
  <si>
    <t>1. Plan drawings (pdf)
2. Plan drawings (dwg)
3. PM</t>
  </si>
  <si>
    <t>1.Typical section (pdf)
2.PM</t>
  </si>
  <si>
    <t>1. Analyzing the conflict report between LSO and VA/storm pipes
2. Analyzing the preliminary layout plan for electric-fiber pipes
3. Checking for conflict with LA design, detention/treatment facilities, street lighting
4. Preparing detail design of electric-fiber layout plan
5. Suggesting alternate route for relocated existing LSO lines</t>
  </si>
  <si>
    <t>RH</t>
  </si>
  <si>
    <t>1. Area (Ha)
2. Detail Plan (dwg/Shapefile)
3. Type of development (New residential/new industrial area/new mixed use area/existing residential/existing industrial/existing mixed use area)
4. Road plan design with elevation (dwg)
5. Existing LSO Network
6. Existing VA Network
7. Propose VA network
8. Preliminary electric/opto layout plan
9. Proposed road section
10. Geotechnical data
11. Proposed sections for VA, LA, Street lighting, PH, district cooling, garbage collection
12. Number of management owner</t>
  </si>
  <si>
    <t>1. Typical section (pdf)
2. PM</t>
  </si>
  <si>
    <t>1. Area (Ha)
2. Type of development (New residential/new industrial area/new mixed use area/existing residential/existing industrial/existing mixed use area)
3. Number of management owner
4. Road length and width</t>
  </si>
  <si>
    <t>1. Area (Ha)
2. Type of development (New residential/new industrial area/new mixed use area/existing residential/existing industrial/existing mixed use area)
3. Number of management owner</t>
  </si>
  <si>
    <t>1. Project area analysis ( Soil analysis from SGU)
2. Soil investigation report analysis.
3.Proposed/Planned Geo construction analysis for the area.
4. Existing pipes and cables analysis.
5. Planning for bore hole locations.
6. Suggesting necessary test/ tests for each bore hole.</t>
  </si>
  <si>
    <t>1. Project area location and boundary.
2. Details of planned/proposed constructions.</t>
  </si>
  <si>
    <t>1. GEO investigation field programme</t>
  </si>
  <si>
    <t>Approximate time for execution for a project similar to Ballstadaalen:
1. Project area analysis ( Soil analysis from SGU)-2days
2. Soil investigation report analysis.-2weeks
3.Proposed/Planned Geo construction analysis for the area.-3days
4. Existing pipes and cables analysis.-3days
5. Planning for bore hole locations.-1week
6. Suggesting necessary test/ tests for each bore hole.-Will be done simultaneously with task 5, No extra time needed.</t>
  </si>
  <si>
    <t>1. GEO investigation Lab protocol</t>
  </si>
  <si>
    <t>Approximate time for execution for a project similar to Ballstadaalen:
*Time starts after receiving the field investigation results.
1. Analysis of the field investigations results.-1week
2. Review of proposed/planned Geo constructions.-2days
3. Planning of lab test for each hole.(8days/1.5weeks)</t>
  </si>
  <si>
    <t>1. Project area location and boundary.
2. Details of planned/proposed constructions.
3. Field investigation results.</t>
  </si>
  <si>
    <t>1. Analysis of the field investigations results.
2. Review of proposed/planned Geo constructions.
3. Planning of lab test for each hole.</t>
  </si>
  <si>
    <t>1. Uplift calculation file
2. PM report</t>
  </si>
  <si>
    <t>Approximate time for execution for a project similar to Ballstadaalen:
*Time depends on how many magazines need to be checked
1. Analysis of ground water level.-2days
2.Evaluation the VG level of proposed structures.-3days
3. Evaluation of unit weight of soil.-3days
4. Evaluation of self weight of proposed structures.-3days
5. Calculating the uplift pressure on proposed structures.-1week
6. PM report for Uplift-2days</t>
  </si>
  <si>
    <t xml:space="preserve">1. Groundwater levels.
2. Soil investigation report.
3. VG levels of the proposed structure
4. Technical specification of the proposed structure(material, thickness, self weight, height, width, depth, diameter etc.) </t>
  </si>
  <si>
    <t>1. Analysis of ground water level.
2.Evaluation the VG level of proposed structures.
3. Evaluation of unit weight of soil.
4. Evaluation of self weight of proposed structures.
5. Calculating the uplift pressure on proposed structures. 
6. PM report for Uplift</t>
  </si>
  <si>
    <t>1. PM report</t>
  </si>
  <si>
    <t>Approximate time for execution for a project similar to Ballstadaalen:
1. Preparing soil profile.-3days
2. Materials type and frost hazard class analysis.-2days
3. Ground water analysis.-2days
4. Soil and ground water contamination analysis.-3days
5. Analysis of strength and deformation properties.-2days
6. Review of soil stability condition of the area.-3days
7. Analysis of test results and soil sections provided in MUR.-3days
8. Analysis of rock layer.-2days
9. PM report preparation-1week</t>
  </si>
  <si>
    <t>1. Location and area boundary
2. Soil investigation report.</t>
  </si>
  <si>
    <t>1. Preparing soil profile.
2. Materials type and frost hazard class analysis.
3. Ground water analysis.
4. Soil and ground water contamination analysis.
5. Analysis of strength and deformation properties.
6. Review of soil stability condition of the area.
7. Analysis of test results and soil sections provided in MUR.
8. Analysis of rock layer.
9. PM report preparation</t>
  </si>
  <si>
    <t>1. Plan drawing(s)
2. Typical Sections
3. PM Report</t>
  </si>
  <si>
    <t>Approximate time for execution for a project similar to Ballstadaalen:
1. Analysis of the soil characteristics.-3days
2. Investigating the reason for erosion.-2days
3. Analysis of ground water level.-2days
4. Analysis the impact of ice and rain fall.-3days
5. Analysis of surface run off.-3days
6. Analysis of particle size at the area.-1week
7. Analysis of flow velocity and turbulence of the water body.-3days
8. Suggesting the measures for erosion protection.-1.5weeks
9. Drawing preparation-1week
10. PM report preparation-1week</t>
  </si>
  <si>
    <t xml:space="preserve">1. Soil Investigation reports
2. Hydrological investigation reports
3. Highest water level.
4. Presence and severity of waves in the water body.
5. Rainfall data
6. Run off data
7. Frost conditions
8. Sediment size carried by the water. </t>
  </si>
  <si>
    <t>1. Analysis of the soil characteristics.
2. Investigating the reason for erosion.
3. Analysis of ground water level.
4. Analysis the impact of ice and rain fall.
5. Analysis of surface run off.
6. Analysis of particle size at the area
7. Analysis of flow velocity and turbulence of the water body. 
8. Suggesting the measures for erosion protection.
9. Drawing preparation
10. PM report preparation</t>
  </si>
  <si>
    <t>1. Analysis of the soil characteristics
2. Analysis of groundwater level
3. Analysis of loads coming from new structure.
4. Calculatind load compensation to balance the new loads coming from the structure.</t>
  </si>
  <si>
    <t>1. Soil investigation reports
2. Details of new structure(dimensions, material, live loads if any)</t>
  </si>
  <si>
    <t>Approximate time for execution for a project similar to Ballstadaalen:
1. Analysis of the soil characteristics-3days
2. Analysis of groundwater level-2days
3. Analysis of loads coming from new structure.-1week
4. Calculating load compensation to balance the new loads coming from the structure.-1.5week</t>
  </si>
  <si>
    <t>1. Plan drawing(s)
2. Sections
3. PM report</t>
  </si>
  <si>
    <t>Preliminary Design for City street</t>
  </si>
  <si>
    <t>1. Preliminary Road plan   
2. Preliminary Road elevation   
3. Preliminary Road slope  
4. Defining low point for safe runoff   
5. Co-ordination with stormwater facility design 
6. Preliminary Road section (optional)
7. Preliminary Road profile (optional)</t>
  </si>
  <si>
    <t>1. Approx Road length
2. Road section width
3. Existing ground surface (DEM or CAD file)
4. Detail plan (CAD file)
5. Base map (CAD file)
6. Number of lane
7. Stormwater inlet and outlet locations (PDF or CAD file)
8. VG of VA pipe networks ( PDF or CAD file)</t>
  </si>
  <si>
    <t>1. Approx Road length
2. Road section width
3. Number of lane
4. Status of Development
5. Terrain of project area (options: Hilly, Plain, Forest)</t>
  </si>
  <si>
    <t>240 Hours (With Task 6 &amp; 7)
160 Hours (Without Task 6 &amp; 7)
(Reference project- Bällstadalen)</t>
  </si>
  <si>
    <t>Approx. Timeline:
220 Hours (With Task 6 &amp; 7)
140 Hours (Without Task 6 &amp; 7)
(Reference project- Bällstadalen)</t>
  </si>
  <si>
    <t>Approx. Timeline:
200 Hours (With Task 6 &amp; 7)
120 Hours (Without Task 6 &amp; 7)
(Reference project- Bällstadalen)</t>
  </si>
  <si>
    <t>Approx. Timeline:
280 Hours (With Task 6 &amp; 7)
200 Hours (Without Task 6 &amp; 7)
(Reference project- Bällstadalen)</t>
  </si>
  <si>
    <t>1. Approx Road length
2. Road section width
3. Existing ground surface (DEM or CAD file)
4. Detail plan (CAD file)
5. Base map (CAD file)
6. Number of lane
7. Number of intersection</t>
  </si>
  <si>
    <t>1. Preliminary plan   
2. Preliminary elevation   
3. Preliminary slope
4. Ensure Road drainage  
5. Co-ordination with stormwater facility design 
6. Preliminary typical section (optional)
7. Preliminary profile (optional)</t>
  </si>
  <si>
    <t>Approx. Timeline:
160 Hours (With Task 6 &amp; 7)
100 Hours (Without Task 6 &amp; 7)
(Reference project- Bällstadalen)</t>
  </si>
  <si>
    <t>1. Approx GC length
2. GC section width
3. Existing ground surface (DEM or CAD file)
4. Detail plan (CAD file)
5. Base map (CAD file)
7. Stormwater inlet and outlet locations (PDF or CAD file)
8. VG of VA pipe networks ( PDF or CAD file)</t>
  </si>
  <si>
    <t>1. Preliminary plan   
2. Preliminary elevation   
3. Preliminary slope
4. Ensure drainage  
5. Co-ordination with stormwater facility design 
6. Preliminary typical section (optional)
7. Preliminary profile (optional)</t>
  </si>
  <si>
    <t>1. Preliminary plan   
2. Preliminary elevation   
3. Preliminary slope
4. Ensure drainage  
5. Co-ordination with stormwater facility design 
6. Preliminary typical section (optional)
7. Preliminary surface (optional)</t>
  </si>
  <si>
    <t>1. Approx number of parking space
2. Type of Vehicle for parking
3. Existing ground surface (DEM or CAD file)
4. Detail plan (CAD file)
5. Base map (CAD file)
6. Stormwater inlet and outlet locations (PDF or CAD file)
7. VG of VA pipe networks ( PDF or CAD file)</t>
  </si>
  <si>
    <t>Approx. Timeline:
300 Hours (With Task 6 &amp; 7)
180 Hours (Without Task 6 &amp; 7)
(Reference project- Bällstadalen)</t>
  </si>
  <si>
    <t>1. Detail Road plan   
2. Detail Road elevation   
3. Detail Road section   
4. Detail Road profile   
5. Road Superstructure design   
6. Ensure Road drainage according to stormwater facilities   
7. Accommodation of stormwater purification in Road design
8. PM 
9. Checking Road design with Autoturn (Optional)
10. Roundabout design (Optional)
11. Cut-fill analysis for road design (Optional)</t>
  </si>
  <si>
    <t>1. Approx Road length
2. Road section width
3. Existing ground surface (DEM or CAD file)
4. Detail plan (CAD file)
5. Base map (CAD file)
6. Number of lane
7. Speed limit
8. Future ADT for the project area
9. Stormwater inlet and outlet locations (CAD file)
10. VG of VA pipe networks ( PDF or CAD file)</t>
  </si>
  <si>
    <t>Approx. Timeline:
700 Hours (With Task 9,10 &amp; 11)
580 Hours (Without Task 9,10 &amp; 11)
(Reference project- Bällstadalen)</t>
  </si>
  <si>
    <t>Approx. Timeline:
600 Hours (With Task 9,10 &amp; 11)
500 Hours (Without Task 9,10 &amp; 11)
(Reference project- Bällstadalen)</t>
  </si>
  <si>
    <t>1. Approx Road length
2. Road section width
3. Existing ground surface (DEM or CAD file)
4. Detail plan (CAD file)
5. Base map (CAD file)
6. Speed limit
7. Future ADT for the project area
8. Stormwater inlet and outlet locations (CAD file)
9. VG of VA pipe networks ( PDF or CAD file)</t>
  </si>
  <si>
    <t>Approx. Timeline:
550 Hours (With Task 9,10 &amp; 11)
480 Hours (Without Task 9,10 &amp; 11)
(Reference project- Bällstadalen)</t>
  </si>
  <si>
    <t>Approx. Timeline:
800 Hours (With Task 9,10 &amp; 11)
680 Hours (Without Task 9,10 &amp; 11)
(Reference project- Bällstadalen)</t>
  </si>
  <si>
    <t>1. Approx Road length
2. Road section width
3. Existing ground surface (DEM or CAD file)
4. Detail plan (CAD file)
5. Base map (CAD file)
6. Number of lane
7. Number of intersection
8. Speed limit
9. Future ADT for the project area
10. Stormwater inlet and outlet locations (CAD file)
11. VG of VA pipe networks ( PDF or CAD file)</t>
  </si>
  <si>
    <t>1. Detail Road plan   
2. Detail Road elevation   
3. Detail Road section   
4. Detail Road profile   
5. Road Superstructure design by PMS Objekt   
6. Ensure Road drainage according to stormwater facilities   
7. Accommodation of stormwater purification in Road design
8. PM 
9. Checking Road design with Autoturn (Optional)
10. Roundabout design (Optional)
11. Cut-fill analysis for road design (Optional)</t>
  </si>
  <si>
    <t>Approx. Timeline:
400 Hours (With Task 9)
350 Hours (Without Task 9)
(Reference project- Bällstadalen)</t>
  </si>
  <si>
    <t>1. Detail plan   
2. Detail elevation   
3. Detail section   
4. Detail profile   
5. Superstructure design   
6. Ensure drainage according to stormwater facilities   
7. Accommodation of stormwater purification in Road design
8. PM 
9. Cut-fill analysis for GC design (Optional)</t>
  </si>
  <si>
    <t>1. Detail plan   
2. Detail elevation   
3. Detail section   
4. Detail profile   
5. Superstructure design   
6. Ensure drainage according to stormwater facilities   
7. Accommodation of stormwater purification in Road design
8. PM 
9. Checking parking design with Autoturn (Optional)
10. Cut-fill analysis for parking design (Optional)</t>
  </si>
  <si>
    <t>1. Approx number of parking space
2. Type of Vehicle for parking
3. Existing ground surface (DEM or CAD file)
4. Detail plan (CAD file)
5. Base map (CAD file)
6. Future ADT for the project area
7. Stormwater inlet and outlet locations (PDF or CAD file)
8. VG of VA pipe networks ( PDF or CAD file)</t>
  </si>
  <si>
    <t>Approx. Timeline:
700 Hours (With Task 9 &amp;10)
500 Hours (Without Task 9 &amp; 10)
(Reference project- Bällstadalen)</t>
  </si>
  <si>
    <t>1. Number of Bus stop
2.Type of project area (Residential, Industrial, Commercial)
3. Status of Development
4. Terrain of project area (Option: Hilly, Plain, Forest)</t>
  </si>
  <si>
    <t>Approx. Timeline:
250 Hours (With Task 7)
200 Hours (Without Task 7)
(Reference project- Bällstadalen)</t>
  </si>
  <si>
    <t>1. Number of Bus stop
2. Type of Bus
3. Existing ground surface (DEM or CAD file)
4. Detail plan (CAD file)
5. Base map (CAD file)
6. Proposed road plan &amp; section (CAD file)
7. Stormwater inlet and outlet locations (PDF or CAD file)
8. VG of VA pipe networks ( PDF or CAD file)</t>
  </si>
  <si>
    <t>1. Plan   
2. Elevation   
3. Section     
4. Superstructure design   
5. Ensure drainage according to stormwater facilities   
6. Accommodation of stormwater purification in Road design 
7. Checking Road design with Autoturn (Optional)</t>
  </si>
  <si>
    <t xml:space="preserve">1. Plan layout   
2. Illuminance calculation   
3. Co-ordinate with LSO for street lighting cable design   
4. Street Light post, Foundation   
5. Street Light Fixtures    
6. PM </t>
  </si>
  <si>
    <t>1. Length of road 
2. Road section width
3. Number of road intersection
4. Road plan and section (CAD file)
5. Type of pavement surface
6. Detail plan (CAD file)
7. Base map (CAD file)</t>
  </si>
  <si>
    <t>1. Road length
2. Road section width
3.Type of project area (Residential, Industrial, Commercial)
4. Status of Development</t>
  </si>
  <si>
    <t>Approx. Timeline:
250 Hours
(Reference project- Bällstadalen)</t>
  </si>
  <si>
    <t>1. Sign and marking plan
2. Sign post and foundation</t>
  </si>
  <si>
    <t>1. Length of road
2. Number of intersection
3. Road plan and section (CAD file)
4. Detail plan (CAD file)
5. Base map (CAD file)</t>
  </si>
  <si>
    <t>Approx. Timeline:
160 Hours
(Reference project- Bällstadalen)</t>
  </si>
  <si>
    <t>1. Road Corridor in Civil 3D 
2. Auto generated road sections in Civil 3D
3. Defining Road superstructure depth in road assembly of Civil 3D
4. Road Alignment and Profile in Civil 3D
5. Dynamic Road Elevations in Civil 3D</t>
  </si>
  <si>
    <t>1. Length of Road
2. Road section width
3. Number of intersection
4. Road superstructure depth 
5. Road alignment and profile (Civil 3D file)
6. Road plan and section (CAD file)
7. Existing ground surface (DEM or CAD file)
8. Number of roundabout (If any)</t>
  </si>
  <si>
    <t>Approx. Timeline:
450 Hours
(Reference project- Bällstadalen)</t>
  </si>
  <si>
    <t>1. Road Top surface in Civil 3D
2. Road bottom surface in Civil 3D (Optional)</t>
  </si>
  <si>
    <t>1. Length of Road
2. Road section width
3. Number of intersection
4. Road elevation (CAD file) 
5. Road alignment and profile (Civil 3D file)
6. Road plan and section (CAD file)
7. Existing ground surface (DEM or CAD file)
8. Number of roundabout (If any)</t>
  </si>
  <si>
    <t>1. Road length
2. Road section width
3. Terrain of project area (Option: Hilly, Plain, Forest)</t>
  </si>
  <si>
    <t>Approx. Timeline:
200 Hours
(Reference project- Bällstadalen)</t>
  </si>
  <si>
    <t>1. Material Technical Specification
2. Material quantity and cost
3. Defining AMA code in detail section
4. Construction procedure</t>
  </si>
  <si>
    <t>Approx. Timeline:
500
(Reference project- Bällstadalen)</t>
  </si>
  <si>
    <t>Approx. Timeline:
320
(Reference project- Bällstadalen)</t>
  </si>
  <si>
    <t>1. Approx Road length
2. Road section width
3.Type of project area (Residential, industrial, Commercial)
4. Terrain of project area (Option: Hilly, Plain, Forest)</t>
  </si>
  <si>
    <t>1. Approx Road length
2. Road section width
3.Type of project area (Residential, Industrial, Commercial)
4. Status of Development</t>
  </si>
  <si>
    <t>1. Length of Road
2. Road section width
3. Road plan and section (CAD file)
4. Survey file after road construction (CAD file)
5. Detail plan (CAD file)
6. Existing ground surface (DEM or CAD file)</t>
  </si>
  <si>
    <t>1. Length of Road
2. Road section width
3. Road superstructure depth ( PDF or CAD file)
4. Road plan and section (CAD file)
5. Road corridor in civil 3D (If any)</t>
  </si>
  <si>
    <t>1. Constructed road plan.
2. Constructed road section.
3. Constructed road profile.</t>
  </si>
  <si>
    <t>Flatrate in sek</t>
  </si>
  <si>
    <t xml:space="preserve">Level difference </t>
  </si>
  <si>
    <t>Groundwater level</t>
  </si>
  <si>
    <t>Type of develop</t>
  </si>
  <si>
    <t>Project stage</t>
  </si>
  <si>
    <t>Climate zones</t>
  </si>
  <si>
    <t>Protected land</t>
  </si>
  <si>
    <t>IP check and track</t>
  </si>
  <si>
    <t>1-20 rate in money</t>
  </si>
  <si>
    <t>Total</t>
  </si>
  <si>
    <t>Demands for sweden</t>
  </si>
  <si>
    <t>Faktor</t>
  </si>
  <si>
    <t>Unit</t>
  </si>
  <si>
    <t>m</t>
  </si>
  <si>
    <t xml:space="preserve">Total project area </t>
  </si>
  <si>
    <t>st</t>
  </si>
  <si>
    <t>Yes /no</t>
  </si>
  <si>
    <t>other consultant involed</t>
  </si>
  <si>
    <t>Planned apartments</t>
  </si>
  <si>
    <t>Planned singlehouse</t>
  </si>
  <si>
    <t>0-1</t>
  </si>
  <si>
    <t>1-2</t>
  </si>
  <si>
    <t>Groundwater level, lowest</t>
  </si>
  <si>
    <t>2-3</t>
  </si>
  <si>
    <t>3-6</t>
  </si>
  <si>
    <t>6-x</t>
  </si>
  <si>
    <t>18-30</t>
  </si>
  <si>
    <t>m2 (k)</t>
  </si>
  <si>
    <t>1-3</t>
  </si>
  <si>
    <t>3-9</t>
  </si>
  <si>
    <t>9-18</t>
  </si>
  <si>
    <t>30-60</t>
  </si>
  <si>
    <t>30-90</t>
  </si>
  <si>
    <t>90-200</t>
  </si>
  <si>
    <t>200-400</t>
  </si>
  <si>
    <t>400-600</t>
  </si>
  <si>
    <t>Total sek</t>
  </si>
  <si>
    <t>600-1000</t>
  </si>
  <si>
    <t>0-0,5</t>
  </si>
  <si>
    <t>0,5-1</t>
  </si>
  <si>
    <t>1-5</t>
  </si>
  <si>
    <t>5-10</t>
  </si>
  <si>
    <t>10-30</t>
  </si>
  <si>
    <t>30-100</t>
  </si>
  <si>
    <t>100&lt;50%</t>
  </si>
  <si>
    <t>Total AED</t>
  </si>
  <si>
    <t>AED</t>
  </si>
  <si>
    <t>SEK</t>
  </si>
  <si>
    <t>0-4</t>
  </si>
  <si>
    <t>0-8</t>
  </si>
  <si>
    <t>0-16</t>
  </si>
  <si>
    <t>0-32</t>
  </si>
  <si>
    <t>0-62</t>
  </si>
  <si>
    <t>0-120</t>
  </si>
  <si>
    <t>0-300</t>
  </si>
  <si>
    <t>0-500</t>
  </si>
  <si>
    <t>Value</t>
  </si>
  <si>
    <t>15-30</t>
  </si>
  <si>
    <t>60-100</t>
  </si>
  <si>
    <t>100-200</t>
  </si>
  <si>
    <t>200-300</t>
  </si>
  <si>
    <t>300-400</t>
  </si>
  <si>
    <t>400-500</t>
  </si>
  <si>
    <t>500-600</t>
  </si>
  <si>
    <t>0-15</t>
  </si>
  <si>
    <t>1000-1500</t>
  </si>
  <si>
    <t>1500-2000</t>
  </si>
  <si>
    <t>3000-4000</t>
  </si>
  <si>
    <t>4000-5000</t>
  </si>
  <si>
    <t>5000-6000</t>
  </si>
  <si>
    <t>Planned blocks</t>
  </si>
  <si>
    <t>4000-6000</t>
  </si>
  <si>
    <t>6000-8000</t>
  </si>
  <si>
    <t>4-5</t>
  </si>
  <si>
    <t>5-6</t>
  </si>
  <si>
    <t>6-7</t>
  </si>
  <si>
    <t>7-8</t>
  </si>
  <si>
    <t>8-9</t>
  </si>
  <si>
    <t>9-10</t>
  </si>
  <si>
    <t>10-11</t>
  </si>
  <si>
    <t>11-12</t>
  </si>
  <si>
    <t>12-13</t>
  </si>
  <si>
    <t>13-14</t>
  </si>
  <si>
    <t>14-15</t>
  </si>
  <si>
    <t>15-16</t>
  </si>
  <si>
    <t>16-17</t>
  </si>
  <si>
    <t>x</t>
  </si>
  <si>
    <t>YES</t>
  </si>
  <si>
    <t>NO</t>
  </si>
  <si>
    <t>0-50</t>
  </si>
  <si>
    <t>50-100</t>
  </si>
  <si>
    <t>100-300</t>
  </si>
  <si>
    <t>terrass</t>
  </si>
  <si>
    <t>village</t>
  </si>
  <si>
    <t>ind</t>
  </si>
  <si>
    <t>300-600</t>
  </si>
  <si>
    <t>600-900</t>
  </si>
  <si>
    <t>900-1300</t>
  </si>
  <si>
    <t>1300-1800</t>
  </si>
  <si>
    <t>1800-2500</t>
  </si>
  <si>
    <t>2500-3200</t>
  </si>
  <si>
    <t>3200-4000</t>
  </si>
  <si>
    <t>6000-7000</t>
  </si>
  <si>
    <t>7000-10000</t>
  </si>
  <si>
    <t>10000-15000</t>
  </si>
  <si>
    <t>15000-30000</t>
  </si>
  <si>
    <t>prestudy</t>
  </si>
  <si>
    <t>investigation</t>
  </si>
  <si>
    <t>SH</t>
  </si>
  <si>
    <t>BH</t>
  </si>
  <si>
    <t>1</t>
  </si>
  <si>
    <t>2</t>
  </si>
  <si>
    <t>3</t>
  </si>
  <si>
    <t>4</t>
  </si>
  <si>
    <t>5</t>
  </si>
  <si>
    <t>6</t>
  </si>
  <si>
    <t>7</t>
  </si>
  <si>
    <t>8</t>
  </si>
  <si>
    <t>9</t>
  </si>
  <si>
    <t>10</t>
  </si>
  <si>
    <t>11</t>
  </si>
  <si>
    <t>12</t>
  </si>
  <si>
    <t>13</t>
  </si>
  <si>
    <t>14</t>
  </si>
  <si>
    <t>15</t>
  </si>
  <si>
    <t>16</t>
  </si>
  <si>
    <t>city</t>
  </si>
  <si>
    <t>farm</t>
  </si>
  <si>
    <t>new</t>
  </si>
  <si>
    <t>exist</t>
  </si>
  <si>
    <t>Other consultants involved</t>
  </si>
  <si>
    <t>distri</t>
  </si>
  <si>
    <t>rechanged</t>
  </si>
  <si>
    <t>Test value Bällstadalen</t>
  </si>
  <si>
    <t>0.5</t>
  </si>
  <si>
    <t>Test value Stäket</t>
  </si>
  <si>
    <t>Test value Vansta</t>
  </si>
  <si>
    <t>1. Analysis of deformation properties of the soil.
2. Preparing the soil profile.
3. Checking the existing and new overburden pressure in critical areas. 
4. Analysis of ground water level.
5. Selecting locations where settlement should be checked.
6. Preparing the necessary sections showing soil characteristics for settlement check.</t>
  </si>
  <si>
    <t>1. Soil investigation reports
2. Existing ground profile.
3. Proposed road profile.
4. Proposed road width.
5. Proposed depths and material details of pavement layers.
6. Details of curbstone(material, dimension)
7. Trench details with pipes and cables(if any)
8. Expected ADT(Traffic load)
9. Details of any other facilities that may be present in the road(Bench, bin, lamp, signboards)</t>
  </si>
  <si>
    <t>Approximate time for execution for a project similar to Ballstadaalen:
1. Analysis of deformation properties of the soil.-2days
2. Preparing the soil profile.-3days
3. Checking the existing and new overburden pressure in critical areas.-1.5weeks
4. Analysis of ground water level.-2days
5. Selecting locations where settlement should be checked.-2days
6. Preparing the necessary sections showing soil characteristics for settlement check.-1week</t>
  </si>
  <si>
    <t>1. Plan showing section lines
2. Sections</t>
  </si>
  <si>
    <t>1. Analysis of soil characteristics (cohesion, angle of internal friction etc.)
2. Checking the water level near the slope.
3. Analysis of the loads on the slope. 
4. Preparing the necessary sections for stability check with necessary soil characteristics and layers.</t>
  </si>
  <si>
    <t>1. Soil investigation reports
2. Hydrological investigation reports
3. Existing surface of the area
4. Proposed surface of the area
5. Object details at the crown of the slope(If any).</t>
  </si>
  <si>
    <t>Approximate time for execution for a project similar to Ballstadaalen:
1. Analysis of soil characteristics (cohesion, angle of internal friction etc.)-3days
2. Checking the water level near the slope.-2days
3. Analysis of the loads on the slope.-3days
4. Preparing the necessary sections for stability check with necessary soil characteristics and layers.-2weeks</t>
  </si>
  <si>
    <t>1. Analysis of skin friction and end bearing of the soil from geo investigation report.
2. Choosing what kind of foundation is suitable for the project (Shallow, Deep and Raft)
3. Choosing dimensions and depth for suitable foundations.
4. Reinforcement design for the foundations.
5. Compiling drawings.</t>
  </si>
  <si>
    <t>1. Soil Investigation reports
2. Reaction forces at the foundation coming from the structure.</t>
  </si>
  <si>
    <t xml:space="preserve">1. Evaluation of unit weights of soil.
2. Evaluation of friction angle of soil.
3. Evaluation the surcharge angle.
4. Evaluation the unit weight of backfill materials.  
5. Creating lateral pressure diagram.
6. Calculating sheet pile depth and sections with software. </t>
  </si>
  <si>
    <t>1. Soil Investigation report
2. Details of backfill material.
3. Location of sheet pile</t>
  </si>
  <si>
    <t xml:space="preserve">1. Plan
2. Profile 
3. Section
4. Elevation
5. Ensure drainage according to stormwater facilities   
6. PM </t>
  </si>
  <si>
    <t>1. Approx bridge length
2. Bridge section width
3. Existing ground surface (DEM or CAD file)
4. Detail plan (CAD file)
5. Base map (CAD file)
6. Number of lane
7. Speed limit
8. Future ADT for the project area
9. Stormwater inlet and outlet locations (CAD file)
10. Structural design of bridge (If any)</t>
  </si>
  <si>
    <t>1. Approx bridge length
2. Bridge section width
3. Number of lane
4. Status of Development</t>
  </si>
  <si>
    <t>1. Traffic signal plan
2. Signal post and foundation
3. Traffic simulation</t>
  </si>
  <si>
    <t>1. Length of road
2. Number of intersection
3. Future ADT for the project area
4. Speed limit
5. Road plan and section (CAD file)
6. Detail plan (CAD file)
7. Base map (CAD file)</t>
  </si>
  <si>
    <t>1. ADT
2. Number of intersection
3.Type of project area (Residential, Industrial, Commercial)
4. Status of Development</t>
  </si>
  <si>
    <t>Climate change</t>
  </si>
  <si>
    <t>Pollution</t>
  </si>
  <si>
    <t>Flooding/Flood Mitigation/Overflooding</t>
  </si>
  <si>
    <t xml:space="preserve">Finland </t>
  </si>
  <si>
    <t>ha</t>
  </si>
  <si>
    <t xml:space="preserve">Apartment </t>
  </si>
  <si>
    <t>Villa</t>
  </si>
  <si>
    <t>Townhouse</t>
  </si>
  <si>
    <t>School</t>
  </si>
  <si>
    <t>Office</t>
  </si>
  <si>
    <t xml:space="preserve">Landuse (for planned areas) </t>
  </si>
  <si>
    <t>Industrial</t>
  </si>
  <si>
    <t>Block</t>
  </si>
  <si>
    <t>Residential</t>
  </si>
  <si>
    <t>Agricultural</t>
  </si>
  <si>
    <t xml:space="preserve">Commercial/business </t>
  </si>
  <si>
    <t xml:space="preserve">Undeveloped areas </t>
  </si>
  <si>
    <t>Fully developed areas</t>
  </si>
  <si>
    <t>Less than 25% developed areas</t>
  </si>
  <si>
    <t>More than 25% but less than 50% developed areas</t>
  </si>
  <si>
    <t>More than 50% developed areas</t>
  </si>
  <si>
    <t>Soil Type</t>
  </si>
  <si>
    <t>Clay</t>
  </si>
  <si>
    <t>Silt</t>
  </si>
  <si>
    <t>Sand</t>
  </si>
  <si>
    <t>Gravel</t>
  </si>
  <si>
    <t>Ancient Mountain</t>
  </si>
  <si>
    <t>Rock</t>
  </si>
  <si>
    <t>Filling material (no contamination)</t>
  </si>
  <si>
    <t>Peat</t>
  </si>
  <si>
    <t>Filling material (contaminated)</t>
  </si>
  <si>
    <t>Development Status (for planned areas)</t>
  </si>
  <si>
    <t>Development Status (for Existing areas)</t>
  </si>
  <si>
    <t xml:space="preserve">Less than 25% area will be developed </t>
  </si>
  <si>
    <t>More than 25% but less than 50% area will be developed</t>
  </si>
  <si>
    <t xml:space="preserve">More than 50% area will be delveloped  </t>
  </si>
  <si>
    <t xml:space="preserve">Whole area will be developed </t>
  </si>
  <si>
    <t>Involvement of other consultants</t>
  </si>
  <si>
    <t>&gt;0.5</t>
  </si>
  <si>
    <t>3-5</t>
  </si>
  <si>
    <t>&gt;5</t>
  </si>
  <si>
    <t>&lt;1</t>
  </si>
  <si>
    <t>0.5&lt;x&lt;1</t>
  </si>
  <si>
    <t>11-20</t>
  </si>
  <si>
    <t>6-10</t>
  </si>
  <si>
    <t>30-50</t>
  </si>
  <si>
    <t>50-75</t>
  </si>
  <si>
    <t>75-100</t>
  </si>
  <si>
    <t>&gt;100</t>
  </si>
  <si>
    <t>Groundwater level (lowest)</t>
  </si>
  <si>
    <t>How many people (in future)</t>
  </si>
  <si>
    <t>Test value Hällangen 7</t>
  </si>
  <si>
    <t>%</t>
  </si>
  <si>
    <t>water mod</t>
  </si>
  <si>
    <t>Flooding mod</t>
  </si>
  <si>
    <t>Detail VA</t>
  </si>
  <si>
    <t>Detail Road</t>
  </si>
  <si>
    <t>Detail LA</t>
  </si>
  <si>
    <t>Adm</t>
  </si>
  <si>
    <t>Expert</t>
  </si>
  <si>
    <t>Senior</t>
  </si>
  <si>
    <t>Junior</t>
  </si>
  <si>
    <t>Bällstadalen</t>
  </si>
  <si>
    <t>Pre</t>
  </si>
  <si>
    <t>Vansta</t>
  </si>
  <si>
    <t>Älby</t>
  </si>
  <si>
    <t>Ösmo</t>
  </si>
  <si>
    <t>Hällangen 7</t>
  </si>
  <si>
    <t xml:space="preserve">Vansta 5:50 </t>
  </si>
  <si>
    <t>4 months</t>
  </si>
  <si>
    <t>12 weeks</t>
  </si>
  <si>
    <t>3 months</t>
  </si>
  <si>
    <t>9 weeks</t>
  </si>
  <si>
    <t>2 months</t>
  </si>
  <si>
    <t>6 weeks</t>
  </si>
  <si>
    <t>1 month</t>
  </si>
  <si>
    <t>2 weeks</t>
  </si>
  <si>
    <t>21-35</t>
  </si>
  <si>
    <t>36-50</t>
  </si>
  <si>
    <t>51-65</t>
  </si>
  <si>
    <t>66-80</t>
  </si>
  <si>
    <t>80-100</t>
  </si>
  <si>
    <t>16-30</t>
  </si>
  <si>
    <t>31-60</t>
  </si>
  <si>
    <t>61-100</t>
  </si>
  <si>
    <t>101-200</t>
  </si>
  <si>
    <t>201-350</t>
  </si>
  <si>
    <t>351-500</t>
  </si>
  <si>
    <t>501-750</t>
  </si>
  <si>
    <t>751-1000</t>
  </si>
  <si>
    <t>&gt;1000</t>
  </si>
  <si>
    <t>Project area in ha</t>
  </si>
  <si>
    <t>1&lt;x&lt;3</t>
  </si>
  <si>
    <t>3&lt;x&lt;5</t>
  </si>
  <si>
    <t>5&lt;x&lt;10</t>
  </si>
  <si>
    <t>10&lt;x&lt;20</t>
  </si>
  <si>
    <t>21&lt;x&lt;30</t>
  </si>
  <si>
    <t>31&lt;x&lt;50</t>
  </si>
  <si>
    <t>51&lt;x&lt;75</t>
  </si>
  <si>
    <t>75&lt;x&lt;100</t>
  </si>
  <si>
    <t>Base Amount in SEK/hr</t>
  </si>
  <si>
    <t>Cost calculation parameters (Step 1)</t>
  </si>
  <si>
    <t>Soil type</t>
  </si>
  <si>
    <t>1. Groundwater level (lowest)
2. Total project area
3. Protected land
4. Level difference 
5. Land use (for planned areas)
6. Development Status (for Existing areas)
7. How many people (in future)
8. Soil type
9. Development Status (for planned areas)
10. Project stage
11. Climate zones
12. Involvement of other consultants</t>
  </si>
  <si>
    <t>1. Detail plan (dwg &amp; pdf)
2. Project boundary (dwg)
3. Property boundaries (dwg)
4. Existing and proposed landuse
4. Elevation/height model/DEM (if not available, we use SCALGO)
5. Geo reports (if not availble, we use data from SGU)
6. Existing stormwater network
7. Location/area of protected site in project area (if not available, we check in SCALGO)</t>
  </si>
  <si>
    <t>1. PM in English or Swedish
2. External Meeting with clients</t>
  </si>
  <si>
    <t>&gt;1ha: 2-3 weeks
1-5 ha: 3-4 weeks
6-10 ha: 4-6 weeks
11-20 ha: 6-8weeks 
21-30 ha: 9-12 weeks
31-50ha: 3-4 months
51-75 ha: 4-6 months
75-100 ha: 6-9 months
&gt;100 ha: minimum 9 months</t>
  </si>
  <si>
    <t>1. PM in English or Swedish 
2. External Meeting with clients</t>
  </si>
  <si>
    <t>PM (SEK/hr)</t>
  </si>
  <si>
    <t>External Meeting (SEK/hr)</t>
  </si>
  <si>
    <t>1. Stormwater investigation report
2. Stormtac File
3. All maps and drawing (shp file)</t>
  </si>
  <si>
    <t xml:space="preserve">1. Existing Condition Analysis (Landuse, Catchment, Flow network)
2. Proposed Condition Analysis (Landuse, Catchment, Flow network)
3. Flow Calculation
4. Pollution Calculation (Pre and Post)
5. Solution for treatment facility
6. Solution for delay facility
7. Proposed runoff plan
8. Low point mapping using SCALGO
9. Flood analysis for 100 years rain using SCALGO  </t>
  </si>
  <si>
    <t>&gt;1ha: 2-3 weeks
1-5 ha: 3-4 weeks
6-10 ha: 4-6 weeks
11-20 ha: 6-8weeks 
21-30 ha: 9-12 weeks
31-50ha: 3-4 months
51-75 ha: 4-6 months
75-100 ha: 6-9 months
&gt;100 ha: Minimum 9 months</t>
  </si>
  <si>
    <t>Existing stormwater distribution network investigation</t>
  </si>
  <si>
    <t>WATER (W)</t>
  </si>
  <si>
    <t>SEWER (SE)</t>
  </si>
  <si>
    <t>STORMWATER (ST)</t>
  </si>
  <si>
    <t>LSO (L)</t>
  </si>
  <si>
    <t>Geoteknik (G)</t>
  </si>
  <si>
    <t>ROAD (R)</t>
  </si>
  <si>
    <t>Landscape (L)</t>
  </si>
  <si>
    <t>ST1-ST3</t>
  </si>
  <si>
    <t>Service code</t>
  </si>
  <si>
    <t>Rate</t>
  </si>
  <si>
    <t>External Meeting (Additional)</t>
  </si>
  <si>
    <t>PM/Report in Swedish</t>
  </si>
  <si>
    <t>Cost calculation parameters (additional in Step 1)</t>
  </si>
  <si>
    <t>Flood investigation</t>
  </si>
  <si>
    <t>Test Project Stäket</t>
  </si>
  <si>
    <t>Test Project Bällstadalen</t>
  </si>
  <si>
    <t>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
9. Existing and proposed road surface and elevation</t>
  </si>
  <si>
    <t>1. Flood investigation report
2. All maps and drawing (shp file)</t>
  </si>
  <si>
    <t>&gt;1ha: 3-4 weeks
1-5 ha: 4-8 weeks
6-10 ha: 8-12 weeks
11-20 ha: 3-4 months
21-30 ha: 4-5 months
31-50ha: 5-7 months
51-75 ha: 7-10 months
75-100 ha: 10-12 months
&gt;100 ha: Minimum 1 year</t>
  </si>
  <si>
    <t xml:space="preserve">Stormwater pipe network length </t>
  </si>
  <si>
    <t>km</t>
  </si>
  <si>
    <t>X</t>
  </si>
  <si>
    <t>None</t>
  </si>
  <si>
    <t>small lake</t>
  </si>
  <si>
    <t>big lake</t>
  </si>
  <si>
    <t>river</t>
  </si>
  <si>
    <t>sea</t>
  </si>
  <si>
    <t>which recipient is close to project area</t>
  </si>
  <si>
    <t xml:space="preserve">1. PM in English or Swedish 
2. External Meeting with clients
3. Stormwater pipe network length in km
4. which recipient is close to project area </t>
  </si>
  <si>
    <t>10-20</t>
  </si>
  <si>
    <t>20-30</t>
  </si>
  <si>
    <t xml:space="preserve">Test Project </t>
  </si>
  <si>
    <t>creek</t>
  </si>
  <si>
    <t>ST6</t>
  </si>
  <si>
    <t>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t>
  </si>
  <si>
    <t>1. Project area
2. Water level/flow at recipient (optional)
3. Specification of scenarios (return period, development stage etc.)
4. Elevation/DEM/Height model (if not available, we use SCALGO)
5. Geo reports (if not available, we use SGU)
6. Existing/proposed property boundaries
7. Existing and proposed road surface and elevation</t>
  </si>
  <si>
    <t>1. Stormwater network modelling report
2. All maps and drawing (shp file)
3. Profiles for pipe network</t>
  </si>
  <si>
    <t>&gt;1ha: 2-3 weeks
1-5 ha: 3-6 weeks
6-10 ha: 6-9 weeks
11-20 ha: 2-3 months
21-30 ha: 3-4 months
31-50ha: 4-6 months
51-75 ha: 6-9 months
75-100 ha: 9-12 months
&gt;100 ha: Minimum 1 year</t>
  </si>
  <si>
    <t>1. Flood investigation report</t>
  </si>
  <si>
    <t>&gt;1ha: 1-2 weeks
1-5 ha: 2-4 weeks
6-10 ha: 4-6 weeks
11-20 ha: 6-8 weeks
21-30 ha: 8-12 weeks
31-50ha: 3-4 months
51-75 ha: 4-6 months
75-100 ha: 6-8 months
&gt;100 ha: minimum 8 months</t>
  </si>
  <si>
    <t>ST5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</si>
</sst>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i/>
      <u/>
      <sz val="22"/>
      <color theme="1"/>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scheme val="minor"/>
    </font>
    <font>
      <sz val="14"/>
      <color theme="1"/>
      <name val="Calibri"/>
      <family val="2"/>
      <scheme val="minor"/>
    </font>
    <font>
      <sz val="11"/>
      <name val="Calibri"/>
      <family val="2"/>
      <scheme val="minor"/>
    </font>
    <font>
      <sz val="11"/>
      <color theme="8" tint="-0.499984740745262"/>
      <name val="Calibri"/>
      <family val="2"/>
      <scheme val="minor"/>
    </font>
    <font>
      <sz val="11"/>
      <color rgb="FF002060"/>
      <name val="Calibri"/>
      <family val="2"/>
      <scheme val="minor"/>
    </font>
    <font>
      <sz val="8"/>
      <color theme="1"/>
      <name val="Calibri"/>
      <family val="2"/>
      <scheme val="minor"/>
    </font>
    <font>
      <i/>
      <sz val="8"/>
      <color rgb="FFFF0000"/>
      <name val="Calibri"/>
      <family val="2"/>
      <scheme val="minor"/>
    </font>
    <font>
      <sz val="9"/>
      <color indexed="81"/>
      <name val="Tahoma"/>
      <family val="2"/>
    </font>
    <font>
      <b/>
      <sz val="9"/>
      <color indexed="81"/>
      <name val="Tahoma"/>
      <family val="2"/>
    </font>
    <font>
      <b/>
      <sz val="12"/>
      <color theme="1"/>
      <name val="Calibri"/>
      <family val="2"/>
      <scheme val="minor"/>
    </font>
    <font>
      <b/>
      <i/>
      <sz val="12"/>
      <color theme="1"/>
      <name val="Calibri"/>
      <family val="2"/>
      <scheme val="minor"/>
    </font>
    <font>
      <i/>
      <sz val="11"/>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99"/>
        <bgColor indexed="64"/>
      </patternFill>
    </fill>
    <fill>
      <patternFill patternType="solid">
        <fgColor theme="5"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6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9" xfId="0" applyBorder="1"/>
    <xf numFmtId="0" fontId="0" fillId="0" borderId="10" xfId="0" applyBorder="1"/>
    <xf numFmtId="0" fontId="0" fillId="0" borderId="11" xfId="0" applyBorder="1"/>
    <xf numFmtId="0" fontId="1" fillId="0" borderId="0" xfId="0" applyFont="1"/>
    <xf numFmtId="0" fontId="2" fillId="0" borderId="0" xfId="0" applyFont="1"/>
    <xf numFmtId="0" fontId="0" fillId="0" borderId="9" xfId="0" applyBorder="1" applyAlignment="1">
      <alignment horizontal="center" vertical="center" wrapText="1"/>
    </xf>
    <xf numFmtId="0" fontId="0" fillId="0" borderId="0" xfId="0" applyAlignment="1">
      <alignment horizontal="center" vertical="center" wrapText="1"/>
    </xf>
    <xf numFmtId="0" fontId="3" fillId="0" borderId="0" xfId="0" applyFont="1"/>
    <xf numFmtId="0" fontId="4" fillId="0" borderId="0" xfId="0" applyFont="1" applyAlignment="1">
      <alignment horizontal="center" vertical="center" wrapText="1"/>
    </xf>
    <xf numFmtId="16" fontId="0" fillId="0" borderId="0" xfId="0" applyNumberFormat="1"/>
    <xf numFmtId="49" fontId="0" fillId="0" borderId="0" xfId="0" applyNumberFormat="1"/>
    <xf numFmtId="0" fontId="0" fillId="2" borderId="0" xfId="0" applyFill="1"/>
    <xf numFmtId="0" fontId="8" fillId="0" borderId="9"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Alignment="1">
      <alignment horizontal="center" vertical="center"/>
    </xf>
    <xf numFmtId="0" fontId="1" fillId="0" borderId="9" xfId="0" applyFont="1" applyBorder="1" applyAlignment="1">
      <alignment horizontal="center" vertical="center" wrapText="1"/>
    </xf>
    <xf numFmtId="0" fontId="0" fillId="0" borderId="0" xfId="0" applyAlignment="1">
      <alignment horizontal="center"/>
    </xf>
    <xf numFmtId="0" fontId="0" fillId="0" borderId="13" xfId="0" applyBorder="1" applyAlignment="1">
      <alignment horizontal="center" vertical="center" wrapText="1"/>
    </xf>
    <xf numFmtId="0" fontId="0" fillId="4" borderId="9" xfId="0" applyFill="1" applyBorder="1" applyAlignment="1">
      <alignment horizontal="center" vertical="center" wrapText="1"/>
    </xf>
    <xf numFmtId="0" fontId="7" fillId="4" borderId="9"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xf>
    <xf numFmtId="0" fontId="9" fillId="0" borderId="9" xfId="0" applyFont="1" applyBorder="1"/>
    <xf numFmtId="0" fontId="9" fillId="0" borderId="9" xfId="0" applyFont="1" applyBorder="1" applyAlignment="1">
      <alignment horizontal="center" vertical="center"/>
    </xf>
    <xf numFmtId="0" fontId="9" fillId="3" borderId="9" xfId="0" applyFont="1" applyFill="1" applyBorder="1" applyAlignment="1">
      <alignment vertical="center" wrapText="1"/>
    </xf>
    <xf numFmtId="0" fontId="9" fillId="5" borderId="9" xfId="0" applyFont="1" applyFill="1" applyBorder="1" applyAlignment="1">
      <alignment vertical="center" wrapText="1"/>
    </xf>
    <xf numFmtId="0" fontId="9" fillId="0" borderId="9"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9" xfId="0" applyBorder="1" applyAlignment="1">
      <alignment vertical="center" wrapText="1"/>
    </xf>
    <xf numFmtId="0" fontId="0" fillId="0" borderId="12" xfId="0" applyBorder="1" applyAlignment="1">
      <alignment vertical="center" wrapText="1"/>
    </xf>
    <xf numFmtId="0" fontId="0" fillId="4" borderId="12" xfId="0" applyFill="1" applyBorder="1" applyAlignment="1">
      <alignment vertical="center"/>
    </xf>
    <xf numFmtId="0" fontId="0" fillId="4" borderId="9" xfId="0" applyFill="1" applyBorder="1" applyAlignment="1">
      <alignment vertical="center"/>
    </xf>
    <xf numFmtId="0" fontId="0" fillId="0" borderId="12" xfId="0" applyBorder="1" applyAlignment="1">
      <alignment vertical="center"/>
    </xf>
    <xf numFmtId="0" fontId="0" fillId="0" borderId="9" xfId="0" applyBorder="1" applyAlignment="1">
      <alignment vertical="center"/>
    </xf>
    <xf numFmtId="0" fontId="0" fillId="0" borderId="15" xfId="0" applyBorder="1" applyAlignment="1">
      <alignment horizontal="center" vertical="center" wrapText="1"/>
    </xf>
    <xf numFmtId="0" fontId="0" fillId="0" borderId="0" xfId="0" applyAlignment="1">
      <alignment horizontal="left" vertical="center" wrapText="1"/>
    </xf>
    <xf numFmtId="0" fontId="7" fillId="0" borderId="16" xfId="0" applyFont="1" applyBorder="1" applyAlignment="1">
      <alignment horizontal="center" vertical="center" wrapText="1"/>
    </xf>
    <xf numFmtId="0" fontId="0" fillId="4" borderId="9" xfId="0" applyFill="1" applyBorder="1" applyAlignment="1">
      <alignment vertical="center" wrapText="1"/>
    </xf>
    <xf numFmtId="0" fontId="11" fillId="0" borderId="9" xfId="0" applyFont="1" applyBorder="1" applyAlignment="1">
      <alignment vertical="center" wrapText="1"/>
    </xf>
    <xf numFmtId="0" fontId="12" fillId="0" borderId="12" xfId="0" applyFont="1" applyBorder="1" applyAlignment="1">
      <alignment vertical="center" wrapText="1"/>
    </xf>
    <xf numFmtId="0" fontId="12" fillId="0" borderId="9" xfId="0" applyFont="1" applyBorder="1" applyAlignment="1">
      <alignment vertical="center" wrapText="1"/>
    </xf>
    <xf numFmtId="0" fontId="12" fillId="0" borderId="9" xfId="0" applyFont="1" applyBorder="1" applyAlignment="1">
      <alignment vertical="center"/>
    </xf>
    <xf numFmtId="0" fontId="9" fillId="2" borderId="9"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2" borderId="9" xfId="0" applyFont="1" applyFill="1" applyBorder="1" applyAlignment="1">
      <alignment horizontal="left" vertical="center"/>
    </xf>
    <xf numFmtId="0" fontId="0" fillId="0" borderId="0" xfId="0" applyAlignment="1">
      <alignment vertical="center"/>
    </xf>
    <xf numFmtId="0" fontId="8" fillId="0" borderId="0" xfId="0" applyFont="1" applyAlignment="1">
      <alignment horizontal="center" vertical="center" wrapText="1"/>
    </xf>
    <xf numFmtId="0" fontId="8" fillId="6" borderId="9" xfId="0" applyFont="1" applyFill="1" applyBorder="1" applyAlignment="1">
      <alignment horizontal="center" vertical="center" wrapText="1"/>
    </xf>
    <xf numFmtId="0" fontId="0" fillId="7" borderId="9" xfId="0" applyFill="1" applyBorder="1" applyAlignment="1">
      <alignment horizontal="center" vertical="center" wrapText="1"/>
    </xf>
    <xf numFmtId="0" fontId="0" fillId="7" borderId="9" xfId="0" applyFill="1" applyBorder="1" applyAlignment="1">
      <alignment vertical="center" wrapText="1"/>
    </xf>
    <xf numFmtId="0" fontId="0" fillId="7" borderId="9" xfId="0" applyFill="1" applyBorder="1" applyAlignment="1">
      <alignment vertical="center"/>
    </xf>
    <xf numFmtId="0" fontId="8" fillId="0" borderId="16" xfId="0" applyFont="1" applyBorder="1" applyAlignment="1">
      <alignment horizontal="center" vertical="center" wrapText="1"/>
    </xf>
    <xf numFmtId="0" fontId="0" fillId="0" borderId="9" xfId="0" applyBorder="1" applyAlignment="1">
      <alignment horizontal="center"/>
    </xf>
    <xf numFmtId="0" fontId="0" fillId="2" borderId="17" xfId="0" applyFill="1" applyBorder="1" applyAlignment="1">
      <alignment horizontal="center"/>
    </xf>
    <xf numFmtId="49" fontId="0" fillId="0" borderId="9" xfId="0" applyNumberFormat="1" applyBorder="1" applyAlignment="1">
      <alignment horizontal="center"/>
    </xf>
    <xf numFmtId="0" fontId="6" fillId="0" borderId="9" xfId="0" applyFont="1" applyBorder="1" applyAlignment="1">
      <alignment horizontal="center"/>
    </xf>
    <xf numFmtId="0" fontId="0" fillId="0" borderId="17" xfId="0" applyBorder="1"/>
    <xf numFmtId="0" fontId="0" fillId="0" borderId="13" xfId="0" applyBorder="1" applyAlignment="1">
      <alignment horizontal="center"/>
    </xf>
    <xf numFmtId="0" fontId="0" fillId="2" borderId="19" xfId="0" applyFill="1" applyBorder="1" applyAlignment="1">
      <alignment horizontal="center"/>
    </xf>
    <xf numFmtId="0" fontId="0" fillId="0" borderId="20" xfId="0" applyBorder="1" applyAlignment="1">
      <alignment horizontal="center"/>
    </xf>
    <xf numFmtId="0" fontId="14" fillId="0" borderId="3" xfId="0" applyFont="1" applyBorder="1"/>
    <xf numFmtId="49" fontId="14" fillId="0" borderId="20" xfId="0" applyNumberFormat="1" applyFont="1" applyBorder="1" applyAlignment="1">
      <alignment horizontal="center"/>
    </xf>
    <xf numFmtId="49" fontId="14" fillId="0" borderId="20" xfId="0" applyNumberFormat="1" applyFont="1" applyBorder="1"/>
    <xf numFmtId="0" fontId="0" fillId="2" borderId="22" xfId="0" applyFill="1" applyBorder="1" applyAlignment="1">
      <alignment horizontal="center"/>
    </xf>
    <xf numFmtId="0" fontId="0" fillId="0" borderId="23" xfId="0" applyBorder="1" applyAlignment="1">
      <alignment horizontal="center"/>
    </xf>
    <xf numFmtId="49" fontId="13" fillId="0" borderId="20" xfId="0" applyNumberFormat="1" applyFont="1" applyBorder="1" applyAlignment="1">
      <alignment horizontal="center"/>
    </xf>
    <xf numFmtId="0" fontId="14" fillId="0" borderId="20" xfId="0" applyFont="1" applyBorder="1" applyAlignment="1">
      <alignment horizontal="center"/>
    </xf>
    <xf numFmtId="49" fontId="0" fillId="0" borderId="20" xfId="0" applyNumberFormat="1" applyBorder="1" applyAlignment="1">
      <alignment horizontal="center"/>
    </xf>
    <xf numFmtId="0" fontId="0" fillId="0" borderId="14" xfId="0" applyBorder="1" applyAlignment="1">
      <alignment horizontal="center"/>
    </xf>
    <xf numFmtId="0" fontId="0" fillId="2" borderId="26" xfId="0" applyFill="1" applyBorder="1" applyAlignment="1">
      <alignment horizontal="center"/>
    </xf>
    <xf numFmtId="0" fontId="14" fillId="0" borderId="0" xfId="0" applyFont="1" applyAlignment="1">
      <alignment horizontal="center"/>
    </xf>
    <xf numFmtId="0" fontId="0" fillId="2" borderId="27" xfId="0" applyFill="1" applyBorder="1" applyAlignment="1">
      <alignment horizontal="center"/>
    </xf>
    <xf numFmtId="0" fontId="13" fillId="0" borderId="20" xfId="0" applyFont="1" applyBorder="1" applyAlignment="1">
      <alignment horizontal="center"/>
    </xf>
    <xf numFmtId="0" fontId="0" fillId="2" borderId="28" xfId="0" applyFill="1" applyBorder="1" applyAlignment="1">
      <alignment horizontal="center"/>
    </xf>
    <xf numFmtId="0" fontId="0" fillId="2" borderId="23" xfId="0" applyFill="1" applyBorder="1" applyAlignment="1">
      <alignment horizontal="center"/>
    </xf>
    <xf numFmtId="0" fontId="0" fillId="2" borderId="13" xfId="0" applyFill="1" applyBorder="1" applyAlignment="1">
      <alignment horizontal="center"/>
    </xf>
    <xf numFmtId="0" fontId="0" fillId="0" borderId="21" xfId="0" applyBorder="1" applyAlignment="1">
      <alignment horizontal="center"/>
    </xf>
    <xf numFmtId="0" fontId="0" fillId="0" borderId="24" xfId="0" applyBorder="1" applyAlignment="1">
      <alignment horizontal="center"/>
    </xf>
    <xf numFmtId="0" fontId="14" fillId="0" borderId="20" xfId="0" applyFont="1" applyBorder="1"/>
    <xf numFmtId="0" fontId="2" fillId="8" borderId="0" xfId="0" applyFont="1" applyFill="1"/>
    <xf numFmtId="0" fontId="0" fillId="8" borderId="0" xfId="0" applyFill="1"/>
    <xf numFmtId="0" fontId="0" fillId="0" borderId="29" xfId="0" applyBorder="1"/>
    <xf numFmtId="0" fontId="0" fillId="9" borderId="0" xfId="0" applyFill="1"/>
    <xf numFmtId="0" fontId="0" fillId="7" borderId="12" xfId="0" applyFill="1" applyBorder="1" applyAlignment="1">
      <alignment vertical="center" wrapText="1"/>
    </xf>
    <xf numFmtId="0" fontId="0" fillId="2" borderId="2" xfId="0" applyFill="1" applyBorder="1"/>
    <xf numFmtId="0" fontId="0" fillId="2" borderId="4" xfId="0" applyFill="1" applyBorder="1"/>
    <xf numFmtId="0" fontId="0" fillId="2" borderId="6" xfId="0" applyFill="1" applyBorder="1"/>
    <xf numFmtId="0" fontId="0" fillId="3" borderId="0" xfId="0" applyFill="1"/>
    <xf numFmtId="0" fontId="0" fillId="3" borderId="5" xfId="0" applyFill="1" applyBorder="1"/>
    <xf numFmtId="0" fontId="8" fillId="0" borderId="0" xfId="0" applyFont="1" applyAlignment="1">
      <alignment horizontal="left" vertical="center" wrapText="1"/>
    </xf>
    <xf numFmtId="0" fontId="7" fillId="2" borderId="19" xfId="0" applyFont="1" applyFill="1" applyBorder="1" applyAlignment="1">
      <alignment horizontal="center"/>
    </xf>
    <xf numFmtId="0" fontId="7" fillId="2" borderId="26" xfId="0" applyFont="1" applyFill="1" applyBorder="1" applyAlignment="1">
      <alignment horizontal="center"/>
    </xf>
    <xf numFmtId="49" fontId="0" fillId="0" borderId="9" xfId="0" applyNumberFormat="1" applyBorder="1" applyAlignment="1">
      <alignment horizontal="center" vertical="center"/>
    </xf>
    <xf numFmtId="0" fontId="2" fillId="9" borderId="0" xfId="0" applyFont="1" applyFill="1"/>
    <xf numFmtId="0" fontId="0" fillId="3" borderId="9" xfId="0" applyFill="1" applyBorder="1" applyAlignment="1">
      <alignment horizontal="center" vertical="center" wrapText="1"/>
    </xf>
    <xf numFmtId="49" fontId="17" fillId="0" borderId="9" xfId="0" applyNumberFormat="1" applyFont="1" applyBorder="1" applyAlignment="1">
      <alignment horizontal="center" vertical="center"/>
    </xf>
    <xf numFmtId="0" fontId="17" fillId="0" borderId="9" xfId="0" applyFont="1" applyBorder="1" applyAlignment="1">
      <alignment horizontal="center" vertical="center"/>
    </xf>
    <xf numFmtId="49" fontId="18" fillId="0" borderId="9" xfId="0" applyNumberFormat="1" applyFont="1" applyBorder="1" applyAlignment="1">
      <alignment horizontal="center" vertical="center"/>
    </xf>
    <xf numFmtId="0" fontId="18" fillId="0" borderId="9" xfId="0" applyFont="1" applyBorder="1" applyAlignment="1">
      <alignment horizontal="center" vertical="center"/>
    </xf>
    <xf numFmtId="0" fontId="9" fillId="3" borderId="9" xfId="0" applyFont="1" applyFill="1" applyBorder="1" applyAlignment="1">
      <alignment horizontal="left" vertical="center" wrapText="1"/>
    </xf>
    <xf numFmtId="49" fontId="19" fillId="0" borderId="20" xfId="0" applyNumberFormat="1" applyFont="1" applyBorder="1" applyAlignment="1">
      <alignment horizontal="center"/>
    </xf>
    <xf numFmtId="0" fontId="19" fillId="0" borderId="20" xfId="0" applyFont="1" applyBorder="1" applyAlignment="1">
      <alignment horizontal="center"/>
    </xf>
    <xf numFmtId="0" fontId="19" fillId="0" borderId="20" xfId="0" applyFont="1" applyBorder="1" applyAlignment="1">
      <alignment horizontal="center" vertical="center"/>
    </xf>
    <xf numFmtId="49" fontId="19" fillId="0" borderId="20" xfId="0" applyNumberFormat="1" applyFont="1" applyBorder="1"/>
    <xf numFmtId="0" fontId="0" fillId="2" borderId="32" xfId="0" applyFill="1" applyBorder="1" applyAlignment="1">
      <alignment horizontal="center"/>
    </xf>
    <xf numFmtId="0" fontId="0" fillId="0" borderId="30" xfId="0" applyBorder="1" applyAlignment="1">
      <alignment horizontal="center"/>
    </xf>
    <xf numFmtId="49" fontId="19" fillId="0" borderId="9" xfId="0" applyNumberFormat="1" applyFont="1" applyBorder="1" applyAlignment="1">
      <alignment horizontal="center"/>
    </xf>
    <xf numFmtId="49" fontId="19" fillId="0" borderId="30" xfId="0" applyNumberFormat="1" applyFont="1" applyBorder="1" applyAlignment="1">
      <alignment horizontal="center"/>
    </xf>
    <xf numFmtId="49" fontId="19" fillId="0" borderId="30" xfId="0" applyNumberFormat="1" applyFont="1" applyBorder="1"/>
    <xf numFmtId="0" fontId="0" fillId="0" borderId="31" xfId="0" applyBorder="1" applyAlignment="1">
      <alignment horizontal="center"/>
    </xf>
    <xf numFmtId="0" fontId="0" fillId="2" borderId="6" xfId="0" applyFill="1" applyBorder="1" applyAlignment="1">
      <alignment horizontal="center"/>
    </xf>
    <xf numFmtId="0" fontId="19" fillId="0" borderId="20" xfId="0" applyFont="1" applyBorder="1" applyAlignment="1">
      <alignment horizontal="center" vertical="center" wrapText="1"/>
    </xf>
    <xf numFmtId="49" fontId="19" fillId="0" borderId="20" xfId="0" applyNumberFormat="1" applyFont="1" applyBorder="1" applyAlignment="1">
      <alignment horizontal="center" vertical="center" wrapText="1"/>
    </xf>
    <xf numFmtId="49" fontId="19" fillId="0" borderId="20" xfId="0" applyNumberFormat="1" applyFont="1" applyBorder="1" applyAlignment="1">
      <alignment horizontal="center" vertical="center"/>
    </xf>
    <xf numFmtId="0" fontId="0" fillId="2" borderId="33" xfId="0" applyFill="1" applyBorder="1" applyAlignment="1">
      <alignment horizontal="center"/>
    </xf>
    <xf numFmtId="49" fontId="19" fillId="0" borderId="30" xfId="0" applyNumberFormat="1" applyFont="1" applyBorder="1" applyAlignment="1">
      <alignment horizontal="center" vertical="center" wrapText="1"/>
    </xf>
    <xf numFmtId="0" fontId="19" fillId="0" borderId="30" xfId="0" applyFont="1" applyBorder="1" applyAlignment="1">
      <alignment horizontal="center"/>
    </xf>
    <xf numFmtId="0" fontId="19" fillId="0" borderId="20" xfId="0" applyFont="1" applyBorder="1"/>
    <xf numFmtId="0" fontId="0" fillId="0" borderId="23" xfId="0" applyBorder="1" applyAlignment="1">
      <alignment horizontal="center" vertical="center"/>
    </xf>
    <xf numFmtId="0" fontId="0" fillId="2" borderId="22" xfId="0" applyFill="1" applyBorder="1" applyAlignment="1">
      <alignment horizontal="center" wrapText="1"/>
    </xf>
    <xf numFmtId="0" fontId="0" fillId="2" borderId="3" xfId="0" applyFill="1" applyBorder="1"/>
    <xf numFmtId="0" fontId="0" fillId="0" borderId="0" xfId="0" applyAlignment="1">
      <alignment horizontal="right"/>
    </xf>
    <xf numFmtId="49" fontId="0" fillId="0" borderId="20" xfId="0" applyNumberFormat="1" applyBorder="1" applyAlignment="1">
      <alignment horizontal="center" vertical="center"/>
    </xf>
    <xf numFmtId="49" fontId="19" fillId="0" borderId="20" xfId="0" applyNumberFormat="1" applyFont="1" applyBorder="1" applyAlignment="1">
      <alignment vertical="center"/>
    </xf>
    <xf numFmtId="49" fontId="19" fillId="0" borderId="9" xfId="0" applyNumberFormat="1" applyFont="1" applyBorder="1" applyAlignment="1">
      <alignment horizontal="center" vertical="center"/>
    </xf>
    <xf numFmtId="49" fontId="19" fillId="0" borderId="30" xfId="0" applyNumberFormat="1" applyFont="1" applyBorder="1" applyAlignment="1">
      <alignment horizontal="center" vertical="center"/>
    </xf>
    <xf numFmtId="49" fontId="19" fillId="0" borderId="30" xfId="0" applyNumberFormat="1" applyFont="1" applyBorder="1" applyAlignment="1">
      <alignment vertical="center"/>
    </xf>
    <xf numFmtId="49" fontId="0" fillId="2" borderId="6" xfId="0" applyNumberFormat="1" applyFill="1" applyBorder="1" applyAlignment="1">
      <alignment horizontal="center"/>
    </xf>
    <xf numFmtId="0" fontId="0" fillId="0" borderId="13" xfId="0" applyBorder="1" applyAlignment="1">
      <alignment horizontal="center" vertical="center"/>
    </xf>
    <xf numFmtId="0" fontId="19" fillId="0" borderId="20" xfId="0" applyFont="1" applyBorder="1" applyAlignment="1">
      <alignment vertical="center" wrapText="1"/>
    </xf>
    <xf numFmtId="0" fontId="0" fillId="8" borderId="9" xfId="0" applyFill="1" applyBorder="1" applyAlignment="1">
      <alignment horizontal="center" vertical="center" wrapText="1"/>
    </xf>
    <xf numFmtId="0" fontId="0" fillId="8" borderId="13" xfId="0" applyFill="1" applyBorder="1" applyAlignment="1">
      <alignment horizontal="center" vertical="center" wrapText="1"/>
    </xf>
    <xf numFmtId="49" fontId="19" fillId="10" borderId="20" xfId="0" applyNumberFormat="1" applyFont="1" applyFill="1" applyBorder="1" applyAlignment="1">
      <alignment horizontal="center"/>
    </xf>
    <xf numFmtId="0" fontId="19" fillId="10" borderId="20" xfId="0" applyFont="1" applyFill="1" applyBorder="1" applyAlignment="1">
      <alignment horizontal="center" vertical="center"/>
    </xf>
    <xf numFmtId="0" fontId="19" fillId="10" borderId="20" xfId="0" applyFont="1" applyFill="1" applyBorder="1" applyAlignment="1">
      <alignment horizontal="center" vertical="center" wrapText="1"/>
    </xf>
    <xf numFmtId="49" fontId="19" fillId="10" borderId="20"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25" xfId="0" applyBorder="1" applyAlignment="1">
      <alignment horizontal="center" vertical="center"/>
    </xf>
    <xf numFmtId="49" fontId="0" fillId="0" borderId="25" xfId="0" applyNumberFormat="1" applyBorder="1" applyAlignment="1">
      <alignment horizontal="center" vertical="center"/>
    </xf>
    <xf numFmtId="49" fontId="0" fillId="0" borderId="14" xfId="0" applyNumberFormat="1" applyBorder="1" applyAlignment="1">
      <alignment horizontal="center" vertical="center"/>
    </xf>
    <xf numFmtId="16" fontId="0" fillId="0" borderId="0" xfId="0" applyNumberFormat="1" applyAlignment="1">
      <alignment horizontal="center" vertical="center"/>
    </xf>
    <xf numFmtId="49" fontId="0" fillId="0" borderId="36" xfId="0" applyNumberFormat="1" applyBorder="1" applyAlignment="1">
      <alignment horizontal="center" vertical="center"/>
    </xf>
    <xf numFmtId="0" fontId="0" fillId="0" borderId="38" xfId="0" applyBorder="1" applyAlignment="1">
      <alignment horizontal="center" vertical="center"/>
    </xf>
    <xf numFmtId="49" fontId="0" fillId="0" borderId="38" xfId="0" applyNumberFormat="1" applyBorder="1" applyAlignment="1">
      <alignment horizontal="center" vertical="center"/>
    </xf>
    <xf numFmtId="49" fontId="0" fillId="0" borderId="39" xfId="0" applyNumberFormat="1" applyBorder="1" applyAlignment="1">
      <alignment horizontal="center" vertical="center"/>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7" fillId="0" borderId="17" xfId="0" applyFont="1" applyBorder="1" applyAlignment="1">
      <alignment horizontal="center"/>
    </xf>
    <xf numFmtId="0" fontId="17" fillId="0" borderId="34" xfId="0" applyFont="1" applyBorder="1" applyAlignment="1">
      <alignment horizontal="center"/>
    </xf>
    <xf numFmtId="0" fontId="17" fillId="0" borderId="12" xfId="0" applyFont="1" applyBorder="1" applyAlignment="1">
      <alignment horizontal="center"/>
    </xf>
    <xf numFmtId="0" fontId="0" fillId="0" borderId="0" xfId="0" applyAlignment="1">
      <alignment horizontal="center" vertical="center"/>
    </xf>
    <xf numFmtId="0" fontId="0" fillId="0" borderId="18" xfId="0" applyBorder="1" applyAlignment="1">
      <alignment horizontal="center"/>
    </xf>
    <xf numFmtId="0" fontId="0" fillId="0" borderId="25" xfId="0" applyBorder="1" applyAlignment="1">
      <alignment horizontal="center"/>
    </xf>
    <xf numFmtId="0" fontId="0" fillId="0" borderId="1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323850</xdr:colOff>
      <xdr:row>9</xdr:row>
      <xdr:rowOff>60960</xdr:rowOff>
    </xdr:from>
    <xdr:to>
      <xdr:col>5</xdr:col>
      <xdr:colOff>338666</xdr:colOff>
      <xdr:row>13</xdr:row>
      <xdr:rowOff>137583</xdr:rowOff>
    </xdr:to>
    <xdr:cxnSp macro="">
      <xdr:nvCxnSpPr>
        <xdr:cNvPr id="3" name="Rak pilkoppling 2">
          <a:extLst>
            <a:ext uri="{FF2B5EF4-FFF2-40B4-BE49-F238E27FC236}">
              <a16:creationId xmlns:a16="http://schemas.microsoft.com/office/drawing/2014/main" id="{44E0D3BC-A1DF-5ABE-245A-27F5C12B8A2F}"/>
            </a:ext>
          </a:extLst>
        </xdr:cNvPr>
        <xdr:cNvCxnSpPr/>
      </xdr:nvCxnSpPr>
      <xdr:spPr>
        <a:xfrm>
          <a:off x="3520017" y="1749002"/>
          <a:ext cx="14816" cy="81745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2</xdr:row>
      <xdr:rowOff>140970</xdr:rowOff>
    </xdr:from>
    <xdr:to>
      <xdr:col>5</xdr:col>
      <xdr:colOff>1043940</xdr:colOff>
      <xdr:row>4</xdr:row>
      <xdr:rowOff>83820</xdr:rowOff>
    </xdr:to>
    <xdr:cxnSp macro="">
      <xdr:nvCxnSpPr>
        <xdr:cNvPr id="4" name="Rak pilkoppling 3">
          <a:extLst>
            <a:ext uri="{FF2B5EF4-FFF2-40B4-BE49-F238E27FC236}">
              <a16:creationId xmlns:a16="http://schemas.microsoft.com/office/drawing/2014/main" id="{49AF52C7-267F-7425-7679-70F0DB56989C}"/>
            </a:ext>
          </a:extLst>
        </xdr:cNvPr>
        <xdr:cNvCxnSpPr/>
      </xdr:nvCxnSpPr>
      <xdr:spPr>
        <a:xfrm flipV="1">
          <a:off x="2400300" y="506730"/>
          <a:ext cx="1691640" cy="316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xdr:colOff>
      <xdr:row>5</xdr:row>
      <xdr:rowOff>49530</xdr:rowOff>
    </xdr:from>
    <xdr:to>
      <xdr:col>4</xdr:col>
      <xdr:colOff>552450</xdr:colOff>
      <xdr:row>6</xdr:row>
      <xdr:rowOff>175260</xdr:rowOff>
    </xdr:to>
    <xdr:cxnSp macro="">
      <xdr:nvCxnSpPr>
        <xdr:cNvPr id="6" name="Rak pilkoppling 5">
          <a:extLst>
            <a:ext uri="{FF2B5EF4-FFF2-40B4-BE49-F238E27FC236}">
              <a16:creationId xmlns:a16="http://schemas.microsoft.com/office/drawing/2014/main" id="{C55667BD-460E-ED13-1FB9-EB74552328CA}"/>
            </a:ext>
          </a:extLst>
        </xdr:cNvPr>
        <xdr:cNvCxnSpPr/>
      </xdr:nvCxnSpPr>
      <xdr:spPr>
        <a:xfrm>
          <a:off x="2609850" y="979170"/>
          <a:ext cx="518160" cy="30861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201497</xdr:colOff>
      <xdr:row>2</xdr:row>
      <xdr:rowOff>100970</xdr:rowOff>
    </xdr:from>
    <xdr:to>
      <xdr:col>5</xdr:col>
      <xdr:colOff>665482</xdr:colOff>
      <xdr:row>3</xdr:row>
      <xdr:rowOff>66680</xdr:rowOff>
    </xdr:to>
    <xdr:sp macro="" textlink="">
      <xdr:nvSpPr>
        <xdr:cNvPr id="5" name="textruta 4">
          <a:extLst>
            <a:ext uri="{FF2B5EF4-FFF2-40B4-BE49-F238E27FC236}">
              <a16:creationId xmlns:a16="http://schemas.microsoft.com/office/drawing/2014/main" id="{CD755045-5D60-7901-71EB-C9A1D2C789D4}"/>
            </a:ext>
          </a:extLst>
        </xdr:cNvPr>
        <xdr:cNvSpPr txBox="1"/>
      </xdr:nvSpPr>
      <xdr:spPr>
        <a:xfrm rot="20960399">
          <a:off x="2777057" y="466730"/>
          <a:ext cx="1073585" cy="148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a:t>Values in homepage</a:t>
          </a:r>
        </a:p>
      </xdr:txBody>
    </xdr:sp>
    <xdr:clientData/>
  </xdr:twoCellAnchor>
  <xdr:twoCellAnchor editAs="oneCell">
    <xdr:from>
      <xdr:col>18</xdr:col>
      <xdr:colOff>38100</xdr:colOff>
      <xdr:row>14</xdr:row>
      <xdr:rowOff>44450</xdr:rowOff>
    </xdr:from>
    <xdr:to>
      <xdr:col>22</xdr:col>
      <xdr:colOff>519878</xdr:colOff>
      <xdr:row>48</xdr:row>
      <xdr:rowOff>22132</xdr:rowOff>
    </xdr:to>
    <xdr:pic>
      <xdr:nvPicPr>
        <xdr:cNvPr id="7" name="Picture 6">
          <a:extLst>
            <a:ext uri="{FF2B5EF4-FFF2-40B4-BE49-F238E27FC236}">
              <a16:creationId xmlns:a16="http://schemas.microsoft.com/office/drawing/2014/main" id="{01C6F6DF-6ED7-A704-01F2-E47590002C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00" y="2647950"/>
          <a:ext cx="5166808" cy="6248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ifuddin Ahmed Sagar" id="{C55F1D65-002B-4FAD-BCA5-EBFFA7F28D04}" userId="S::saifuddin@nawe.ae::b44c6dd8-bd34-4c7f-a476-ddd7d5a2a9b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7" dT="2023-05-15T07:57:47.41" personId="{C55F1D65-002B-4FAD-BCA5-EBFFA7F28D04}" id="{81F1A457-8EE6-48E6-A531-6A2B03772ACB}">
    <text xml:space="preserve">1. Preliminary Road plan
2. Preliminary Road elevation
3. Preliminary Road slope
4. Defining low point for safe runoff
5. Co-ordination with stormwater facility design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X55"/>
  <sheetViews>
    <sheetView zoomScale="85" zoomScaleNormal="100" workbookViewId="0">
      <selection activeCell="H10" sqref="H10"/>
    </sheetView>
  </sheetViews>
  <sheetFormatPr defaultRowHeight="14.4"/>
  <cols>
    <col min="2" max="2" width="10.88671875" customWidth="1"/>
    <col min="6" max="6" width="20.6640625" customWidth="1"/>
    <col min="7" max="7" width="16.6640625" customWidth="1"/>
    <col min="8" max="8" width="15.88671875" customWidth="1"/>
    <col min="9" max="9" width="11.6640625" bestFit="1" customWidth="1"/>
    <col min="10" max="10" width="11.33203125" customWidth="1"/>
    <col min="12" max="13" width="12.44140625" customWidth="1"/>
    <col min="20" max="21" width="24.88671875" bestFit="1" customWidth="1"/>
    <col min="25" max="25" width="13.6640625" customWidth="1"/>
    <col min="26" max="26" width="19.33203125" bestFit="1" customWidth="1"/>
    <col min="38" max="38" width="12.33203125" bestFit="1" customWidth="1"/>
    <col min="39" max="39" width="22.44140625" bestFit="1" customWidth="1"/>
    <col min="40" max="40" width="15.5546875" bestFit="1" customWidth="1"/>
  </cols>
  <sheetData>
    <row r="2" spans="2:50">
      <c r="G2" s="9" t="s">
        <v>0</v>
      </c>
      <c r="H2" s="9" t="s">
        <v>47</v>
      </c>
      <c r="T2" t="s">
        <v>689</v>
      </c>
      <c r="U2" s="44" t="s">
        <v>700</v>
      </c>
      <c r="V2" s="44"/>
    </row>
    <row r="3" spans="2:50" ht="15.6">
      <c r="G3" s="9" t="s">
        <v>48</v>
      </c>
      <c r="H3" s="9" t="s">
        <v>1</v>
      </c>
      <c r="T3" t="s">
        <v>684</v>
      </c>
      <c r="U3" s="98" t="s">
        <v>701</v>
      </c>
      <c r="V3" s="98">
        <v>7</v>
      </c>
      <c r="Y3" s="155" t="str">
        <f>T2</f>
        <v xml:space="preserve">Landuse (for planned areas) </v>
      </c>
      <c r="Z3" s="146" t="s">
        <v>684</v>
      </c>
      <c r="AA3" s="147" t="s">
        <v>589</v>
      </c>
      <c r="AB3" s="147" t="s">
        <v>761</v>
      </c>
      <c r="AC3" s="147" t="s">
        <v>762</v>
      </c>
      <c r="AD3" s="147" t="s">
        <v>763</v>
      </c>
      <c r="AE3" s="147" t="s">
        <v>764</v>
      </c>
      <c r="AF3" s="147" t="s">
        <v>765</v>
      </c>
      <c r="AG3" s="147" t="s">
        <v>766</v>
      </c>
      <c r="AH3" s="147" t="s">
        <v>767</v>
      </c>
      <c r="AI3" s="147" t="s">
        <v>768</v>
      </c>
      <c r="AJ3" s="148" t="s">
        <v>769</v>
      </c>
      <c r="AN3" s="160" t="s">
        <v>770</v>
      </c>
      <c r="AO3" s="161"/>
      <c r="AP3" s="161"/>
      <c r="AQ3" s="161"/>
      <c r="AR3" s="161"/>
      <c r="AS3" s="161"/>
      <c r="AT3" s="161"/>
      <c r="AU3" s="161"/>
      <c r="AV3" s="161"/>
      <c r="AW3" s="161"/>
      <c r="AX3" s="162"/>
    </row>
    <row r="4" spans="2:50" ht="16.2" thickBot="1">
      <c r="B4" s="12" t="s">
        <v>2</v>
      </c>
      <c r="G4" s="9" t="s">
        <v>3</v>
      </c>
      <c r="H4" s="9"/>
      <c r="T4" s="18" t="s">
        <v>685</v>
      </c>
      <c r="U4" s="98" t="s">
        <v>702</v>
      </c>
      <c r="V4" s="98">
        <v>6</v>
      </c>
      <c r="Y4" s="156"/>
      <c r="Z4" s="149" t="s">
        <v>685</v>
      </c>
      <c r="AA4" s="145" t="s">
        <v>589</v>
      </c>
      <c r="AB4" s="145" t="s">
        <v>761</v>
      </c>
      <c r="AC4" s="145" t="s">
        <v>762</v>
      </c>
      <c r="AD4" s="145" t="s">
        <v>763</v>
      </c>
      <c r="AE4" s="145" t="s">
        <v>764</v>
      </c>
      <c r="AF4" s="145" t="s">
        <v>765</v>
      </c>
      <c r="AG4" s="145" t="s">
        <v>766</v>
      </c>
      <c r="AH4" s="145" t="s">
        <v>767</v>
      </c>
      <c r="AI4" s="145" t="s">
        <v>768</v>
      </c>
      <c r="AJ4" s="150" t="s">
        <v>769</v>
      </c>
      <c r="AL4" s="104" t="s">
        <v>801</v>
      </c>
      <c r="AM4" s="105" t="s">
        <v>802</v>
      </c>
      <c r="AN4" s="106" t="s">
        <v>717</v>
      </c>
      <c r="AO4" s="106" t="s">
        <v>721</v>
      </c>
      <c r="AP4" s="106" t="s">
        <v>771</v>
      </c>
      <c r="AQ4" s="106" t="s">
        <v>772</v>
      </c>
      <c r="AR4" s="106" t="s">
        <v>773</v>
      </c>
      <c r="AS4" s="106" t="s">
        <v>774</v>
      </c>
      <c r="AT4" s="106" t="s">
        <v>775</v>
      </c>
      <c r="AU4" s="106" t="s">
        <v>776</v>
      </c>
      <c r="AV4" s="106" t="s">
        <v>777</v>
      </c>
      <c r="AW4" s="106" t="s">
        <v>778</v>
      </c>
      <c r="AX4" s="107" t="s">
        <v>727</v>
      </c>
    </row>
    <row r="5" spans="2:50" ht="15" thickBot="1">
      <c r="B5" s="93" t="s">
        <v>1</v>
      </c>
      <c r="C5" s="2"/>
      <c r="D5" s="8"/>
      <c r="G5" s="9" t="s">
        <v>4</v>
      </c>
      <c r="H5" s="9"/>
      <c r="T5" t="s">
        <v>686</v>
      </c>
      <c r="U5" s="98" t="s">
        <v>703</v>
      </c>
      <c r="V5" s="98">
        <v>2</v>
      </c>
      <c r="Y5" s="156"/>
      <c r="Z5" s="23" t="s">
        <v>686</v>
      </c>
      <c r="AA5" s="145" t="s">
        <v>589</v>
      </c>
      <c r="AB5" s="145" t="s">
        <v>761</v>
      </c>
      <c r="AC5" s="145" t="s">
        <v>762</v>
      </c>
      <c r="AD5" s="145" t="s">
        <v>763</v>
      </c>
      <c r="AE5" s="145" t="s">
        <v>764</v>
      </c>
      <c r="AF5" s="145" t="s">
        <v>765</v>
      </c>
      <c r="AG5" s="145" t="s">
        <v>766</v>
      </c>
      <c r="AH5" s="145" t="s">
        <v>767</v>
      </c>
      <c r="AI5" s="145" t="s">
        <v>768</v>
      </c>
      <c r="AJ5" s="150" t="s">
        <v>769</v>
      </c>
      <c r="AL5" s="159" t="s">
        <v>800</v>
      </c>
      <c r="AM5" s="101" t="s">
        <v>779</v>
      </c>
      <c r="AN5" s="30">
        <v>40000</v>
      </c>
      <c r="AO5" s="30">
        <v>40000</v>
      </c>
      <c r="AP5" s="30">
        <v>45000</v>
      </c>
      <c r="AQ5" s="30">
        <v>45000</v>
      </c>
      <c r="AR5" s="30">
        <v>55000</v>
      </c>
      <c r="AS5" s="30">
        <v>80000</v>
      </c>
      <c r="AT5" s="30">
        <v>90000</v>
      </c>
      <c r="AU5" s="30">
        <v>120000</v>
      </c>
      <c r="AV5" s="30">
        <v>150000</v>
      </c>
      <c r="AW5" s="30">
        <v>200000</v>
      </c>
      <c r="AX5" s="30">
        <v>500000</v>
      </c>
    </row>
    <row r="6" spans="2:50">
      <c r="B6" s="94" t="s">
        <v>5</v>
      </c>
      <c r="C6" s="96" t="s">
        <v>681</v>
      </c>
      <c r="D6" s="4"/>
      <c r="T6" t="s">
        <v>687</v>
      </c>
      <c r="U6" s="98" t="s">
        <v>704</v>
      </c>
      <c r="V6" s="98">
        <v>3</v>
      </c>
      <c r="Y6" s="156"/>
      <c r="Z6" s="23" t="s">
        <v>687</v>
      </c>
      <c r="AA6" s="145" t="s">
        <v>589</v>
      </c>
      <c r="AB6" s="145" t="s">
        <v>761</v>
      </c>
      <c r="AC6" s="145" t="s">
        <v>762</v>
      </c>
      <c r="AD6" s="145" t="s">
        <v>763</v>
      </c>
      <c r="AE6" s="145" t="s">
        <v>764</v>
      </c>
      <c r="AF6" s="145" t="s">
        <v>765</v>
      </c>
      <c r="AG6" s="145" t="s">
        <v>766</v>
      </c>
      <c r="AH6" s="145" t="s">
        <v>767</v>
      </c>
      <c r="AI6" s="145" t="s">
        <v>768</v>
      </c>
      <c r="AJ6" s="150" t="s">
        <v>769</v>
      </c>
      <c r="AL6" s="159"/>
      <c r="AM6" s="101" t="s">
        <v>787</v>
      </c>
      <c r="AN6" s="30">
        <v>5000</v>
      </c>
      <c r="AO6" s="30">
        <v>6000</v>
      </c>
      <c r="AP6" s="30">
        <v>8000</v>
      </c>
      <c r="AQ6" s="30">
        <v>10000</v>
      </c>
      <c r="AR6" s="30">
        <v>13000</v>
      </c>
      <c r="AS6" s="30">
        <v>16000</v>
      </c>
      <c r="AT6" s="30">
        <v>20000</v>
      </c>
      <c r="AU6" s="30">
        <v>25000</v>
      </c>
      <c r="AV6" s="30">
        <v>30000</v>
      </c>
      <c r="AW6" s="30">
        <v>38000</v>
      </c>
      <c r="AX6" s="30">
        <v>50000</v>
      </c>
    </row>
    <row r="7" spans="2:50" ht="15" thickBot="1">
      <c r="B7" s="94" t="s">
        <v>6</v>
      </c>
      <c r="C7" s="96" t="s">
        <v>679</v>
      </c>
      <c r="D7" s="97"/>
      <c r="T7" t="s">
        <v>688</v>
      </c>
      <c r="U7" s="98" t="s">
        <v>705</v>
      </c>
      <c r="V7" s="98">
        <v>5</v>
      </c>
      <c r="Y7" s="156"/>
      <c r="Z7" s="23" t="s">
        <v>688</v>
      </c>
      <c r="AA7" s="145" t="s">
        <v>589</v>
      </c>
      <c r="AB7" s="145" t="s">
        <v>761</v>
      </c>
      <c r="AC7" s="145" t="s">
        <v>762</v>
      </c>
      <c r="AD7" s="145" t="s">
        <v>763</v>
      </c>
      <c r="AE7" s="145" t="s">
        <v>764</v>
      </c>
      <c r="AF7" s="145" t="s">
        <v>765</v>
      </c>
      <c r="AG7" s="145" t="s">
        <v>766</v>
      </c>
      <c r="AH7" s="145" t="s">
        <v>767</v>
      </c>
      <c r="AI7" s="145" t="s">
        <v>768</v>
      </c>
      <c r="AJ7" s="150" t="s">
        <v>769</v>
      </c>
      <c r="AL7" s="159"/>
      <c r="AM7" s="101" t="s">
        <v>788</v>
      </c>
      <c r="AN7" s="158">
        <v>6000</v>
      </c>
      <c r="AO7" s="158"/>
      <c r="AP7" s="158"/>
      <c r="AQ7" s="158"/>
      <c r="AR7" s="158"/>
      <c r="AS7" s="158"/>
      <c r="AT7" s="158"/>
      <c r="AU7" s="158"/>
      <c r="AV7" s="158"/>
      <c r="AW7" s="158"/>
      <c r="AX7" s="158"/>
    </row>
    <row r="8" spans="2:50">
      <c r="B8" s="94" t="s">
        <v>7</v>
      </c>
      <c r="C8" s="96" t="s">
        <v>680</v>
      </c>
      <c r="D8" s="4"/>
      <c r="F8" s="10" t="s">
        <v>8</v>
      </c>
      <c r="G8" s="13" t="s">
        <v>41</v>
      </c>
      <c r="T8" t="s">
        <v>690</v>
      </c>
      <c r="U8" s="98" t="s">
        <v>706</v>
      </c>
      <c r="V8" s="98">
        <v>4</v>
      </c>
      <c r="Y8" s="156"/>
      <c r="Z8" s="23" t="s">
        <v>690</v>
      </c>
      <c r="AA8" s="145" t="s">
        <v>589</v>
      </c>
      <c r="AB8" s="145" t="s">
        <v>761</v>
      </c>
      <c r="AC8" s="145" t="s">
        <v>762</v>
      </c>
      <c r="AD8" s="145" t="s">
        <v>763</v>
      </c>
      <c r="AE8" s="145" t="s">
        <v>764</v>
      </c>
      <c r="AF8" s="145" t="s">
        <v>765</v>
      </c>
      <c r="AG8" s="145" t="s">
        <v>766</v>
      </c>
      <c r="AH8" s="145" t="s">
        <v>767</v>
      </c>
      <c r="AI8" s="145" t="s">
        <v>768</v>
      </c>
      <c r="AJ8" s="150" t="s">
        <v>769</v>
      </c>
      <c r="AL8" s="163"/>
      <c r="AM8" s="145"/>
    </row>
    <row r="9" spans="2:50" ht="29.4" thickBot="1">
      <c r="B9" s="95" t="s">
        <v>9</v>
      </c>
      <c r="C9" s="6"/>
      <c r="D9" s="7"/>
      <c r="F9" s="11"/>
      <c r="G9" t="s">
        <v>532</v>
      </c>
      <c r="T9" t="s">
        <v>694</v>
      </c>
      <c r="U9" s="98" t="s">
        <v>707</v>
      </c>
      <c r="V9" s="98">
        <v>1</v>
      </c>
      <c r="Y9" s="156"/>
      <c r="Z9" s="23" t="s">
        <v>694</v>
      </c>
      <c r="AA9" s="145" t="s">
        <v>589</v>
      </c>
      <c r="AB9" s="145" t="s">
        <v>761</v>
      </c>
      <c r="AC9" s="145" t="s">
        <v>762</v>
      </c>
      <c r="AD9" s="145" t="s">
        <v>763</v>
      </c>
      <c r="AE9" s="145" t="s">
        <v>764</v>
      </c>
      <c r="AF9" s="145" t="s">
        <v>765</v>
      </c>
      <c r="AG9" s="145" t="s">
        <v>766</v>
      </c>
      <c r="AH9" s="145" t="s">
        <v>767</v>
      </c>
      <c r="AI9" s="145" t="s">
        <v>768</v>
      </c>
      <c r="AJ9" s="150" t="s">
        <v>769</v>
      </c>
      <c r="AL9" s="163"/>
      <c r="AM9" s="145"/>
    </row>
    <row r="10" spans="2:50">
      <c r="T10" t="s">
        <v>692</v>
      </c>
      <c r="U10" s="98" t="s">
        <v>708</v>
      </c>
      <c r="V10" s="98">
        <v>8</v>
      </c>
      <c r="Y10" s="156"/>
      <c r="Z10" s="23" t="s">
        <v>692</v>
      </c>
      <c r="AA10" s="145" t="s">
        <v>589</v>
      </c>
      <c r="AB10" s="145" t="s">
        <v>761</v>
      </c>
      <c r="AC10" s="145" t="s">
        <v>762</v>
      </c>
      <c r="AD10" s="145" t="s">
        <v>763</v>
      </c>
      <c r="AE10" s="145" t="s">
        <v>764</v>
      </c>
      <c r="AF10" s="145" t="s">
        <v>765</v>
      </c>
      <c r="AG10" s="145" t="s">
        <v>766</v>
      </c>
      <c r="AH10" s="145" t="s">
        <v>767</v>
      </c>
      <c r="AI10" s="145" t="s">
        <v>768</v>
      </c>
      <c r="AJ10" s="150" t="s">
        <v>769</v>
      </c>
      <c r="AL10" s="163"/>
      <c r="AM10" s="145"/>
    </row>
    <row r="11" spans="2:50" ht="28.8">
      <c r="T11" t="s">
        <v>693</v>
      </c>
      <c r="U11" s="98" t="s">
        <v>709</v>
      </c>
      <c r="V11" s="98">
        <v>9</v>
      </c>
      <c r="Y11" s="156"/>
      <c r="Z11" s="23" t="s">
        <v>693</v>
      </c>
      <c r="AA11" s="145" t="s">
        <v>589</v>
      </c>
      <c r="AB11" s="145" t="s">
        <v>761</v>
      </c>
      <c r="AC11" s="145" t="s">
        <v>762</v>
      </c>
      <c r="AD11" s="145" t="s">
        <v>763</v>
      </c>
      <c r="AE11" s="145" t="s">
        <v>764</v>
      </c>
      <c r="AF11" s="145" t="s">
        <v>765</v>
      </c>
      <c r="AG11" s="145" t="s">
        <v>766</v>
      </c>
      <c r="AH11" s="145" t="s">
        <v>767</v>
      </c>
      <c r="AI11" s="145" t="s">
        <v>768</v>
      </c>
      <c r="AJ11" s="150" t="s">
        <v>769</v>
      </c>
      <c r="AL11" s="163"/>
      <c r="AM11" s="145"/>
      <c r="AN11" s="23"/>
      <c r="AO11" s="23"/>
      <c r="AP11" s="23"/>
      <c r="AQ11" s="23"/>
      <c r="AR11" s="23"/>
      <c r="AS11" s="23"/>
      <c r="AT11" s="23"/>
      <c r="AU11" s="23"/>
      <c r="AV11" s="23"/>
      <c r="AW11" s="23"/>
      <c r="AX11" s="23"/>
    </row>
    <row r="12" spans="2:50">
      <c r="T12" t="s">
        <v>691</v>
      </c>
      <c r="Y12" s="157"/>
      <c r="Z12" s="151" t="s">
        <v>691</v>
      </c>
      <c r="AA12" s="152" t="s">
        <v>42</v>
      </c>
      <c r="AB12" s="152" t="s">
        <v>718</v>
      </c>
      <c r="AC12" s="152" t="s">
        <v>723</v>
      </c>
      <c r="AD12" s="152" t="s">
        <v>722</v>
      </c>
      <c r="AE12" s="152" t="s">
        <v>756</v>
      </c>
      <c r="AF12" s="152" t="s">
        <v>757</v>
      </c>
      <c r="AG12" s="152" t="s">
        <v>758</v>
      </c>
      <c r="AH12" s="152" t="s">
        <v>759</v>
      </c>
      <c r="AI12" s="152" t="s">
        <v>760</v>
      </c>
      <c r="AJ12" s="153" t="s">
        <v>727</v>
      </c>
      <c r="AL12" s="163"/>
      <c r="AM12" s="145"/>
      <c r="AN12" s="23"/>
      <c r="AO12" s="23"/>
      <c r="AP12" s="23"/>
      <c r="AQ12" s="23"/>
      <c r="AR12" s="23"/>
      <c r="AS12" s="23"/>
      <c r="AT12" s="23"/>
      <c r="AU12" s="23"/>
      <c r="AV12" s="23"/>
      <c r="AW12" s="23"/>
      <c r="AX12" s="23"/>
    </row>
    <row r="13" spans="2:50">
      <c r="AL13" s="163"/>
      <c r="AM13" s="145"/>
      <c r="AN13" s="154"/>
      <c r="AO13" s="154"/>
      <c r="AP13" s="154"/>
      <c r="AQ13" s="154"/>
      <c r="AR13" s="154"/>
      <c r="AS13" s="154"/>
      <c r="AT13" s="154"/>
      <c r="AU13" s="154"/>
      <c r="AV13" s="154"/>
      <c r="AW13" s="154"/>
      <c r="AX13" s="154"/>
    </row>
    <row r="14" spans="2:50">
      <c r="AL14" s="163"/>
      <c r="AM14" s="145"/>
      <c r="AN14" s="23"/>
      <c r="AO14" s="23"/>
      <c r="AP14" s="23"/>
      <c r="AQ14" s="23"/>
      <c r="AR14" s="23"/>
      <c r="AS14" s="23"/>
      <c r="AT14" s="23"/>
      <c r="AU14" s="23"/>
      <c r="AV14" s="23"/>
      <c r="AW14" s="23"/>
      <c r="AX14" s="23"/>
    </row>
    <row r="15" spans="2:50">
      <c r="F15" s="12" t="s">
        <v>10</v>
      </c>
      <c r="AL15" s="163"/>
      <c r="AM15" s="145"/>
      <c r="AN15" s="23"/>
      <c r="AO15" s="23"/>
      <c r="AP15" s="23"/>
      <c r="AQ15" s="23"/>
      <c r="AR15" s="23"/>
      <c r="AS15" s="23"/>
      <c r="AT15" s="23"/>
      <c r="AU15" s="23"/>
      <c r="AV15" s="23"/>
      <c r="AW15" s="23"/>
      <c r="AX15" s="23"/>
    </row>
    <row r="16" spans="2:50">
      <c r="E16" t="s">
        <v>11</v>
      </c>
      <c r="F16" s="25"/>
      <c r="G16" s="61"/>
      <c r="H16" s="61" t="s">
        <v>533</v>
      </c>
      <c r="I16" s="61" t="s">
        <v>534</v>
      </c>
      <c r="J16" s="61"/>
      <c r="AL16" s="163"/>
      <c r="AM16" s="145"/>
      <c r="AN16" s="154"/>
      <c r="AO16" s="154"/>
      <c r="AP16" s="154"/>
      <c r="AQ16" s="154"/>
      <c r="AR16" s="154"/>
      <c r="AS16" s="154"/>
      <c r="AT16" s="154"/>
      <c r="AU16" s="154"/>
      <c r="AV16" s="154"/>
      <c r="AW16" s="154"/>
      <c r="AX16" s="154"/>
    </row>
    <row r="17" spans="5:50">
      <c r="E17" s="9">
        <v>1</v>
      </c>
      <c r="F17" s="62" t="s">
        <v>527</v>
      </c>
      <c r="G17" s="61"/>
      <c r="H17" s="61"/>
      <c r="I17" s="63"/>
      <c r="J17" s="61"/>
      <c r="AL17" s="163"/>
      <c r="AM17" s="145"/>
      <c r="AN17" s="23"/>
      <c r="AO17" s="23"/>
      <c r="AP17" s="23"/>
      <c r="AQ17" s="23"/>
      <c r="AR17" s="23"/>
      <c r="AS17" s="23"/>
      <c r="AT17" s="23"/>
      <c r="AU17" s="23"/>
      <c r="AV17" s="23"/>
      <c r="AW17" s="23"/>
      <c r="AX17" s="23"/>
    </row>
    <row r="18" spans="5:50">
      <c r="E18" s="9">
        <v>2</v>
      </c>
      <c r="F18" s="62" t="s">
        <v>43</v>
      </c>
      <c r="G18" s="61"/>
      <c r="H18" s="61"/>
      <c r="I18" s="61"/>
      <c r="J18" s="61"/>
      <c r="AL18" s="163"/>
      <c r="AM18" s="145"/>
      <c r="AN18" s="23"/>
      <c r="AO18" s="23"/>
      <c r="AP18" s="23"/>
      <c r="AQ18" s="23"/>
      <c r="AR18" s="23"/>
      <c r="AS18" s="23"/>
      <c r="AT18" s="23"/>
      <c r="AU18" s="23"/>
      <c r="AV18" s="23"/>
      <c r="AW18" s="23"/>
      <c r="AX18" s="23"/>
    </row>
    <row r="19" spans="5:50">
      <c r="E19" s="9">
        <v>3</v>
      </c>
      <c r="F19" s="62" t="s">
        <v>531</v>
      </c>
      <c r="G19" s="61"/>
      <c r="H19" s="61"/>
      <c r="I19" s="61"/>
      <c r="J19" s="61"/>
      <c r="AL19" s="163"/>
      <c r="AM19" s="145"/>
      <c r="AN19" s="154"/>
      <c r="AO19" s="154"/>
      <c r="AP19" s="154"/>
      <c r="AQ19" s="154"/>
      <c r="AR19" s="154"/>
      <c r="AS19" s="154"/>
      <c r="AT19" s="154"/>
      <c r="AU19" s="154"/>
      <c r="AV19" s="154"/>
      <c r="AW19" s="154"/>
      <c r="AX19" s="154"/>
    </row>
    <row r="20" spans="5:50">
      <c r="E20" s="9">
        <v>4</v>
      </c>
      <c r="F20" s="62" t="s">
        <v>12</v>
      </c>
      <c r="G20" s="61"/>
      <c r="H20" s="61"/>
      <c r="I20" s="61"/>
      <c r="J20" s="61"/>
      <c r="AL20" s="163"/>
      <c r="AM20" s="145"/>
      <c r="AN20" s="23"/>
      <c r="AO20" s="23"/>
      <c r="AP20" s="23"/>
      <c r="AQ20" s="23"/>
      <c r="AR20" s="23"/>
      <c r="AS20" s="23"/>
      <c r="AT20" s="23"/>
      <c r="AU20" s="23"/>
      <c r="AV20" s="23"/>
      <c r="AW20" s="23"/>
      <c r="AX20" s="23"/>
    </row>
    <row r="21" spans="5:50">
      <c r="E21" s="9">
        <v>5</v>
      </c>
      <c r="F21" s="62" t="s">
        <v>13</v>
      </c>
      <c r="G21" s="61"/>
      <c r="H21" s="61"/>
      <c r="I21" s="61"/>
      <c r="J21" s="61"/>
      <c r="AL21" s="163"/>
      <c r="AM21" s="145"/>
      <c r="AN21" s="23"/>
      <c r="AO21" s="23"/>
      <c r="AP21" s="23"/>
      <c r="AQ21" s="23"/>
      <c r="AR21" s="23"/>
      <c r="AS21" s="23"/>
      <c r="AT21" s="23"/>
      <c r="AU21" s="23"/>
      <c r="AV21" s="23"/>
      <c r="AW21" s="23"/>
      <c r="AX21" s="23"/>
    </row>
    <row r="22" spans="5:50">
      <c r="E22" s="9">
        <v>6</v>
      </c>
      <c r="F22" s="62" t="s">
        <v>526</v>
      </c>
      <c r="G22" s="61"/>
      <c r="H22" s="64"/>
      <c r="I22" s="64"/>
      <c r="J22" s="64"/>
      <c r="AL22" s="163"/>
      <c r="AM22" s="145"/>
      <c r="AN22" s="154"/>
      <c r="AO22" s="154"/>
      <c r="AP22" s="154"/>
      <c r="AQ22" s="154"/>
      <c r="AR22" s="154"/>
      <c r="AS22" s="154"/>
      <c r="AT22" s="154"/>
      <c r="AU22" s="154"/>
      <c r="AV22" s="154"/>
      <c r="AW22" s="154"/>
      <c r="AX22" s="154"/>
    </row>
    <row r="23" spans="5:50">
      <c r="E23" s="9">
        <v>7</v>
      </c>
      <c r="F23" s="62" t="s">
        <v>528</v>
      </c>
      <c r="G23" s="61"/>
      <c r="H23" s="63"/>
      <c r="I23" s="61"/>
      <c r="J23" s="61"/>
    </row>
    <row r="24" spans="5:50">
      <c r="E24" s="9">
        <v>8</v>
      </c>
      <c r="F24" s="62" t="s">
        <v>14</v>
      </c>
      <c r="G24" s="61"/>
      <c r="H24" s="63"/>
      <c r="I24" s="61"/>
      <c r="J24" s="61"/>
    </row>
    <row r="25" spans="5:50">
      <c r="E25" s="9">
        <v>9</v>
      </c>
      <c r="F25" s="62" t="s">
        <v>529</v>
      </c>
      <c r="G25" s="61"/>
      <c r="H25" s="63"/>
      <c r="I25" s="61"/>
      <c r="J25" s="61"/>
    </row>
    <row r="26" spans="5:50">
      <c r="E26" s="9">
        <v>10</v>
      </c>
      <c r="F26" s="62" t="s">
        <v>530</v>
      </c>
      <c r="G26" s="61"/>
      <c r="H26" s="63"/>
      <c r="I26" s="61"/>
      <c r="J26" s="61"/>
    </row>
    <row r="27" spans="5:50">
      <c r="E27" s="9">
        <v>11</v>
      </c>
      <c r="F27" s="62" t="s">
        <v>542</v>
      </c>
      <c r="G27" s="61"/>
      <c r="H27" s="63"/>
      <c r="I27" s="61"/>
      <c r="J27" s="61"/>
    </row>
    <row r="28" spans="5:50">
      <c r="F28" s="19"/>
    </row>
    <row r="29" spans="5:50">
      <c r="G29" s="19"/>
      <c r="N29" t="s">
        <v>525</v>
      </c>
    </row>
    <row r="30" spans="5:50">
      <c r="N30" s="23" t="s">
        <v>319</v>
      </c>
      <c r="O30" s="54"/>
      <c r="P30" s="23" t="s">
        <v>318</v>
      </c>
    </row>
    <row r="31" spans="5:50">
      <c r="L31" s="9" t="s">
        <v>312</v>
      </c>
      <c r="M31" s="9">
        <v>605</v>
      </c>
      <c r="N31" s="9">
        <v>700</v>
      </c>
      <c r="O31" s="30" t="s">
        <v>317</v>
      </c>
      <c r="P31" s="9">
        <v>1300</v>
      </c>
      <c r="Q31" s="30" t="s">
        <v>317</v>
      </c>
    </row>
    <row r="32" spans="5:50">
      <c r="L32" s="9" t="s">
        <v>313</v>
      </c>
      <c r="M32" s="9">
        <v>630</v>
      </c>
      <c r="N32" s="9">
        <v>710</v>
      </c>
      <c r="O32" s="30" t="s">
        <v>317</v>
      </c>
      <c r="P32" s="9">
        <v>1200</v>
      </c>
      <c r="Q32" s="30" t="s">
        <v>317</v>
      </c>
    </row>
    <row r="33" spans="7:17">
      <c r="L33" s="9" t="s">
        <v>682</v>
      </c>
      <c r="M33" s="9">
        <v>600</v>
      </c>
      <c r="N33" s="9">
        <v>690</v>
      </c>
      <c r="O33" s="30" t="s">
        <v>317</v>
      </c>
      <c r="P33" s="9">
        <v>1100</v>
      </c>
      <c r="Q33" s="30" t="s">
        <v>317</v>
      </c>
    </row>
    <row r="34" spans="7:17">
      <c r="L34" s="9" t="s">
        <v>314</v>
      </c>
      <c r="M34" s="9">
        <v>680</v>
      </c>
      <c r="N34" s="9">
        <v>800</v>
      </c>
      <c r="O34" s="30" t="s">
        <v>317</v>
      </c>
      <c r="P34" s="9">
        <v>1400</v>
      </c>
      <c r="Q34" s="30" t="s">
        <v>317</v>
      </c>
    </row>
    <row r="35" spans="7:17">
      <c r="L35" s="9" t="s">
        <v>315</v>
      </c>
      <c r="M35" s="9">
        <v>720</v>
      </c>
      <c r="N35" s="9">
        <v>850</v>
      </c>
      <c r="O35" s="30" t="s">
        <v>317</v>
      </c>
      <c r="P35" s="9">
        <v>1600</v>
      </c>
      <c r="Q35" s="30" t="s">
        <v>317</v>
      </c>
    </row>
    <row r="36" spans="7:17">
      <c r="L36" s="9" t="s">
        <v>316</v>
      </c>
      <c r="M36" s="9">
        <v>720</v>
      </c>
      <c r="N36" s="9">
        <v>850</v>
      </c>
      <c r="O36" s="30" t="s">
        <v>317</v>
      </c>
      <c r="P36" s="9">
        <v>1600</v>
      </c>
      <c r="Q36" s="30" t="s">
        <v>317</v>
      </c>
    </row>
    <row r="37" spans="7:17">
      <c r="L37" s="9" t="s">
        <v>311</v>
      </c>
      <c r="M37" s="9">
        <v>760</v>
      </c>
      <c r="N37" s="9">
        <v>900</v>
      </c>
      <c r="O37" s="30" t="s">
        <v>317</v>
      </c>
      <c r="P37" s="9">
        <v>1800</v>
      </c>
      <c r="Q37" s="30" t="s">
        <v>317</v>
      </c>
    </row>
    <row r="38" spans="7:17">
      <c r="G38" s="19"/>
    </row>
    <row r="39" spans="7:17">
      <c r="G39" s="19"/>
      <c r="L39" s="96" t="s">
        <v>23</v>
      </c>
      <c r="M39" s="96"/>
    </row>
    <row r="40" spans="7:17">
      <c r="G40" s="19"/>
      <c r="L40" t="s">
        <v>738</v>
      </c>
      <c r="N40">
        <v>0.2</v>
      </c>
      <c r="O40">
        <v>1300</v>
      </c>
      <c r="P40">
        <f>SUM(N40*O40)</f>
        <v>260</v>
      </c>
    </row>
    <row r="41" spans="7:17">
      <c r="L41" t="s">
        <v>739</v>
      </c>
      <c r="N41">
        <v>0.3</v>
      </c>
      <c r="O41">
        <v>650</v>
      </c>
      <c r="P41">
        <f t="shared" ref="P41:P42" si="0">SUM(N41*O41)</f>
        <v>195</v>
      </c>
    </row>
    <row r="42" spans="7:17">
      <c r="L42" t="s">
        <v>740</v>
      </c>
      <c r="N42">
        <v>0.5</v>
      </c>
      <c r="O42">
        <v>300</v>
      </c>
      <c r="P42">
        <f t="shared" si="0"/>
        <v>150</v>
      </c>
    </row>
    <row r="43" spans="7:17">
      <c r="L43" s="96" t="s">
        <v>733</v>
      </c>
      <c r="M43" s="96"/>
      <c r="P43">
        <f>SUM(P40:P42)</f>
        <v>605</v>
      </c>
    </row>
    <row r="44" spans="7:17">
      <c r="L44" t="s">
        <v>738</v>
      </c>
    </row>
    <row r="48" spans="7:17">
      <c r="L48" s="96" t="s">
        <v>732</v>
      </c>
      <c r="M48" s="96"/>
    </row>
    <row r="49" spans="12:13">
      <c r="L49" t="s">
        <v>738</v>
      </c>
    </row>
    <row r="50" spans="12:13">
      <c r="L50" s="96" t="s">
        <v>104</v>
      </c>
      <c r="M50" s="96"/>
    </row>
    <row r="51" spans="12:13">
      <c r="L51" t="s">
        <v>734</v>
      </c>
    </row>
    <row r="52" spans="12:13">
      <c r="L52" t="s">
        <v>735</v>
      </c>
    </row>
    <row r="53" spans="12:13">
      <c r="L53" t="s">
        <v>736</v>
      </c>
    </row>
    <row r="54" spans="12:13">
      <c r="L54" t="s">
        <v>17</v>
      </c>
    </row>
    <row r="55" spans="12:13">
      <c r="L55" t="s">
        <v>737</v>
      </c>
    </row>
  </sheetData>
  <mergeCells count="13">
    <mergeCell ref="AL20:AL22"/>
    <mergeCell ref="AN22:AX22"/>
    <mergeCell ref="AL17:AL19"/>
    <mergeCell ref="AN19:AX19"/>
    <mergeCell ref="AL14:AL16"/>
    <mergeCell ref="AN16:AX16"/>
    <mergeCell ref="AN13:AX13"/>
    <mergeCell ref="Y3:Y12"/>
    <mergeCell ref="AN7:AX7"/>
    <mergeCell ref="AL5:AL7"/>
    <mergeCell ref="AN3:AX3"/>
    <mergeCell ref="AL11:AL13"/>
    <mergeCell ref="AL8:AL10"/>
  </mergeCells>
  <phoneticPr fontId="5" type="noConversion"/>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18"/>
  <sheetViews>
    <sheetView zoomScale="58" zoomScaleNormal="90" workbookViewId="0">
      <selection activeCell="B9" sqref="B9"/>
    </sheetView>
  </sheetViews>
  <sheetFormatPr defaultRowHeight="14.4"/>
  <cols>
    <col min="2" max="2" width="24" customWidth="1"/>
    <col min="3" max="3" width="66.88671875" customWidth="1"/>
    <col min="7" max="13" width="25.6640625" style="15" customWidth="1"/>
    <col min="14" max="14" width="8.6640625" customWidth="1"/>
    <col min="16" max="16" width="20.6640625" style="15" customWidth="1"/>
    <col min="17" max="17" width="31.6640625" style="23" customWidth="1"/>
    <col min="18" max="18" width="56.6640625" style="23" customWidth="1"/>
    <col min="19" max="19" width="88.33203125" style="15" customWidth="1"/>
    <col min="20" max="20" width="42.33203125" style="23" customWidth="1"/>
    <col min="21" max="21" width="49.109375" style="23" bestFit="1" customWidth="1"/>
    <col min="22" max="22" width="33.33203125" style="23" bestFit="1" customWidth="1"/>
    <col min="23" max="23" width="33.6640625" style="23" bestFit="1" customWidth="1"/>
    <col min="24" max="28" width="20.6640625" style="25" customWidth="1"/>
  </cols>
  <sheetData>
    <row r="1" spans="1:23" ht="28.8">
      <c r="B1" s="17" t="s">
        <v>39</v>
      </c>
      <c r="E1" s="20" t="s">
        <v>176</v>
      </c>
    </row>
    <row r="2" spans="1:23">
      <c r="A2" s="16" t="s">
        <v>15</v>
      </c>
      <c r="B2" s="16"/>
      <c r="C2" s="16"/>
      <c r="D2" s="16"/>
      <c r="E2" s="16"/>
      <c r="F2" s="16"/>
    </row>
    <row r="3" spans="1:23" ht="36">
      <c r="A3" s="31"/>
      <c r="B3" s="35" t="s">
        <v>174</v>
      </c>
      <c r="C3" s="53" t="s">
        <v>16</v>
      </c>
      <c r="G3" s="24" t="s">
        <v>793</v>
      </c>
      <c r="H3" s="24" t="s">
        <v>794</v>
      </c>
      <c r="I3" s="24" t="s">
        <v>795</v>
      </c>
      <c r="J3" s="24" t="s">
        <v>796</v>
      </c>
      <c r="K3" s="24" t="s">
        <v>798</v>
      </c>
      <c r="L3" s="24" t="s">
        <v>797</v>
      </c>
      <c r="M3" s="24" t="s">
        <v>799</v>
      </c>
      <c r="P3" s="14" t="s">
        <v>1</v>
      </c>
      <c r="Q3" s="30" t="s">
        <v>277</v>
      </c>
      <c r="R3" s="30" t="s">
        <v>177</v>
      </c>
      <c r="S3" s="14" t="s">
        <v>178</v>
      </c>
      <c r="T3" s="30" t="s">
        <v>780</v>
      </c>
      <c r="U3" s="30" t="s">
        <v>805</v>
      </c>
      <c r="V3" s="30" t="s">
        <v>279</v>
      </c>
      <c r="W3" s="30" t="s">
        <v>179</v>
      </c>
    </row>
    <row r="4" spans="1:23" ht="129.6">
      <c r="A4" s="31"/>
      <c r="B4" s="35" t="s">
        <v>175</v>
      </c>
      <c r="C4" s="51" t="s">
        <v>75</v>
      </c>
      <c r="G4" s="21" t="s">
        <v>50</v>
      </c>
      <c r="H4" s="36" t="s">
        <v>206</v>
      </c>
      <c r="I4" s="103" t="s">
        <v>36</v>
      </c>
      <c r="J4" s="21" t="s">
        <v>105</v>
      </c>
      <c r="K4" s="21" t="s">
        <v>469</v>
      </c>
      <c r="L4" s="21" t="s">
        <v>25</v>
      </c>
      <c r="M4" s="14" t="s">
        <v>231</v>
      </c>
      <c r="P4" s="14" t="str">
        <f>G3</f>
        <v>WATER (W)</v>
      </c>
      <c r="Q4" s="14" t="str">
        <f t="shared" ref="Q4:Q46" si="0">G4</f>
        <v>Water distribution network modelling in EPANET</v>
      </c>
      <c r="R4" s="37" t="s">
        <v>249</v>
      </c>
      <c r="S4" s="37" t="s">
        <v>180</v>
      </c>
      <c r="T4" s="37" t="s">
        <v>181</v>
      </c>
      <c r="U4" s="37"/>
      <c r="V4" s="37" t="s">
        <v>278</v>
      </c>
      <c r="W4" s="37" t="s">
        <v>248</v>
      </c>
    </row>
    <row r="5" spans="1:23" ht="164.7" customHeight="1">
      <c r="A5" s="31"/>
      <c r="B5" s="32" t="str">
        <f>R3</f>
        <v>Main Tasks</v>
      </c>
      <c r="C5" s="33" t="str">
        <f>VLOOKUP($C$4,$Q$4:$W$308,2,FALSE)</f>
        <v>1. Surface preparation according to development plan
2. Watershed delineation
3. 1D model setup (MIKE URBAN)
4. 2D model setup (MIKE21 FM)
5. 1D-2D coupled model setup
6. Flood mapping and problem identification
7. Solution
8. Comparison of pre &amp; post development scenarios</v>
      </c>
      <c r="G5" s="21" t="s">
        <v>51</v>
      </c>
      <c r="H5" s="36" t="s">
        <v>207</v>
      </c>
      <c r="I5" s="103" t="s">
        <v>37</v>
      </c>
      <c r="J5" s="21" t="s">
        <v>106</v>
      </c>
      <c r="K5" s="21" t="s">
        <v>149</v>
      </c>
      <c r="L5" s="21" t="s">
        <v>26</v>
      </c>
      <c r="M5" s="14" t="s">
        <v>232</v>
      </c>
      <c r="P5" s="14" t="str">
        <f>P4</f>
        <v>WATER (W)</v>
      </c>
      <c r="Q5" s="14" t="str">
        <f t="shared" si="0"/>
        <v>Water distribution network modelling in Mike+</v>
      </c>
      <c r="R5" s="37" t="s">
        <v>249</v>
      </c>
      <c r="S5" s="37" t="s">
        <v>180</v>
      </c>
      <c r="T5" s="37" t="s">
        <v>181</v>
      </c>
      <c r="U5" s="37"/>
      <c r="V5" s="37" t="s">
        <v>278</v>
      </c>
      <c r="W5" s="37" t="s">
        <v>248</v>
      </c>
    </row>
    <row r="6" spans="1:23" ht="234">
      <c r="A6" s="31"/>
      <c r="B6" s="32" t="str">
        <f>S3</f>
        <v>List of Required Data</v>
      </c>
      <c r="C6" s="33" t="str">
        <f>VLOOKUP($C$4,$Q$4:$W$308,3,FALSE)</f>
        <v>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
9. Existing and proposed road surface and elevation</v>
      </c>
      <c r="G6" s="22" t="s">
        <v>49</v>
      </c>
      <c r="H6" s="36" t="s">
        <v>208</v>
      </c>
      <c r="I6" s="103" t="s">
        <v>38</v>
      </c>
      <c r="J6" s="21" t="s">
        <v>107</v>
      </c>
      <c r="K6" s="21" t="s">
        <v>150</v>
      </c>
      <c r="L6" s="21" t="s">
        <v>141</v>
      </c>
      <c r="M6" s="14" t="s">
        <v>122</v>
      </c>
      <c r="P6" s="14" t="str">
        <f t="shared" ref="P6:P46" si="1">P5</f>
        <v>WATER (W)</v>
      </c>
      <c r="Q6" s="14" t="str">
        <f t="shared" si="0"/>
        <v>Water distribution network modelling in WaterGEMS</v>
      </c>
      <c r="R6" s="38" t="s">
        <v>249</v>
      </c>
      <c r="S6" s="37" t="s">
        <v>180</v>
      </c>
      <c r="T6" s="37" t="s">
        <v>181</v>
      </c>
      <c r="U6" s="37"/>
      <c r="V6" s="37" t="s">
        <v>278</v>
      </c>
      <c r="W6" s="37" t="s">
        <v>248</v>
      </c>
    </row>
    <row r="7" spans="1:23" ht="216">
      <c r="A7" s="31"/>
      <c r="B7" s="35" t="str">
        <f>T3</f>
        <v>Cost calculation parameters (Step 1)</v>
      </c>
      <c r="C7" s="34" t="str">
        <f>VLOOKUP($C$4,$Q$4:$W$308,4,FALSE)</f>
        <v>1. Groundwater level (lowest)
2. Total project area
3. Protected land
4. Level difference 
5. Land use (for planned areas)
6. Development Status (for Existing areas)
7. How many people (in future)
8. Soil type
9. Development Status (for planned areas)
10. Project stage
11. Climate zones
12. Involvement of other consultants</v>
      </c>
      <c r="G7" s="21" t="s">
        <v>52</v>
      </c>
      <c r="H7" s="14" t="s">
        <v>209</v>
      </c>
      <c r="I7" s="14" t="s">
        <v>71</v>
      </c>
      <c r="J7" s="21" t="s">
        <v>108</v>
      </c>
      <c r="K7" s="21" t="s">
        <v>151</v>
      </c>
      <c r="L7" s="21" t="s">
        <v>142</v>
      </c>
      <c r="M7" s="14" t="s">
        <v>123</v>
      </c>
      <c r="P7" s="14" t="str">
        <f t="shared" si="1"/>
        <v>WATER (W)</v>
      </c>
      <c r="Q7" s="14" t="str">
        <f t="shared" si="0"/>
        <v>Fire flow analysis and modelling in Mike+</v>
      </c>
      <c r="R7" s="38" t="s">
        <v>250</v>
      </c>
      <c r="S7" s="37" t="s">
        <v>251</v>
      </c>
      <c r="T7" s="37" t="s">
        <v>182</v>
      </c>
      <c r="U7" s="37"/>
      <c r="V7" s="37" t="s">
        <v>280</v>
      </c>
      <c r="W7" s="37" t="s">
        <v>248</v>
      </c>
    </row>
    <row r="8" spans="1:23" ht="144">
      <c r="A8" s="31"/>
      <c r="B8" s="35" t="str">
        <f>U3</f>
        <v>Cost calculation parameters (additional in Step 1)</v>
      </c>
      <c r="C8" s="52" t="str">
        <f>VLOOKUP($C$4,$Q$4:$W$308,5,FALSE)</f>
        <v xml:space="preserve">1. PM in English or Swedish 
2. External Meeting with clients
3. Stormwater pipe network length in km
4. which recipient is close to project area </v>
      </c>
      <c r="G8" s="22" t="s">
        <v>53</v>
      </c>
      <c r="H8" s="14" t="s">
        <v>210</v>
      </c>
      <c r="I8" s="103" t="s">
        <v>72</v>
      </c>
      <c r="J8" s="21" t="s">
        <v>109</v>
      </c>
      <c r="K8" s="21" t="s">
        <v>152</v>
      </c>
      <c r="L8" s="22" t="s">
        <v>143</v>
      </c>
      <c r="M8" s="14" t="s">
        <v>124</v>
      </c>
      <c r="P8" s="14" t="str">
        <f t="shared" si="1"/>
        <v>WATER (W)</v>
      </c>
      <c r="Q8" s="14" t="str">
        <f t="shared" si="0"/>
        <v>Fire flow analysis and modelling in WaterGEMS</v>
      </c>
      <c r="R8" s="38" t="s">
        <v>250</v>
      </c>
      <c r="S8" s="37" t="s">
        <v>251</v>
      </c>
      <c r="T8" s="37" t="s">
        <v>182</v>
      </c>
      <c r="U8" s="37"/>
      <c r="V8" s="37" t="s">
        <v>280</v>
      </c>
      <c r="W8" s="37" t="s">
        <v>248</v>
      </c>
    </row>
    <row r="9" spans="1:23" ht="145.35" customHeight="1">
      <c r="B9" s="35" t="str">
        <f>V3</f>
        <v>Duration</v>
      </c>
      <c r="C9" s="108" t="str">
        <f>VLOOKUP($C$4,$Q$4:$W$308,6,FALSE)</f>
        <v>&gt;1ha: 3-4 weeks
1-5 ha: 4-8 weeks
6-10 ha: 8-12 weeks
11-20 ha: 3-4 months
21-30 ha: 4-5 months
31-50ha: 5-7 months
51-75 ha: 7-10 months
75-100 ha: 10-12 months
&gt;100 ha: Minimum 1 year</v>
      </c>
      <c r="D9" s="25"/>
      <c r="E9" s="25"/>
      <c r="G9" s="21" t="s">
        <v>54</v>
      </c>
      <c r="H9" s="14" t="s">
        <v>29</v>
      </c>
      <c r="I9" s="103" t="s">
        <v>73</v>
      </c>
      <c r="J9" s="21" t="s">
        <v>110</v>
      </c>
      <c r="K9" s="21" t="s">
        <v>153</v>
      </c>
      <c r="L9" s="22" t="s">
        <v>144</v>
      </c>
      <c r="M9" s="14" t="s">
        <v>125</v>
      </c>
      <c r="P9" s="14" t="str">
        <f t="shared" si="1"/>
        <v>WATER (W)</v>
      </c>
      <c r="Q9" s="14" t="str">
        <f t="shared" si="0"/>
        <v>Water hammer analysis in Mike+ (DHI)</v>
      </c>
      <c r="R9" s="38" t="s">
        <v>252</v>
      </c>
      <c r="S9" s="37" t="s">
        <v>180</v>
      </c>
      <c r="T9" s="37" t="s">
        <v>182</v>
      </c>
      <c r="U9" s="37"/>
      <c r="V9" s="37" t="s">
        <v>280</v>
      </c>
      <c r="W9" s="37" t="s">
        <v>248</v>
      </c>
    </row>
    <row r="10" spans="1:23" ht="129.6">
      <c r="A10" s="31"/>
      <c r="B10" s="35" t="str">
        <f>W3</f>
        <v>Deliverables</v>
      </c>
      <c r="C10" s="33" t="str">
        <f>VLOOKUP($C$4,$Q$4:$W$308,7,FALSE)</f>
        <v>1. Flood investigation report
2. All maps and drawing (shp file)</v>
      </c>
      <c r="G10" s="22" t="s">
        <v>55</v>
      </c>
      <c r="H10" s="36" t="s">
        <v>211</v>
      </c>
      <c r="I10" s="103" t="s">
        <v>74</v>
      </c>
      <c r="J10" s="21" t="s">
        <v>111</v>
      </c>
      <c r="K10" s="21" t="s">
        <v>154</v>
      </c>
      <c r="L10" s="22" t="s">
        <v>145</v>
      </c>
      <c r="M10" s="14" t="s">
        <v>126</v>
      </c>
      <c r="P10" s="14" t="str">
        <f t="shared" si="1"/>
        <v>WATER (W)</v>
      </c>
      <c r="Q10" s="14" t="str">
        <f t="shared" si="0"/>
        <v>Water hammer analysis in HAMMER (Bentley)</v>
      </c>
      <c r="R10" s="38" t="s">
        <v>252</v>
      </c>
      <c r="S10" s="37" t="s">
        <v>180</v>
      </c>
      <c r="T10" s="37" t="s">
        <v>182</v>
      </c>
      <c r="U10" s="37"/>
      <c r="V10" s="37" t="s">
        <v>280</v>
      </c>
      <c r="W10" s="37" t="s">
        <v>248</v>
      </c>
    </row>
    <row r="11" spans="1:23" ht="144">
      <c r="G11" s="21" t="s">
        <v>56</v>
      </c>
      <c r="H11" s="36" t="s">
        <v>212</v>
      </c>
      <c r="I11" s="103" t="s">
        <v>75</v>
      </c>
      <c r="J11" s="21" t="s">
        <v>112</v>
      </c>
      <c r="K11" s="21" t="s">
        <v>155</v>
      </c>
      <c r="L11" s="22" t="s">
        <v>146</v>
      </c>
      <c r="M11" s="22" t="s">
        <v>127</v>
      </c>
      <c r="P11" s="14" t="str">
        <f t="shared" si="1"/>
        <v>WATER (W)</v>
      </c>
      <c r="Q11" s="14" t="str">
        <f t="shared" si="0"/>
        <v>Water quality modelling in EPANET</v>
      </c>
      <c r="R11" s="38" t="s">
        <v>253</v>
      </c>
      <c r="S11" s="37" t="s">
        <v>183</v>
      </c>
      <c r="T11" s="37" t="s">
        <v>182</v>
      </c>
      <c r="U11" s="37"/>
      <c r="V11" s="37" t="s">
        <v>280</v>
      </c>
      <c r="W11" s="37" t="s">
        <v>248</v>
      </c>
    </row>
    <row r="12" spans="1:23" ht="144">
      <c r="G12" s="21" t="s">
        <v>57</v>
      </c>
      <c r="H12" s="14" t="s">
        <v>30</v>
      </c>
      <c r="I12" s="139" t="s">
        <v>19</v>
      </c>
      <c r="J12" s="21" t="s">
        <v>113</v>
      </c>
      <c r="K12" s="21" t="s">
        <v>156</v>
      </c>
      <c r="L12" s="21" t="s">
        <v>147</v>
      </c>
      <c r="M12" s="26" t="s">
        <v>128</v>
      </c>
      <c r="P12" s="14" t="str">
        <f t="shared" si="1"/>
        <v>WATER (W)</v>
      </c>
      <c r="Q12" s="14" t="str">
        <f t="shared" si="0"/>
        <v>Water quality modelling in Mike+</v>
      </c>
      <c r="R12" s="38" t="s">
        <v>253</v>
      </c>
      <c r="S12" s="37" t="s">
        <v>183</v>
      </c>
      <c r="T12" s="37" t="s">
        <v>182</v>
      </c>
      <c r="U12" s="37"/>
      <c r="V12" s="37" t="s">
        <v>280</v>
      </c>
      <c r="W12" s="37" t="s">
        <v>248</v>
      </c>
    </row>
    <row r="13" spans="1:23" ht="153.6" customHeight="1">
      <c r="G13" s="22" t="s">
        <v>58</v>
      </c>
      <c r="H13" s="14" t="s">
        <v>20</v>
      </c>
      <c r="I13" s="14" t="s">
        <v>76</v>
      </c>
      <c r="J13" s="21" t="s">
        <v>114</v>
      </c>
      <c r="K13" s="21" t="s">
        <v>157</v>
      </c>
      <c r="L13" s="21" t="s">
        <v>148</v>
      </c>
      <c r="M13" s="14" t="s">
        <v>129</v>
      </c>
      <c r="P13" s="14" t="str">
        <f t="shared" si="1"/>
        <v>WATER (W)</v>
      </c>
      <c r="Q13" s="14" t="str">
        <f t="shared" si="0"/>
        <v>Water quality modelling in WaterGEMS</v>
      </c>
      <c r="R13" s="38" t="s">
        <v>253</v>
      </c>
      <c r="S13" s="37" t="s">
        <v>183</v>
      </c>
      <c r="T13" s="37" t="s">
        <v>182</v>
      </c>
      <c r="U13" s="37"/>
      <c r="V13" s="37" t="s">
        <v>280</v>
      </c>
      <c r="W13" s="37" t="s">
        <v>248</v>
      </c>
    </row>
    <row r="14" spans="1:23" ht="91.95" customHeight="1">
      <c r="G14" s="14" t="s">
        <v>184</v>
      </c>
      <c r="H14" s="14" t="s">
        <v>21</v>
      </c>
      <c r="I14" s="14" t="s">
        <v>22</v>
      </c>
      <c r="J14" s="22" t="s">
        <v>115</v>
      </c>
      <c r="K14" s="21" t="s">
        <v>158</v>
      </c>
      <c r="L14" s="14"/>
      <c r="M14" s="14" t="s">
        <v>130</v>
      </c>
      <c r="P14" s="14" t="str">
        <f t="shared" si="1"/>
        <v>WATER (W)</v>
      </c>
      <c r="Q14" s="14" t="str">
        <f t="shared" si="0"/>
        <v>Water distribution network flow calculation</v>
      </c>
      <c r="R14" s="38" t="s">
        <v>254</v>
      </c>
      <c r="S14" s="37" t="s">
        <v>188</v>
      </c>
      <c r="T14" s="37" t="s">
        <v>182</v>
      </c>
      <c r="U14" s="37"/>
      <c r="V14" s="37" t="s">
        <v>281</v>
      </c>
      <c r="W14" s="37" t="s">
        <v>255</v>
      </c>
    </row>
    <row r="15" spans="1:23" ht="98.7" customHeight="1">
      <c r="G15" s="14" t="s">
        <v>185</v>
      </c>
      <c r="H15" s="36" t="s">
        <v>28</v>
      </c>
      <c r="I15" s="14" t="s">
        <v>40</v>
      </c>
      <c r="J15" s="22" t="s">
        <v>116</v>
      </c>
      <c r="K15" s="21" t="s">
        <v>159</v>
      </c>
      <c r="L15" s="14"/>
      <c r="M15" s="14" t="s">
        <v>131</v>
      </c>
      <c r="P15" s="14" t="str">
        <f t="shared" si="1"/>
        <v>WATER (W)</v>
      </c>
      <c r="Q15" s="14" t="str">
        <f t="shared" si="0"/>
        <v xml:space="preserve">Water distribution network pressure calculation </v>
      </c>
      <c r="R15" s="38" t="s">
        <v>256</v>
      </c>
      <c r="S15" s="37" t="s">
        <v>257</v>
      </c>
      <c r="T15" s="37" t="s">
        <v>182</v>
      </c>
      <c r="U15" s="37"/>
      <c r="V15" s="37" t="s">
        <v>281</v>
      </c>
      <c r="W15" s="37" t="s">
        <v>255</v>
      </c>
    </row>
    <row r="16" spans="1:23" ht="28.8">
      <c r="G16" s="139" t="s">
        <v>27</v>
      </c>
      <c r="H16" s="139" t="s">
        <v>34</v>
      </c>
      <c r="I16" s="14" t="s">
        <v>77</v>
      </c>
      <c r="J16" s="21" t="s">
        <v>117</v>
      </c>
      <c r="K16" s="55" t="s">
        <v>160</v>
      </c>
      <c r="L16" s="14"/>
      <c r="M16" s="14" t="s">
        <v>132</v>
      </c>
      <c r="P16" s="14" t="str">
        <f t="shared" si="1"/>
        <v>WATER (W)</v>
      </c>
      <c r="Q16" s="27" t="str">
        <f t="shared" si="0"/>
        <v>Booster pump design</v>
      </c>
      <c r="R16" s="39"/>
      <c r="S16" s="46"/>
      <c r="T16" s="40"/>
      <c r="U16" s="40"/>
      <c r="V16" s="40"/>
      <c r="W16" s="40"/>
    </row>
    <row r="17" spans="7:23" ht="230.4">
      <c r="G17" s="14" t="s">
        <v>186</v>
      </c>
      <c r="H17" s="139" t="s">
        <v>35</v>
      </c>
      <c r="I17" s="14" t="s">
        <v>78</v>
      </c>
      <c r="J17" s="21" t="s">
        <v>118</v>
      </c>
      <c r="K17" s="21" t="s">
        <v>161</v>
      </c>
      <c r="L17" s="14"/>
      <c r="M17" s="14" t="s">
        <v>133</v>
      </c>
      <c r="P17" s="14" t="str">
        <f t="shared" si="1"/>
        <v>WATER (W)</v>
      </c>
      <c r="Q17" s="14" t="str">
        <f t="shared" si="0"/>
        <v xml:space="preserve">Masterplan of water distribution network </v>
      </c>
      <c r="R17" s="48" t="s">
        <v>282</v>
      </c>
      <c r="S17" s="49" t="s">
        <v>283</v>
      </c>
      <c r="T17" s="49" t="s">
        <v>284</v>
      </c>
      <c r="U17" s="49"/>
      <c r="V17" s="50" t="s">
        <v>285</v>
      </c>
      <c r="W17" s="49" t="s">
        <v>218</v>
      </c>
    </row>
    <row r="18" spans="7:23" ht="201.6">
      <c r="G18" s="14" t="s">
        <v>187</v>
      </c>
      <c r="H18" s="14" t="s">
        <v>64</v>
      </c>
      <c r="I18" s="14" t="s">
        <v>79</v>
      </c>
      <c r="J18" s="21" t="s">
        <v>62</v>
      </c>
      <c r="K18" s="21" t="s">
        <v>162</v>
      </c>
      <c r="L18" s="14"/>
      <c r="M18" s="22" t="s">
        <v>134</v>
      </c>
      <c r="P18" s="14" t="str">
        <f t="shared" si="1"/>
        <v>WATER (W)</v>
      </c>
      <c r="Q18" s="14" t="str">
        <f t="shared" si="0"/>
        <v>Existing water distribution network investigation</v>
      </c>
      <c r="R18" s="48" t="s">
        <v>286</v>
      </c>
      <c r="S18" s="49" t="s">
        <v>287</v>
      </c>
      <c r="T18" s="49" t="s">
        <v>289</v>
      </c>
      <c r="U18" s="49"/>
      <c r="V18" s="42" t="s">
        <v>288</v>
      </c>
      <c r="W18" s="49" t="s">
        <v>227</v>
      </c>
    </row>
    <row r="19" spans="7:23" ht="115.2">
      <c r="G19" s="14" t="s">
        <v>20</v>
      </c>
      <c r="H19" s="14" t="s">
        <v>65</v>
      </c>
      <c r="I19" s="14" t="s">
        <v>80</v>
      </c>
      <c r="J19" s="139" t="s">
        <v>119</v>
      </c>
      <c r="K19" s="21" t="s">
        <v>163</v>
      </c>
      <c r="L19" s="14"/>
      <c r="M19" s="22" t="s">
        <v>135</v>
      </c>
      <c r="P19" s="14" t="str">
        <f t="shared" si="1"/>
        <v>WATER (W)</v>
      </c>
      <c r="Q19" s="14" t="str">
        <f t="shared" si="0"/>
        <v>Air valve analysis</v>
      </c>
      <c r="R19" s="48" t="s">
        <v>290</v>
      </c>
      <c r="S19" s="49" t="s">
        <v>291</v>
      </c>
      <c r="T19" s="49" t="s">
        <v>292</v>
      </c>
      <c r="U19" s="49"/>
      <c r="V19" s="50" t="s">
        <v>293</v>
      </c>
      <c r="W19" s="49" t="s">
        <v>216</v>
      </c>
    </row>
    <row r="20" spans="7:23" ht="43.2">
      <c r="G20" s="14" t="s">
        <v>31</v>
      </c>
      <c r="H20" s="14" t="s">
        <v>66</v>
      </c>
      <c r="I20" s="14" t="s">
        <v>81</v>
      </c>
      <c r="J20" s="139" t="s">
        <v>120</v>
      </c>
      <c r="K20" s="21" t="s">
        <v>164</v>
      </c>
      <c r="L20" s="14"/>
      <c r="M20" s="22" t="s">
        <v>136</v>
      </c>
      <c r="P20" s="14" t="str">
        <f t="shared" si="1"/>
        <v>WATER (W)</v>
      </c>
      <c r="Q20" s="27" t="str">
        <f t="shared" si="0"/>
        <v xml:space="preserve">Water pump analysis and calculation </v>
      </c>
      <c r="R20" s="39"/>
      <c r="S20" s="46"/>
      <c r="T20" s="40"/>
      <c r="U20" s="40"/>
      <c r="V20" s="40"/>
      <c r="W20" s="40"/>
    </row>
    <row r="21" spans="7:23" ht="28.8">
      <c r="G21" s="140" t="s">
        <v>32</v>
      </c>
      <c r="H21" s="29" t="s">
        <v>67</v>
      </c>
      <c r="I21" s="26" t="s">
        <v>82</v>
      </c>
      <c r="J21" s="139" t="s">
        <v>121</v>
      </c>
      <c r="K21" s="60" t="s">
        <v>244</v>
      </c>
      <c r="L21" s="14"/>
      <c r="M21" s="22" t="s">
        <v>137</v>
      </c>
      <c r="P21" s="14" t="str">
        <f t="shared" si="1"/>
        <v>WATER (W)</v>
      </c>
      <c r="Q21" s="28" t="str">
        <f t="shared" si="0"/>
        <v>Water sea pipe calculation</v>
      </c>
      <c r="R21" s="39"/>
      <c r="S21" s="46"/>
      <c r="T21" s="40"/>
      <c r="U21" s="40"/>
      <c r="V21" s="40"/>
      <c r="W21" s="40"/>
    </row>
    <row r="22" spans="7:23">
      <c r="G22" s="139" t="s">
        <v>33</v>
      </c>
      <c r="H22" s="14" t="s">
        <v>62</v>
      </c>
      <c r="I22" s="29" t="s">
        <v>67</v>
      </c>
      <c r="J22" s="21"/>
      <c r="K22" s="21" t="s">
        <v>62</v>
      </c>
      <c r="L22" s="14"/>
      <c r="M22" s="22" t="s">
        <v>138</v>
      </c>
      <c r="P22" s="14" t="str">
        <f t="shared" si="1"/>
        <v>WATER (W)</v>
      </c>
      <c r="Q22" s="28" t="str">
        <f t="shared" si="0"/>
        <v>Water sea pipe design</v>
      </c>
      <c r="R22" s="39"/>
      <c r="S22" s="46"/>
      <c r="T22" s="40"/>
      <c r="U22" s="40"/>
      <c r="V22" s="40"/>
      <c r="W22" s="40"/>
    </row>
    <row r="23" spans="7:23" ht="187.2">
      <c r="G23" s="14" t="s">
        <v>59</v>
      </c>
      <c r="H23" s="36" t="s">
        <v>213</v>
      </c>
      <c r="I23" s="14" t="s">
        <v>62</v>
      </c>
      <c r="J23" s="21"/>
      <c r="K23" s="45" t="s">
        <v>165</v>
      </c>
      <c r="L23" s="14"/>
      <c r="M23" s="43" t="s">
        <v>139</v>
      </c>
      <c r="P23" s="14" t="str">
        <f t="shared" si="1"/>
        <v>WATER (W)</v>
      </c>
      <c r="Q23" s="14" t="str">
        <f t="shared" si="0"/>
        <v>Water pipe network design in 2D</v>
      </c>
      <c r="R23" s="48" t="s">
        <v>294</v>
      </c>
      <c r="S23" s="49" t="s">
        <v>295</v>
      </c>
      <c r="T23" s="49" t="s">
        <v>296</v>
      </c>
      <c r="U23" s="49"/>
      <c r="V23" s="42"/>
      <c r="W23" s="49" t="s">
        <v>219</v>
      </c>
    </row>
    <row r="24" spans="7:23" ht="201.6">
      <c r="G24" s="14" t="s">
        <v>60</v>
      </c>
      <c r="H24" s="36" t="s">
        <v>68</v>
      </c>
      <c r="I24" s="139" t="s">
        <v>83</v>
      </c>
      <c r="J24" s="22"/>
      <c r="K24" s="45" t="s">
        <v>166</v>
      </c>
      <c r="L24" s="14"/>
      <c r="M24" s="14" t="s">
        <v>140</v>
      </c>
      <c r="P24" s="14" t="str">
        <f t="shared" si="1"/>
        <v>WATER (W)</v>
      </c>
      <c r="Q24" s="14" t="str">
        <f t="shared" si="0"/>
        <v>Technically feasible water pipe network design in 3D</v>
      </c>
      <c r="R24" s="48" t="s">
        <v>297</v>
      </c>
      <c r="S24" s="49" t="s">
        <v>298</v>
      </c>
      <c r="T24" s="49" t="s">
        <v>296</v>
      </c>
      <c r="U24" s="49"/>
      <c r="V24" s="42"/>
      <c r="W24" s="49" t="s">
        <v>220</v>
      </c>
    </row>
    <row r="25" spans="7:23" ht="216">
      <c r="G25" s="14" t="s">
        <v>61</v>
      </c>
      <c r="H25" s="36" t="s">
        <v>69</v>
      </c>
      <c r="I25" s="139" t="s">
        <v>84</v>
      </c>
      <c r="J25" s="22"/>
      <c r="K25" s="14"/>
      <c r="L25" s="14"/>
      <c r="M25" s="14"/>
      <c r="P25" s="14" t="str">
        <f t="shared" si="1"/>
        <v>WATER (W)</v>
      </c>
      <c r="Q25" s="14" t="str">
        <f t="shared" si="0"/>
        <v>In detail water pipe network design in 3D</v>
      </c>
      <c r="R25" s="48" t="s">
        <v>299</v>
      </c>
      <c r="S25" s="49" t="s">
        <v>300</v>
      </c>
      <c r="T25" s="49" t="s">
        <v>296</v>
      </c>
      <c r="U25" s="49"/>
      <c r="V25" s="50"/>
      <c r="W25" s="49" t="s">
        <v>221</v>
      </c>
    </row>
    <row r="26" spans="7:23" ht="129.6">
      <c r="G26" s="26" t="s">
        <v>67</v>
      </c>
      <c r="H26" s="139" t="s">
        <v>70</v>
      </c>
      <c r="I26" s="139" t="s">
        <v>85</v>
      </c>
      <c r="J26" s="22"/>
      <c r="K26" s="14"/>
      <c r="L26" s="14"/>
      <c r="M26" s="14"/>
      <c r="P26" s="14" t="str">
        <f t="shared" si="1"/>
        <v>WATER (W)</v>
      </c>
      <c r="Q26" s="14" t="str">
        <f t="shared" si="0"/>
        <v>AMA text</v>
      </c>
      <c r="R26" s="48" t="s">
        <v>301</v>
      </c>
      <c r="S26" s="49" t="s">
        <v>222</v>
      </c>
      <c r="T26" s="49" t="s">
        <v>302</v>
      </c>
      <c r="U26" s="49"/>
      <c r="V26" s="42" t="s">
        <v>306</v>
      </c>
      <c r="W26" s="49" t="s">
        <v>223</v>
      </c>
    </row>
    <row r="27" spans="7:23" ht="100.8">
      <c r="G27" s="14" t="s">
        <v>62</v>
      </c>
      <c r="H27" s="14" t="s">
        <v>63</v>
      </c>
      <c r="I27" s="14" t="s">
        <v>86</v>
      </c>
      <c r="J27" s="21"/>
      <c r="K27" s="14"/>
      <c r="L27" s="14"/>
      <c r="M27" s="14"/>
      <c r="P27" s="14" t="str">
        <f t="shared" si="1"/>
        <v>WATER (W)</v>
      </c>
      <c r="Q27" s="14" t="str">
        <f t="shared" si="0"/>
        <v>Relationshandling</v>
      </c>
      <c r="R27" s="48" t="s">
        <v>303</v>
      </c>
      <c r="S27" s="49" t="s">
        <v>225</v>
      </c>
      <c r="T27" s="49" t="s">
        <v>304</v>
      </c>
      <c r="U27" s="49"/>
      <c r="V27" s="42" t="s">
        <v>305</v>
      </c>
      <c r="W27" s="49" t="s">
        <v>226</v>
      </c>
    </row>
    <row r="28" spans="7:23" ht="144">
      <c r="G28" s="14" t="s">
        <v>63</v>
      </c>
      <c r="H28" s="14"/>
      <c r="I28" s="14" t="s">
        <v>189</v>
      </c>
      <c r="J28" s="21"/>
      <c r="K28" s="14"/>
      <c r="L28" s="14"/>
      <c r="M28" s="14"/>
      <c r="P28" s="14" t="str">
        <f t="shared" si="1"/>
        <v>WATER (W)</v>
      </c>
      <c r="Q28" s="14" t="str">
        <f t="shared" si="0"/>
        <v>Design review</v>
      </c>
      <c r="R28" s="48" t="s">
        <v>307</v>
      </c>
      <c r="S28" s="49" t="s">
        <v>308</v>
      </c>
      <c r="T28" s="49" t="s">
        <v>309</v>
      </c>
      <c r="U28" s="49"/>
      <c r="V28" s="50" t="s">
        <v>310</v>
      </c>
      <c r="W28" s="49" t="s">
        <v>259</v>
      </c>
    </row>
    <row r="29" spans="7:23" ht="28.8">
      <c r="G29" s="22"/>
      <c r="H29" s="14"/>
      <c r="I29" s="14" t="s">
        <v>87</v>
      </c>
      <c r="J29" s="21"/>
      <c r="K29" s="14"/>
      <c r="L29" s="14"/>
      <c r="M29" s="14"/>
      <c r="P29" s="14" t="str">
        <f t="shared" si="1"/>
        <v>WATER (W)</v>
      </c>
      <c r="Q29" s="14">
        <f t="shared" si="0"/>
        <v>0</v>
      </c>
      <c r="R29" s="41"/>
      <c r="S29" s="37"/>
      <c r="T29" s="42"/>
      <c r="U29" s="42"/>
      <c r="V29" s="42"/>
      <c r="W29" s="42"/>
    </row>
    <row r="30" spans="7:23" ht="43.2">
      <c r="G30" s="14"/>
      <c r="H30" s="14"/>
      <c r="I30" s="14" t="s">
        <v>792</v>
      </c>
      <c r="J30" s="22"/>
      <c r="K30" s="14"/>
      <c r="L30" s="14"/>
      <c r="M30" s="14"/>
      <c r="P30" s="14" t="str">
        <f t="shared" si="1"/>
        <v>WATER (W)</v>
      </c>
      <c r="Q30" s="14">
        <f t="shared" si="0"/>
        <v>0</v>
      </c>
      <c r="R30" s="41"/>
      <c r="S30" s="37"/>
      <c r="T30" s="42"/>
      <c r="U30" s="42"/>
      <c r="V30" s="42"/>
      <c r="W30" s="42"/>
    </row>
    <row r="31" spans="7:23">
      <c r="G31" s="14"/>
      <c r="H31" s="14"/>
      <c r="I31" s="139" t="s">
        <v>88</v>
      </c>
      <c r="J31" s="21"/>
      <c r="K31" s="14"/>
      <c r="L31" s="14"/>
      <c r="M31" s="14"/>
      <c r="P31" s="14" t="str">
        <f t="shared" si="1"/>
        <v>WATER (W)</v>
      </c>
      <c r="Q31" s="14">
        <f t="shared" si="0"/>
        <v>0</v>
      </c>
      <c r="R31" s="41"/>
      <c r="S31" s="37"/>
      <c r="T31" s="42"/>
      <c r="U31" s="42"/>
      <c r="V31" s="42"/>
      <c r="W31" s="42"/>
    </row>
    <row r="32" spans="7:23" ht="28.8">
      <c r="G32" s="14"/>
      <c r="H32" s="14"/>
      <c r="I32" s="14" t="s">
        <v>89</v>
      </c>
      <c r="J32" s="21"/>
      <c r="K32" s="14"/>
      <c r="L32" s="14"/>
      <c r="M32" s="14"/>
      <c r="P32" s="14" t="str">
        <f t="shared" si="1"/>
        <v>WATER (W)</v>
      </c>
      <c r="Q32" s="14">
        <f t="shared" si="0"/>
        <v>0</v>
      </c>
      <c r="R32" s="41"/>
      <c r="S32" s="37"/>
      <c r="T32" s="42"/>
      <c r="U32" s="42"/>
      <c r="V32" s="42"/>
      <c r="W32" s="42"/>
    </row>
    <row r="33" spans="7:27" ht="28.8">
      <c r="G33" s="14"/>
      <c r="H33" s="14"/>
      <c r="I33" s="14" t="s">
        <v>90</v>
      </c>
      <c r="J33" s="21"/>
      <c r="K33" s="14"/>
      <c r="L33" s="14"/>
      <c r="M33" s="14"/>
      <c r="P33" s="14" t="str">
        <f t="shared" si="1"/>
        <v>WATER (W)</v>
      </c>
      <c r="Q33" s="14">
        <f t="shared" si="0"/>
        <v>0</v>
      </c>
      <c r="R33" s="41"/>
      <c r="S33" s="37"/>
      <c r="T33" s="42"/>
      <c r="U33" s="42"/>
      <c r="V33" s="42"/>
      <c r="W33" s="42"/>
    </row>
    <row r="34" spans="7:27" ht="28.8">
      <c r="G34" s="14"/>
      <c r="H34" s="14"/>
      <c r="I34" s="14" t="s">
        <v>91</v>
      </c>
      <c r="J34" s="21"/>
      <c r="K34" s="14"/>
      <c r="L34" s="14"/>
      <c r="M34" s="14"/>
      <c r="P34" s="14" t="str">
        <f t="shared" si="1"/>
        <v>WATER (W)</v>
      </c>
      <c r="Q34" s="14">
        <f t="shared" si="0"/>
        <v>0</v>
      </c>
      <c r="R34" s="41"/>
      <c r="S34" s="37"/>
      <c r="T34" s="42"/>
      <c r="U34" s="42"/>
      <c r="V34" s="42"/>
      <c r="W34" s="42"/>
    </row>
    <row r="35" spans="7:27">
      <c r="G35" s="14"/>
      <c r="H35" s="14"/>
      <c r="I35" s="14" t="s">
        <v>92</v>
      </c>
      <c r="J35" s="21"/>
      <c r="K35" s="14"/>
      <c r="L35" s="14"/>
      <c r="M35" s="14"/>
      <c r="P35" s="14" t="str">
        <f t="shared" si="1"/>
        <v>WATER (W)</v>
      </c>
      <c r="Q35" s="14">
        <f t="shared" si="0"/>
        <v>0</v>
      </c>
      <c r="R35" s="41"/>
      <c r="S35" s="37"/>
      <c r="T35" s="42"/>
      <c r="U35" s="42"/>
      <c r="V35" s="42"/>
      <c r="W35" s="42"/>
    </row>
    <row r="36" spans="7:27">
      <c r="G36" s="14"/>
      <c r="H36" s="14"/>
      <c r="I36" s="14" t="s">
        <v>93</v>
      </c>
      <c r="J36" s="21"/>
      <c r="K36" s="14"/>
      <c r="L36" s="14"/>
      <c r="M36" s="14"/>
      <c r="P36" s="14" t="str">
        <f t="shared" si="1"/>
        <v>WATER (W)</v>
      </c>
      <c r="Q36" s="14">
        <f t="shared" si="0"/>
        <v>0</v>
      </c>
      <c r="R36" s="41"/>
      <c r="S36" s="37"/>
      <c r="T36" s="42"/>
      <c r="U36" s="42"/>
      <c r="V36" s="42"/>
      <c r="W36" s="42"/>
    </row>
    <row r="37" spans="7:27">
      <c r="G37" s="14"/>
      <c r="H37" s="14"/>
      <c r="I37" s="14" t="s">
        <v>94</v>
      </c>
      <c r="J37" s="21"/>
      <c r="K37" s="14"/>
      <c r="L37" s="14"/>
      <c r="M37" s="14"/>
      <c r="P37" s="14" t="str">
        <f t="shared" si="1"/>
        <v>WATER (W)</v>
      </c>
      <c r="Q37" s="14">
        <f t="shared" si="0"/>
        <v>0</v>
      </c>
      <c r="R37" s="41"/>
      <c r="S37" s="37"/>
      <c r="T37" s="42"/>
      <c r="U37" s="42"/>
      <c r="V37" s="42"/>
      <c r="W37" s="42"/>
    </row>
    <row r="38" spans="7:27" ht="28.8">
      <c r="G38" s="14"/>
      <c r="H38" s="14"/>
      <c r="I38" s="14" t="s">
        <v>95</v>
      </c>
      <c r="J38" s="22"/>
      <c r="K38" s="14"/>
      <c r="L38" s="14"/>
      <c r="M38" s="14"/>
      <c r="P38" s="14" t="str">
        <f t="shared" si="1"/>
        <v>WATER (W)</v>
      </c>
      <c r="Q38" s="14">
        <f t="shared" si="0"/>
        <v>0</v>
      </c>
      <c r="R38" s="41"/>
      <c r="S38" s="37"/>
      <c r="T38" s="42"/>
      <c r="U38" s="42"/>
      <c r="V38" s="42"/>
      <c r="W38" s="42"/>
    </row>
    <row r="39" spans="7:27" ht="28.8">
      <c r="G39" s="14"/>
      <c r="H39" s="14"/>
      <c r="I39" s="22" t="s">
        <v>96</v>
      </c>
      <c r="J39" s="21"/>
      <c r="K39" s="14"/>
      <c r="L39" s="14"/>
      <c r="M39" s="14"/>
      <c r="P39" s="14" t="str">
        <f t="shared" si="1"/>
        <v>WATER (W)</v>
      </c>
      <c r="Q39" s="14">
        <f t="shared" si="0"/>
        <v>0</v>
      </c>
      <c r="R39" s="41"/>
      <c r="S39" s="37"/>
      <c r="T39" s="42"/>
      <c r="U39" s="42"/>
      <c r="V39" s="42"/>
      <c r="W39" s="42"/>
    </row>
    <row r="40" spans="7:27">
      <c r="G40" s="14"/>
      <c r="H40" s="14"/>
      <c r="I40" s="14" t="s">
        <v>97</v>
      </c>
      <c r="J40" s="21"/>
      <c r="K40" s="14"/>
      <c r="L40" s="14"/>
      <c r="M40" s="14"/>
      <c r="P40" s="14" t="str">
        <f t="shared" si="1"/>
        <v>WATER (W)</v>
      </c>
      <c r="Q40" s="14">
        <f t="shared" si="0"/>
        <v>0</v>
      </c>
      <c r="R40" s="41"/>
      <c r="S40" s="37"/>
      <c r="T40" s="42"/>
      <c r="U40" s="42"/>
      <c r="V40" s="42"/>
      <c r="W40" s="42"/>
    </row>
    <row r="41" spans="7:27">
      <c r="G41" s="14"/>
      <c r="H41" s="14"/>
      <c r="I41" s="14" t="s">
        <v>98</v>
      </c>
      <c r="J41" s="21"/>
      <c r="K41" s="14"/>
      <c r="L41" s="14"/>
      <c r="M41" s="14"/>
      <c r="P41" s="14" t="str">
        <f t="shared" si="1"/>
        <v>WATER (W)</v>
      </c>
      <c r="Q41" s="14">
        <f t="shared" si="0"/>
        <v>0</v>
      </c>
      <c r="R41" s="41"/>
      <c r="S41" s="37"/>
      <c r="T41" s="42"/>
      <c r="U41" s="42"/>
      <c r="V41" s="42"/>
      <c r="W41" s="42"/>
    </row>
    <row r="42" spans="7:27">
      <c r="G42" s="14"/>
      <c r="H42" s="14"/>
      <c r="I42" s="14" t="s">
        <v>63</v>
      </c>
      <c r="J42" s="21"/>
      <c r="K42" s="14"/>
      <c r="L42" s="14"/>
      <c r="M42" s="14"/>
      <c r="P42" s="14" t="str">
        <f t="shared" si="1"/>
        <v>WATER (W)</v>
      </c>
      <c r="Q42" s="14">
        <f t="shared" si="0"/>
        <v>0</v>
      </c>
      <c r="R42" s="41"/>
      <c r="S42" s="37"/>
      <c r="T42" s="42"/>
      <c r="U42" s="42"/>
      <c r="V42" s="42"/>
      <c r="W42" s="42"/>
    </row>
    <row r="43" spans="7:27">
      <c r="G43" s="14"/>
      <c r="H43" s="14"/>
      <c r="I43" s="14" t="s">
        <v>99</v>
      </c>
      <c r="J43" s="21"/>
      <c r="K43" s="14"/>
      <c r="L43" s="14"/>
      <c r="M43" s="14"/>
      <c r="P43" s="14" t="str">
        <f t="shared" si="1"/>
        <v>WATER (W)</v>
      </c>
      <c r="Q43" s="14">
        <f t="shared" si="0"/>
        <v>0</v>
      </c>
      <c r="R43" s="41"/>
      <c r="S43" s="37"/>
      <c r="T43" s="42"/>
      <c r="U43" s="42"/>
      <c r="V43" s="42"/>
      <c r="W43" s="42"/>
      <c r="X43"/>
      <c r="Y43"/>
      <c r="Z43"/>
      <c r="AA43"/>
    </row>
    <row r="44" spans="7:27" ht="28.8">
      <c r="G44" s="14"/>
      <c r="H44" s="14"/>
      <c r="I44" s="14" t="s">
        <v>100</v>
      </c>
      <c r="J44" s="21"/>
      <c r="K44" s="14"/>
      <c r="L44" s="14"/>
      <c r="M44" s="14"/>
      <c r="P44" s="14" t="str">
        <f t="shared" si="1"/>
        <v>WATER (W)</v>
      </c>
      <c r="Q44" s="14">
        <f t="shared" si="0"/>
        <v>0</v>
      </c>
      <c r="R44" s="41"/>
      <c r="S44" s="37"/>
      <c r="T44" s="42"/>
      <c r="U44" s="42"/>
      <c r="V44" s="42"/>
      <c r="W44" s="42"/>
      <c r="X44"/>
      <c r="Y44"/>
      <c r="Z44"/>
      <c r="AA44"/>
    </row>
    <row r="45" spans="7:27" ht="43.2">
      <c r="G45" s="14"/>
      <c r="H45" s="14"/>
      <c r="I45" s="14" t="s">
        <v>101</v>
      </c>
      <c r="J45" s="22"/>
      <c r="K45" s="14"/>
      <c r="L45" s="14"/>
      <c r="M45" s="14"/>
      <c r="P45" s="14" t="str">
        <f t="shared" si="1"/>
        <v>WATER (W)</v>
      </c>
      <c r="Q45" s="14">
        <f t="shared" si="0"/>
        <v>0</v>
      </c>
      <c r="R45" s="41"/>
      <c r="S45" s="37"/>
      <c r="T45" s="42"/>
      <c r="U45" s="42"/>
      <c r="V45" s="42"/>
      <c r="W45" s="42"/>
      <c r="X45"/>
      <c r="Y45"/>
      <c r="Z45"/>
      <c r="AA45"/>
    </row>
    <row r="46" spans="7:27" ht="28.8">
      <c r="G46" s="14"/>
      <c r="H46" s="14"/>
      <c r="I46" s="139" t="s">
        <v>102</v>
      </c>
      <c r="J46" s="22"/>
      <c r="K46" s="14"/>
      <c r="L46" s="14"/>
      <c r="M46" s="14"/>
      <c r="P46" s="14" t="str">
        <f t="shared" si="1"/>
        <v>WATER (W)</v>
      </c>
      <c r="Q46" s="14">
        <f t="shared" si="0"/>
        <v>0</v>
      </c>
      <c r="R46" s="41"/>
      <c r="S46" s="37"/>
      <c r="T46" s="42"/>
      <c r="U46" s="42"/>
      <c r="V46" s="42"/>
      <c r="W46" s="42"/>
      <c r="X46"/>
      <c r="Y46"/>
      <c r="Z46"/>
      <c r="AA46"/>
    </row>
    <row r="47" spans="7:27" ht="230.4">
      <c r="G47" s="14"/>
      <c r="H47" s="14"/>
      <c r="I47" s="139" t="s">
        <v>103</v>
      </c>
      <c r="J47" s="14"/>
      <c r="K47" s="14"/>
      <c r="L47" s="14"/>
      <c r="M47" s="14"/>
      <c r="P47" s="14" t="str">
        <f>H3</f>
        <v>SEWER (SE)</v>
      </c>
      <c r="Q47" s="14" t="str">
        <f t="shared" ref="Q47:Q89" si="2">H4</f>
        <v>Sewer collection network investigation (Gravity)</v>
      </c>
      <c r="R47" s="38" t="s">
        <v>320</v>
      </c>
      <c r="S47" s="37" t="s">
        <v>321</v>
      </c>
      <c r="T47" s="37" t="s">
        <v>322</v>
      </c>
      <c r="U47" s="37"/>
      <c r="V47" s="42" t="s">
        <v>310</v>
      </c>
      <c r="W47" s="37" t="s">
        <v>323</v>
      </c>
      <c r="X47"/>
      <c r="Y47"/>
      <c r="Z47"/>
      <c r="AA47"/>
    </row>
    <row r="48" spans="7:27" ht="259.2">
      <c r="P48" s="14" t="str">
        <f>P47</f>
        <v>SEWER (SE)</v>
      </c>
      <c r="Q48" s="14" t="str">
        <f t="shared" si="2"/>
        <v>Sewer collection network investigation (pressure)</v>
      </c>
      <c r="R48" s="38" t="s">
        <v>327</v>
      </c>
      <c r="S48" s="37" t="s">
        <v>325</v>
      </c>
      <c r="T48" s="37" t="s">
        <v>326</v>
      </c>
      <c r="U48" s="37"/>
      <c r="V48" s="42" t="s">
        <v>324</v>
      </c>
      <c r="W48" s="37" t="s">
        <v>323</v>
      </c>
      <c r="X48"/>
      <c r="Y48"/>
      <c r="Z48"/>
      <c r="AA48"/>
    </row>
    <row r="49" spans="16:27" ht="273.60000000000002">
      <c r="P49" s="14" t="str">
        <f t="shared" ref="P49:P89" si="3">P48</f>
        <v>SEWER (SE)</v>
      </c>
      <c r="Q49" s="14" t="str">
        <f t="shared" si="2"/>
        <v>Sewer collection network investigation (combined)</v>
      </c>
      <c r="R49" s="38" t="s">
        <v>327</v>
      </c>
      <c r="S49" s="37" t="s">
        <v>328</v>
      </c>
      <c r="T49" s="37" t="s">
        <v>326</v>
      </c>
      <c r="U49" s="37"/>
      <c r="V49" s="42" t="s">
        <v>329</v>
      </c>
      <c r="W49" s="37" t="s">
        <v>323</v>
      </c>
      <c r="X49"/>
      <c r="Y49"/>
      <c r="Z49"/>
      <c r="AA49"/>
    </row>
    <row r="50" spans="16:27" ht="100.8">
      <c r="P50" s="14" t="str">
        <f t="shared" si="3"/>
        <v>SEWER (SE)</v>
      </c>
      <c r="Q50" s="14" t="str">
        <f t="shared" si="2"/>
        <v>Sewer collection network modelling in Mike+</v>
      </c>
      <c r="R50" s="38" t="s">
        <v>245</v>
      </c>
      <c r="S50" s="37" t="s">
        <v>246</v>
      </c>
      <c r="T50" s="37" t="s">
        <v>247</v>
      </c>
      <c r="U50" s="37"/>
      <c r="V50" s="42" t="s">
        <v>280</v>
      </c>
      <c r="W50" s="37" t="s">
        <v>248</v>
      </c>
      <c r="X50"/>
      <c r="Y50"/>
      <c r="Z50"/>
      <c r="AA50"/>
    </row>
    <row r="51" spans="16:27" ht="100.8">
      <c r="P51" s="14" t="str">
        <f t="shared" si="3"/>
        <v>SEWER (SE)</v>
      </c>
      <c r="Q51" s="14" t="str">
        <f t="shared" si="2"/>
        <v>Sewer collection network modeling in SWMM</v>
      </c>
      <c r="R51" s="38" t="s">
        <v>245</v>
      </c>
      <c r="S51" s="37" t="s">
        <v>246</v>
      </c>
      <c r="T51" s="37" t="s">
        <v>247</v>
      </c>
      <c r="U51" s="37"/>
      <c r="V51" s="42" t="s">
        <v>280</v>
      </c>
      <c r="W51" s="37" t="s">
        <v>248</v>
      </c>
      <c r="X51"/>
      <c r="Y51"/>
      <c r="Z51"/>
      <c r="AA51"/>
    </row>
    <row r="52" spans="16:27" ht="129.6">
      <c r="P52" s="14" t="str">
        <f t="shared" si="3"/>
        <v>SEWER (SE)</v>
      </c>
      <c r="Q52" s="14" t="str">
        <f t="shared" si="2"/>
        <v>Inleak analysis according to flow measurement and rainfall data</v>
      </c>
      <c r="R52" s="38" t="s">
        <v>330</v>
      </c>
      <c r="S52" s="37" t="s">
        <v>331</v>
      </c>
      <c r="T52" s="37" t="s">
        <v>333</v>
      </c>
      <c r="U52" s="37"/>
      <c r="V52" s="42" t="s">
        <v>332</v>
      </c>
      <c r="W52" s="42" t="s">
        <v>214</v>
      </c>
      <c r="X52"/>
      <c r="Y52"/>
      <c r="Z52"/>
      <c r="AA52"/>
    </row>
    <row r="53" spans="16:27" ht="129.6">
      <c r="P53" s="14" t="str">
        <f t="shared" si="3"/>
        <v>SEWER (SE)</v>
      </c>
      <c r="Q53" s="14" t="str">
        <f t="shared" si="2"/>
        <v>Sewer network flow calculation for pressure sewer system</v>
      </c>
      <c r="R53" s="38" t="s">
        <v>334</v>
      </c>
      <c r="S53" s="37" t="s">
        <v>335</v>
      </c>
      <c r="T53" s="37" t="s">
        <v>336</v>
      </c>
      <c r="U53" s="37"/>
      <c r="V53" s="42" t="s">
        <v>337</v>
      </c>
      <c r="W53" s="42" t="s">
        <v>214</v>
      </c>
      <c r="X53"/>
      <c r="Y53"/>
      <c r="Z53"/>
      <c r="AA53"/>
    </row>
    <row r="54" spans="16:27" ht="129.6">
      <c r="P54" s="14" t="str">
        <f t="shared" si="3"/>
        <v>SEWER (SE)</v>
      </c>
      <c r="Q54" s="14" t="str">
        <f t="shared" si="2"/>
        <v>Sewer network flow calculation for Gravity system</v>
      </c>
      <c r="R54" s="38" t="s">
        <v>334</v>
      </c>
      <c r="S54" s="37" t="s">
        <v>335</v>
      </c>
      <c r="T54" s="37" t="s">
        <v>336</v>
      </c>
      <c r="U54" s="37"/>
      <c r="V54" s="42" t="s">
        <v>337</v>
      </c>
      <c r="W54" s="42" t="s">
        <v>214</v>
      </c>
      <c r="X54"/>
      <c r="Y54"/>
      <c r="Z54"/>
      <c r="AA54"/>
    </row>
    <row r="55" spans="16:27" ht="86.4">
      <c r="P55" s="14" t="str">
        <f t="shared" si="3"/>
        <v>SEWER (SE)</v>
      </c>
      <c r="Q55" s="14" t="str">
        <f t="shared" si="2"/>
        <v xml:space="preserve">Sewer pump analysis and calculation </v>
      </c>
      <c r="R55" s="38" t="s">
        <v>338</v>
      </c>
      <c r="S55" s="37" t="s">
        <v>339</v>
      </c>
      <c r="T55" s="37" t="s">
        <v>340</v>
      </c>
      <c r="U55" s="37"/>
      <c r="V55" s="42" t="s">
        <v>341</v>
      </c>
      <c r="W55" s="37" t="s">
        <v>215</v>
      </c>
      <c r="X55"/>
      <c r="Y55"/>
      <c r="Z55"/>
      <c r="AA55"/>
    </row>
    <row r="56" spans="16:27" ht="115.2">
      <c r="P56" s="14" t="str">
        <f t="shared" si="3"/>
        <v>SEWER (SE)</v>
      </c>
      <c r="Q56" s="14" t="str">
        <f t="shared" si="2"/>
        <v>Air valve analysis</v>
      </c>
      <c r="R56" s="38" t="s">
        <v>290</v>
      </c>
      <c r="S56" s="37" t="s">
        <v>291</v>
      </c>
      <c r="T56" s="37" t="s">
        <v>292</v>
      </c>
      <c r="U56" s="37"/>
      <c r="V56" s="42" t="s">
        <v>342</v>
      </c>
      <c r="W56" s="37" t="s">
        <v>216</v>
      </c>
      <c r="X56"/>
      <c r="Y56"/>
      <c r="Z56"/>
      <c r="AA56"/>
    </row>
    <row r="57" spans="16:27" ht="230.4">
      <c r="P57" s="14" t="str">
        <f t="shared" si="3"/>
        <v>SEWER (SE)</v>
      </c>
      <c r="Q57" s="14" t="str">
        <f t="shared" si="2"/>
        <v>LTA system design</v>
      </c>
      <c r="R57" s="38" t="s">
        <v>343</v>
      </c>
      <c r="S57" s="37" t="s">
        <v>344</v>
      </c>
      <c r="T57" s="37" t="s">
        <v>345</v>
      </c>
      <c r="U57" s="37"/>
      <c r="V57" s="42" t="s">
        <v>346</v>
      </c>
      <c r="W57" s="37" t="s">
        <v>217</v>
      </c>
      <c r="X57"/>
      <c r="Y57"/>
      <c r="Z57"/>
      <c r="AA57"/>
    </row>
    <row r="58" spans="16:27" ht="259.2">
      <c r="P58" s="14" t="str">
        <f t="shared" si="3"/>
        <v>SEWER (SE)</v>
      </c>
      <c r="Q58" s="14" t="str">
        <f t="shared" si="2"/>
        <v xml:space="preserve">Masterplan of sewer network </v>
      </c>
      <c r="R58" s="38" t="s">
        <v>347</v>
      </c>
      <c r="S58" s="37" t="s">
        <v>348</v>
      </c>
      <c r="T58" s="37" t="s">
        <v>349</v>
      </c>
      <c r="U58" s="37"/>
      <c r="V58" s="42" t="s">
        <v>350</v>
      </c>
      <c r="W58" s="37" t="s">
        <v>218</v>
      </c>
      <c r="X58"/>
      <c r="Y58"/>
      <c r="Z58"/>
      <c r="AA58"/>
    </row>
    <row r="59" spans="16:27">
      <c r="P59" s="14" t="str">
        <f t="shared" si="3"/>
        <v>SEWER (SE)</v>
      </c>
      <c r="Q59" s="28" t="str">
        <f t="shared" si="2"/>
        <v>Sewer sea pipe calculation</v>
      </c>
      <c r="R59" s="28"/>
      <c r="S59" s="28"/>
      <c r="T59" s="28"/>
      <c r="U59" s="28"/>
      <c r="V59" s="28"/>
      <c r="W59" s="28"/>
      <c r="X59"/>
      <c r="Y59"/>
      <c r="Z59"/>
      <c r="AA59"/>
    </row>
    <row r="60" spans="16:27">
      <c r="P60" s="14" t="str">
        <f t="shared" si="3"/>
        <v>SEWER (SE)</v>
      </c>
      <c r="Q60" s="28" t="str">
        <f t="shared" si="2"/>
        <v>Sewer sea pipe design</v>
      </c>
      <c r="R60" s="28"/>
      <c r="S60" s="28"/>
      <c r="T60" s="28"/>
      <c r="U60" s="28"/>
      <c r="V60" s="28"/>
      <c r="W60" s="28"/>
      <c r="X60"/>
      <c r="Y60"/>
      <c r="Z60"/>
      <c r="AA60"/>
    </row>
    <row r="61" spans="16:27" ht="187.2">
      <c r="P61" s="14" t="str">
        <f t="shared" si="3"/>
        <v>SEWER (SE)</v>
      </c>
      <c r="Q61" s="14" t="str">
        <f>H18</f>
        <v>Sewer pipe network design in 2D</v>
      </c>
      <c r="R61" s="38" t="s">
        <v>353</v>
      </c>
      <c r="S61" s="37" t="s">
        <v>295</v>
      </c>
      <c r="T61" s="37" t="s">
        <v>296</v>
      </c>
      <c r="U61" s="37"/>
      <c r="V61" s="42" t="s">
        <v>351</v>
      </c>
      <c r="W61" s="37" t="s">
        <v>219</v>
      </c>
      <c r="X61"/>
      <c r="Y61"/>
      <c r="Z61"/>
      <c r="AA61"/>
    </row>
    <row r="62" spans="16:27" ht="201.6">
      <c r="P62" s="14" t="str">
        <f t="shared" si="3"/>
        <v>SEWER (SE)</v>
      </c>
      <c r="Q62" s="14" t="str">
        <f t="shared" si="2"/>
        <v>Technically feasible sewer pipe network design in 3D</v>
      </c>
      <c r="R62" s="38" t="s">
        <v>354</v>
      </c>
      <c r="S62" s="37" t="s">
        <v>298</v>
      </c>
      <c r="T62" s="37" t="s">
        <v>296</v>
      </c>
      <c r="U62" s="37"/>
      <c r="V62" s="42" t="s">
        <v>352</v>
      </c>
      <c r="W62" s="37" t="s">
        <v>220</v>
      </c>
      <c r="X62"/>
      <c r="Y62"/>
      <c r="Z62"/>
      <c r="AA62"/>
    </row>
    <row r="63" spans="16:27" ht="230.4">
      <c r="P63" s="14" t="str">
        <f t="shared" si="3"/>
        <v>SEWER (SE)</v>
      </c>
      <c r="Q63" s="14" t="str">
        <f t="shared" si="2"/>
        <v>In detail sewer pipe network design in 3D</v>
      </c>
      <c r="R63" s="38" t="s">
        <v>355</v>
      </c>
      <c r="S63" s="37" t="s">
        <v>356</v>
      </c>
      <c r="T63" s="37" t="s">
        <v>357</v>
      </c>
      <c r="U63" s="37"/>
      <c r="V63" s="42" t="s">
        <v>358</v>
      </c>
      <c r="W63" s="37" t="s">
        <v>221</v>
      </c>
      <c r="X63"/>
      <c r="Y63"/>
      <c r="Z63"/>
      <c r="AA63"/>
    </row>
    <row r="64" spans="16:27" ht="129.6">
      <c r="P64" s="14" t="str">
        <f t="shared" si="3"/>
        <v>SEWER (SE)</v>
      </c>
      <c r="Q64" s="14" t="str">
        <f t="shared" si="2"/>
        <v>AMA text</v>
      </c>
      <c r="R64" s="38" t="s">
        <v>359</v>
      </c>
      <c r="S64" s="37" t="s">
        <v>222</v>
      </c>
      <c r="T64" s="37" t="s">
        <v>360</v>
      </c>
      <c r="U64" s="37"/>
      <c r="V64" s="42" t="s">
        <v>306</v>
      </c>
      <c r="W64" s="37" t="s">
        <v>223</v>
      </c>
      <c r="X64"/>
      <c r="Y64"/>
      <c r="Z64"/>
      <c r="AA64"/>
    </row>
    <row r="65" spans="16:27" ht="100.8">
      <c r="P65" s="14" t="str">
        <f t="shared" si="3"/>
        <v>SEWER (SE)</v>
      </c>
      <c r="Q65" s="14" t="str">
        <f t="shared" si="2"/>
        <v>Relationshandling</v>
      </c>
      <c r="R65" s="38" t="s">
        <v>361</v>
      </c>
      <c r="S65" s="37" t="s">
        <v>225</v>
      </c>
      <c r="T65" s="37" t="s">
        <v>304</v>
      </c>
      <c r="U65" s="37"/>
      <c r="V65" s="42" t="s">
        <v>305</v>
      </c>
      <c r="W65" s="37" t="s">
        <v>226</v>
      </c>
      <c r="X65"/>
      <c r="Y65"/>
      <c r="Z65"/>
      <c r="AA65"/>
    </row>
    <row r="66" spans="16:27" ht="216">
      <c r="P66" s="14" t="str">
        <f t="shared" si="3"/>
        <v>SEWER (SE)</v>
      </c>
      <c r="Q66" s="14" t="str">
        <f t="shared" si="2"/>
        <v>Sewer distribution network investigation</v>
      </c>
      <c r="R66" s="38" t="s">
        <v>362</v>
      </c>
      <c r="S66" s="37" t="s">
        <v>368</v>
      </c>
      <c r="T66" s="37" t="s">
        <v>363</v>
      </c>
      <c r="U66" s="37"/>
      <c r="V66" s="42" t="s">
        <v>288</v>
      </c>
      <c r="W66" s="37" t="s">
        <v>227</v>
      </c>
      <c r="X66"/>
      <c r="Y66"/>
      <c r="Z66"/>
      <c r="AA66"/>
    </row>
    <row r="67" spans="16:27" ht="187.2">
      <c r="P67" s="14" t="str">
        <f t="shared" si="3"/>
        <v>SEWER (SE)</v>
      </c>
      <c r="Q67" s="14" t="str">
        <f t="shared" si="2"/>
        <v>Pressure pipe dimensioning</v>
      </c>
      <c r="R67" s="38" t="s">
        <v>365</v>
      </c>
      <c r="S67" s="37" t="s">
        <v>366</v>
      </c>
      <c r="T67" s="37" t="s">
        <v>364</v>
      </c>
      <c r="U67" s="37"/>
      <c r="V67" s="42" t="s">
        <v>306</v>
      </c>
      <c r="W67" s="37" t="s">
        <v>230</v>
      </c>
      <c r="X67"/>
      <c r="Y67"/>
      <c r="Z67"/>
      <c r="AA67"/>
    </row>
    <row r="68" spans="16:27" ht="187.2">
      <c r="P68" s="14" t="str">
        <f t="shared" si="3"/>
        <v>SEWER (SE)</v>
      </c>
      <c r="Q68" s="14" t="str">
        <f>H25</f>
        <v>Gravity pipe dimensioning</v>
      </c>
      <c r="R68" s="38" t="s">
        <v>365</v>
      </c>
      <c r="S68" s="37" t="s">
        <v>366</v>
      </c>
      <c r="T68" s="37" t="s">
        <v>364</v>
      </c>
      <c r="U68" s="37"/>
      <c r="V68" s="42" t="s">
        <v>306</v>
      </c>
      <c r="W68" s="37" t="s">
        <v>230</v>
      </c>
      <c r="X68"/>
      <c r="Y68"/>
      <c r="Z68"/>
      <c r="AA68"/>
    </row>
    <row r="69" spans="16:27">
      <c r="P69" s="14" t="str">
        <f t="shared" si="3"/>
        <v>SEWER (SE)</v>
      </c>
      <c r="Q69" s="28" t="str">
        <f t="shared" si="2"/>
        <v>Septic tank</v>
      </c>
      <c r="R69" s="28"/>
      <c r="S69" s="28"/>
      <c r="T69" s="28"/>
      <c r="U69" s="28"/>
      <c r="V69" s="28"/>
      <c r="W69" s="28"/>
      <c r="X69"/>
      <c r="Y69"/>
      <c r="Z69"/>
      <c r="AA69"/>
    </row>
    <row r="70" spans="16:27" ht="144">
      <c r="P70" s="14" t="str">
        <f t="shared" si="3"/>
        <v>SEWER (SE)</v>
      </c>
      <c r="Q70" s="14" t="str">
        <f t="shared" si="2"/>
        <v>Design review</v>
      </c>
      <c r="R70" s="38" t="s">
        <v>367</v>
      </c>
      <c r="S70" s="37" t="s">
        <v>308</v>
      </c>
      <c r="T70" s="37" t="s">
        <v>309</v>
      </c>
      <c r="U70" s="37"/>
      <c r="V70" s="42" t="s">
        <v>310</v>
      </c>
      <c r="W70" s="37" t="s">
        <v>259</v>
      </c>
      <c r="X70"/>
      <c r="Y70"/>
      <c r="Z70"/>
      <c r="AA70"/>
    </row>
    <row r="71" spans="16:27">
      <c r="P71" s="14" t="str">
        <f t="shared" si="3"/>
        <v>SEWER (SE)</v>
      </c>
      <c r="Q71" s="14">
        <f t="shared" si="2"/>
        <v>0</v>
      </c>
      <c r="R71" s="41"/>
      <c r="S71" s="37"/>
      <c r="T71" s="42"/>
      <c r="U71" s="42"/>
      <c r="V71" s="42"/>
      <c r="W71" s="42"/>
      <c r="X71"/>
      <c r="Y71"/>
      <c r="Z71"/>
      <c r="AA71"/>
    </row>
    <row r="72" spans="16:27">
      <c r="P72" s="14" t="str">
        <f t="shared" si="3"/>
        <v>SEWER (SE)</v>
      </c>
      <c r="Q72" s="14">
        <f t="shared" si="2"/>
        <v>0</v>
      </c>
      <c r="R72" s="41"/>
      <c r="S72" s="37"/>
      <c r="T72" s="42"/>
      <c r="U72" s="42"/>
      <c r="V72" s="42"/>
      <c r="W72" s="42"/>
      <c r="X72"/>
      <c r="Y72"/>
      <c r="Z72"/>
      <c r="AA72"/>
    </row>
    <row r="73" spans="16:27">
      <c r="P73" s="14" t="str">
        <f t="shared" si="3"/>
        <v>SEWER (SE)</v>
      </c>
      <c r="Q73" s="14">
        <f t="shared" si="2"/>
        <v>0</v>
      </c>
      <c r="R73" s="41"/>
      <c r="S73" s="37"/>
      <c r="T73" s="42"/>
      <c r="U73" s="42"/>
      <c r="V73" s="42"/>
      <c r="W73" s="42"/>
      <c r="X73"/>
      <c r="Y73"/>
      <c r="Z73"/>
      <c r="AA73"/>
    </row>
    <row r="74" spans="16:27">
      <c r="P74" s="14" t="str">
        <f t="shared" si="3"/>
        <v>SEWER (SE)</v>
      </c>
      <c r="Q74" s="14">
        <f t="shared" si="2"/>
        <v>0</v>
      </c>
      <c r="R74" s="41"/>
      <c r="S74" s="37"/>
      <c r="T74" s="42"/>
      <c r="U74" s="42"/>
      <c r="V74" s="42"/>
      <c r="W74" s="42"/>
      <c r="X74"/>
      <c r="Y74"/>
      <c r="Z74"/>
      <c r="AA74"/>
    </row>
    <row r="75" spans="16:27">
      <c r="P75" s="14" t="str">
        <f t="shared" si="3"/>
        <v>SEWER (SE)</v>
      </c>
      <c r="Q75" s="14">
        <f t="shared" si="2"/>
        <v>0</v>
      </c>
      <c r="R75" s="41"/>
      <c r="S75" s="37"/>
      <c r="T75" s="42"/>
      <c r="U75" s="42"/>
      <c r="V75" s="42"/>
      <c r="W75" s="42"/>
      <c r="X75"/>
      <c r="Y75"/>
      <c r="Z75"/>
      <c r="AA75"/>
    </row>
    <row r="76" spans="16:27">
      <c r="P76" s="14" t="str">
        <f t="shared" si="3"/>
        <v>SEWER (SE)</v>
      </c>
      <c r="Q76" s="14">
        <f t="shared" si="2"/>
        <v>0</v>
      </c>
      <c r="R76" s="41"/>
      <c r="S76" s="37"/>
      <c r="T76" s="42"/>
      <c r="U76" s="42"/>
      <c r="V76" s="42"/>
      <c r="W76" s="42"/>
      <c r="X76"/>
      <c r="Y76"/>
      <c r="Z76"/>
      <c r="AA76"/>
    </row>
    <row r="77" spans="16:27">
      <c r="P77" s="14" t="str">
        <f t="shared" si="3"/>
        <v>SEWER (SE)</v>
      </c>
      <c r="Q77" s="14">
        <f t="shared" si="2"/>
        <v>0</v>
      </c>
      <c r="R77" s="41"/>
      <c r="S77" s="37"/>
      <c r="T77" s="42"/>
      <c r="U77" s="42"/>
      <c r="V77" s="42"/>
      <c r="W77" s="42"/>
      <c r="X77"/>
      <c r="Y77"/>
      <c r="Z77"/>
      <c r="AA77"/>
    </row>
    <row r="78" spans="16:27">
      <c r="P78" s="14" t="str">
        <f t="shared" si="3"/>
        <v>SEWER (SE)</v>
      </c>
      <c r="Q78" s="14">
        <f t="shared" si="2"/>
        <v>0</v>
      </c>
      <c r="R78" s="41"/>
      <c r="S78" s="37"/>
      <c r="T78" s="42"/>
      <c r="U78" s="42"/>
      <c r="V78" s="42"/>
      <c r="W78" s="42"/>
      <c r="X78"/>
      <c r="Y78"/>
      <c r="Z78"/>
      <c r="AA78"/>
    </row>
    <row r="79" spans="16:27">
      <c r="P79" s="14" t="str">
        <f t="shared" si="3"/>
        <v>SEWER (SE)</v>
      </c>
      <c r="Q79" s="14">
        <f t="shared" si="2"/>
        <v>0</v>
      </c>
      <c r="R79" s="41"/>
      <c r="S79" s="37"/>
      <c r="T79" s="42"/>
      <c r="U79" s="42"/>
      <c r="V79" s="42"/>
      <c r="W79" s="42"/>
      <c r="X79"/>
      <c r="Y79"/>
      <c r="Z79"/>
      <c r="AA79"/>
    </row>
    <row r="80" spans="16:27">
      <c r="P80" s="14" t="str">
        <f t="shared" si="3"/>
        <v>SEWER (SE)</v>
      </c>
      <c r="Q80" s="14">
        <f t="shared" si="2"/>
        <v>0</v>
      </c>
      <c r="R80" s="41"/>
      <c r="S80" s="37"/>
      <c r="T80" s="42"/>
      <c r="U80" s="42"/>
      <c r="V80" s="42"/>
      <c r="W80" s="42"/>
      <c r="X80"/>
      <c r="Y80"/>
      <c r="Z80"/>
      <c r="AA80"/>
    </row>
    <row r="81" spans="16:27">
      <c r="P81" s="14" t="str">
        <f t="shared" si="3"/>
        <v>SEWER (SE)</v>
      </c>
      <c r="Q81" s="14">
        <f t="shared" si="2"/>
        <v>0</v>
      </c>
      <c r="R81" s="41"/>
      <c r="S81" s="37"/>
      <c r="T81" s="42"/>
      <c r="U81" s="42"/>
      <c r="V81" s="42"/>
      <c r="W81" s="42"/>
      <c r="X81"/>
      <c r="Y81"/>
      <c r="Z81"/>
      <c r="AA81"/>
    </row>
    <row r="82" spans="16:27">
      <c r="P82" s="14" t="str">
        <f t="shared" si="3"/>
        <v>SEWER (SE)</v>
      </c>
      <c r="Q82" s="14">
        <f t="shared" si="2"/>
        <v>0</v>
      </c>
      <c r="R82" s="41"/>
      <c r="S82" s="37"/>
      <c r="T82" s="42"/>
      <c r="U82" s="42"/>
      <c r="V82" s="42"/>
      <c r="W82" s="42"/>
      <c r="X82"/>
      <c r="Y82"/>
      <c r="Z82"/>
      <c r="AA82"/>
    </row>
    <row r="83" spans="16:27">
      <c r="P83" s="14" t="str">
        <f t="shared" si="3"/>
        <v>SEWER (SE)</v>
      </c>
      <c r="Q83" s="14">
        <f t="shared" si="2"/>
        <v>0</v>
      </c>
      <c r="R83" s="41"/>
      <c r="S83" s="37"/>
      <c r="T83" s="42"/>
      <c r="U83" s="42"/>
      <c r="V83" s="42"/>
      <c r="W83" s="42"/>
      <c r="X83"/>
      <c r="Y83"/>
      <c r="Z83"/>
      <c r="AA83"/>
    </row>
    <row r="84" spans="16:27">
      <c r="P84" s="14" t="str">
        <f t="shared" si="3"/>
        <v>SEWER (SE)</v>
      </c>
      <c r="Q84" s="14">
        <f t="shared" si="2"/>
        <v>0</v>
      </c>
      <c r="R84" s="41"/>
      <c r="S84" s="37"/>
      <c r="T84" s="42"/>
      <c r="U84" s="42"/>
      <c r="V84" s="42"/>
      <c r="W84" s="42"/>
      <c r="X84"/>
      <c r="Y84"/>
      <c r="Z84"/>
      <c r="AA84"/>
    </row>
    <row r="85" spans="16:27">
      <c r="P85" s="14" t="str">
        <f t="shared" si="3"/>
        <v>SEWER (SE)</v>
      </c>
      <c r="Q85" s="14">
        <f t="shared" si="2"/>
        <v>0</v>
      </c>
      <c r="R85" s="41"/>
      <c r="S85" s="37"/>
      <c r="T85" s="42"/>
      <c r="U85" s="42"/>
      <c r="V85" s="42"/>
      <c r="W85" s="42"/>
      <c r="X85"/>
      <c r="Y85"/>
      <c r="Z85"/>
      <c r="AA85"/>
    </row>
    <row r="86" spans="16:27">
      <c r="P86" s="14" t="str">
        <f t="shared" si="3"/>
        <v>SEWER (SE)</v>
      </c>
      <c r="Q86" s="14">
        <f t="shared" si="2"/>
        <v>0</v>
      </c>
      <c r="R86" s="41"/>
      <c r="S86" s="37"/>
      <c r="T86" s="42"/>
      <c r="U86" s="42"/>
      <c r="V86" s="42"/>
      <c r="W86" s="42"/>
      <c r="X86"/>
      <c r="Y86"/>
      <c r="Z86"/>
      <c r="AA86"/>
    </row>
    <row r="87" spans="16:27">
      <c r="P87" s="14" t="str">
        <f t="shared" si="3"/>
        <v>SEWER (SE)</v>
      </c>
      <c r="Q87" s="14">
        <f t="shared" si="2"/>
        <v>0</v>
      </c>
      <c r="R87" s="41"/>
      <c r="S87" s="37"/>
      <c r="T87" s="42"/>
      <c r="U87" s="42"/>
      <c r="V87" s="42"/>
      <c r="W87" s="42"/>
      <c r="X87"/>
      <c r="Y87"/>
      <c r="Z87"/>
      <c r="AA87"/>
    </row>
    <row r="88" spans="16:27">
      <c r="P88" s="14" t="str">
        <f t="shared" si="3"/>
        <v>SEWER (SE)</v>
      </c>
      <c r="Q88" s="14">
        <f t="shared" si="2"/>
        <v>0</v>
      </c>
      <c r="R88" s="41"/>
      <c r="S88" s="37"/>
      <c r="T88" s="42"/>
      <c r="U88" s="42"/>
      <c r="V88" s="42"/>
      <c r="W88" s="42"/>
      <c r="X88"/>
      <c r="Y88"/>
      <c r="Z88"/>
      <c r="AA88"/>
    </row>
    <row r="89" spans="16:27">
      <c r="P89" s="14" t="str">
        <f t="shared" si="3"/>
        <v>SEWER (SE)</v>
      </c>
      <c r="Q89" s="14">
        <f t="shared" si="2"/>
        <v>0</v>
      </c>
      <c r="R89" s="41"/>
      <c r="S89" s="37"/>
      <c r="T89" s="42"/>
      <c r="U89" s="42"/>
      <c r="V89" s="42"/>
      <c r="W89" s="42"/>
      <c r="X89"/>
      <c r="Y89"/>
      <c r="Z89"/>
      <c r="AA89"/>
    </row>
    <row r="90" spans="16:27" ht="172.8">
      <c r="P90" s="14" t="str">
        <f>I3</f>
        <v>STORMWATER (ST)</v>
      </c>
      <c r="Q90" s="14" t="str">
        <f t="shared" ref="Q90:Q136" si="4">I4</f>
        <v>Stormwater Investigation for detailed plan area and flooding investigation in SCALGO</v>
      </c>
      <c r="R90" s="38" t="s">
        <v>790</v>
      </c>
      <c r="S90" s="37" t="s">
        <v>783</v>
      </c>
      <c r="T90" s="37" t="s">
        <v>782</v>
      </c>
      <c r="U90" s="37" t="s">
        <v>786</v>
      </c>
      <c r="V90" s="37" t="s">
        <v>791</v>
      </c>
      <c r="W90" s="37" t="s">
        <v>789</v>
      </c>
      <c r="X90"/>
      <c r="Y90"/>
      <c r="Z90"/>
      <c r="AA90"/>
    </row>
    <row r="91" spans="16:27" ht="172.8">
      <c r="P91" s="14" t="str">
        <f>P90</f>
        <v>STORMWATER (ST)</v>
      </c>
      <c r="Q91" s="14" t="str">
        <f t="shared" si="4"/>
        <v>Stormwater Investigation for building permit (bygglov) and and flooding investigation in SCALGO</v>
      </c>
      <c r="R91" s="38" t="s">
        <v>790</v>
      </c>
      <c r="S91" s="37" t="s">
        <v>783</v>
      </c>
      <c r="T91" s="37" t="s">
        <v>782</v>
      </c>
      <c r="U91" s="37" t="s">
        <v>784</v>
      </c>
      <c r="V91" s="37" t="s">
        <v>785</v>
      </c>
      <c r="W91" s="37" t="s">
        <v>789</v>
      </c>
      <c r="X91"/>
      <c r="Y91"/>
      <c r="Z91"/>
      <c r="AA91"/>
    </row>
    <row r="92" spans="16:27" ht="172.8">
      <c r="P92" s="14" t="str">
        <f t="shared" ref="P92:P132" si="5">P91</f>
        <v>STORMWATER (ST)</v>
      </c>
      <c r="Q92" s="14" t="str">
        <f t="shared" si="4"/>
        <v>Stormwater Investigation for existing properties and flooding investigation in SCALGO</v>
      </c>
      <c r="R92" s="38" t="s">
        <v>790</v>
      </c>
      <c r="S92" s="37" t="s">
        <v>783</v>
      </c>
      <c r="T92" s="37" t="s">
        <v>782</v>
      </c>
      <c r="U92" s="37" t="s">
        <v>784</v>
      </c>
      <c r="V92" s="37" t="s">
        <v>785</v>
      </c>
      <c r="W92" s="37" t="s">
        <v>789</v>
      </c>
      <c r="X92"/>
      <c r="Y92"/>
      <c r="Z92"/>
      <c r="AA92"/>
    </row>
    <row r="93" spans="16:27" ht="100.8">
      <c r="P93" s="14" t="str">
        <f t="shared" si="5"/>
        <v>STORMWATER (ST)</v>
      </c>
      <c r="Q93" s="14" t="str">
        <f t="shared" si="4"/>
        <v xml:space="preserve">Watershed investigation </v>
      </c>
      <c r="R93" s="38" t="s">
        <v>190</v>
      </c>
      <c r="S93" s="37" t="s">
        <v>191</v>
      </c>
      <c r="T93" s="37" t="s">
        <v>192</v>
      </c>
      <c r="U93" s="37"/>
      <c r="V93" s="37" t="s">
        <v>280</v>
      </c>
      <c r="W93" s="37" t="s">
        <v>276</v>
      </c>
      <c r="X93"/>
      <c r="Y93"/>
      <c r="Z93"/>
      <c r="AA93"/>
    </row>
    <row r="94" spans="16:27" ht="129.6">
      <c r="P94" s="14" t="str">
        <f t="shared" si="5"/>
        <v>STORMWATER (ST)</v>
      </c>
      <c r="Q94" s="14" t="str">
        <f t="shared" si="4"/>
        <v>Flood Investigation using SCALGO
(Low point flood mapping)</v>
      </c>
      <c r="R94" s="38" t="s">
        <v>193</v>
      </c>
      <c r="S94" s="37" t="s">
        <v>194</v>
      </c>
      <c r="T94" s="37" t="s">
        <v>195</v>
      </c>
      <c r="U94" s="37" t="s">
        <v>786</v>
      </c>
      <c r="V94" s="37" t="s">
        <v>832</v>
      </c>
      <c r="W94" s="37" t="s">
        <v>831</v>
      </c>
      <c r="X94"/>
      <c r="Y94"/>
      <c r="Z94"/>
      <c r="AA94"/>
    </row>
    <row r="95" spans="16:27" ht="172.8">
      <c r="P95" s="14" t="str">
        <f t="shared" si="5"/>
        <v>STORMWATER (ST)</v>
      </c>
      <c r="Q95" s="14" t="str">
        <f t="shared" si="4"/>
        <v>Flood Investigation in Mike+
(1D stormwater pipe modelling)</v>
      </c>
      <c r="R95" s="38" t="s">
        <v>196</v>
      </c>
      <c r="S95" s="37" t="s">
        <v>827</v>
      </c>
      <c r="T95" s="37" t="s">
        <v>782</v>
      </c>
      <c r="U95" s="37" t="s">
        <v>821</v>
      </c>
      <c r="V95" s="37" t="s">
        <v>830</v>
      </c>
      <c r="W95" s="37" t="s">
        <v>829</v>
      </c>
      <c r="X95"/>
      <c r="Y95"/>
      <c r="Z95"/>
      <c r="AA95"/>
    </row>
    <row r="96" spans="16:27" ht="172.8">
      <c r="P96" s="14" t="str">
        <f t="shared" si="5"/>
        <v>STORMWATER (ST)</v>
      </c>
      <c r="Q96" s="14" t="str">
        <f t="shared" si="4"/>
        <v>Flood Investigation in Mike+
(2D overland runoff modelling)</v>
      </c>
      <c r="R96" s="38" t="s">
        <v>197</v>
      </c>
      <c r="S96" s="37" t="s">
        <v>828</v>
      </c>
      <c r="T96" s="37" t="s">
        <v>782</v>
      </c>
      <c r="U96" s="37" t="s">
        <v>821</v>
      </c>
      <c r="V96" s="37" t="s">
        <v>830</v>
      </c>
      <c r="W96" s="37" t="s">
        <v>810</v>
      </c>
      <c r="X96"/>
      <c r="Y96"/>
      <c r="Z96"/>
      <c r="AA96"/>
    </row>
    <row r="97" spans="16:27" ht="172.8">
      <c r="P97" s="14" t="str">
        <f t="shared" si="5"/>
        <v>STORMWATER (ST)</v>
      </c>
      <c r="Q97" s="14" t="str">
        <f t="shared" si="4"/>
        <v>Flood Investigation in Mike+
(1D-2D overland runoff  and pipe modelling)</v>
      </c>
      <c r="R97" s="38" t="s">
        <v>198</v>
      </c>
      <c r="S97" s="37" t="s">
        <v>809</v>
      </c>
      <c r="T97" s="37" t="s">
        <v>782</v>
      </c>
      <c r="U97" s="37" t="s">
        <v>821</v>
      </c>
      <c r="V97" s="37" t="s">
        <v>811</v>
      </c>
      <c r="W97" s="37" t="s">
        <v>810</v>
      </c>
      <c r="X97"/>
      <c r="Y97"/>
      <c r="Z97"/>
      <c r="AA97"/>
    </row>
    <row r="98" spans="16:27" ht="57.6">
      <c r="P98" s="14" t="str">
        <f t="shared" si="5"/>
        <v>STORMWATER (ST)</v>
      </c>
      <c r="Q98" s="22" t="str">
        <f t="shared" si="4"/>
        <v>Consequence analysis according to MSB</v>
      </c>
      <c r="R98" s="38" t="s">
        <v>199</v>
      </c>
      <c r="S98" s="37" t="s">
        <v>200</v>
      </c>
      <c r="T98" s="37" t="s">
        <v>201</v>
      </c>
      <c r="U98" s="37"/>
      <c r="V98" s="42"/>
      <c r="W98" s="37" t="s">
        <v>369</v>
      </c>
      <c r="X98"/>
      <c r="Y98"/>
      <c r="Z98"/>
      <c r="AA98"/>
    </row>
    <row r="99" spans="16:27" ht="115.2">
      <c r="P99" s="14" t="str">
        <f t="shared" si="5"/>
        <v>STORMWATER (ST)</v>
      </c>
      <c r="Q99" s="14" t="str">
        <f t="shared" si="4"/>
        <v>River modelling in HECRAS</v>
      </c>
      <c r="R99" s="38" t="s">
        <v>202</v>
      </c>
      <c r="S99" s="37" t="s">
        <v>203</v>
      </c>
      <c r="T99" s="37" t="s">
        <v>204</v>
      </c>
      <c r="U99" s="37"/>
      <c r="V99" s="42"/>
      <c r="W99" s="37" t="s">
        <v>370</v>
      </c>
      <c r="X99"/>
      <c r="Y99"/>
      <c r="Z99"/>
      <c r="AA99"/>
    </row>
    <row r="100" spans="16:27" ht="100.8">
      <c r="P100" s="14" t="str">
        <f t="shared" si="5"/>
        <v>STORMWATER (ST)</v>
      </c>
      <c r="Q100" s="14" t="str">
        <f t="shared" si="4"/>
        <v>River modelling in Mike+</v>
      </c>
      <c r="R100" s="38" t="s">
        <v>205</v>
      </c>
      <c r="S100" s="37" t="s">
        <v>203</v>
      </c>
      <c r="T100" s="37" t="s">
        <v>204</v>
      </c>
      <c r="U100" s="37"/>
      <c r="V100" s="42"/>
      <c r="W100" s="37" t="s">
        <v>370</v>
      </c>
      <c r="X100"/>
      <c r="Y100"/>
      <c r="Z100"/>
      <c r="AA100"/>
    </row>
    <row r="101" spans="16:27" ht="187.2">
      <c r="P101" s="14" t="str">
        <f t="shared" si="5"/>
        <v>STORMWATER (ST)</v>
      </c>
      <c r="Q101" s="14" t="str">
        <f t="shared" si="4"/>
        <v xml:space="preserve">Rain bed design with calculations </v>
      </c>
      <c r="R101" s="38" t="s">
        <v>371</v>
      </c>
      <c r="S101" s="37" t="s">
        <v>372</v>
      </c>
      <c r="T101" s="37" t="s">
        <v>373</v>
      </c>
      <c r="U101" s="37"/>
      <c r="V101" s="42"/>
      <c r="W101" s="37" t="s">
        <v>260</v>
      </c>
      <c r="X101"/>
      <c r="Y101"/>
      <c r="Z101"/>
      <c r="AA101"/>
    </row>
    <row r="102" spans="16:27" ht="158.4">
      <c r="P102" s="14" t="str">
        <f t="shared" si="5"/>
        <v>STORMWATER (ST)</v>
      </c>
      <c r="Q102" s="14" t="str">
        <f t="shared" si="4"/>
        <v xml:space="preserve">Stormwater pond calculation and design </v>
      </c>
      <c r="R102" s="38" t="s">
        <v>374</v>
      </c>
      <c r="S102" s="37" t="s">
        <v>375</v>
      </c>
      <c r="T102" s="37" t="s">
        <v>376</v>
      </c>
      <c r="U102" s="37"/>
      <c r="V102" s="42"/>
      <c r="W102" s="37" t="s">
        <v>377</v>
      </c>
      <c r="X102"/>
      <c r="Y102"/>
      <c r="Z102"/>
      <c r="AA102"/>
    </row>
    <row r="103" spans="16:27" ht="158.4">
      <c r="P103" s="14" t="str">
        <f t="shared" si="5"/>
        <v>STORMWATER (ST)</v>
      </c>
      <c r="Q103" s="14" t="str">
        <f t="shared" si="4"/>
        <v xml:space="preserve">Stormwater magazine calculation and design </v>
      </c>
      <c r="R103" s="38" t="s">
        <v>379</v>
      </c>
      <c r="S103" s="37" t="s">
        <v>375</v>
      </c>
      <c r="T103" s="37" t="s">
        <v>376</v>
      </c>
      <c r="U103" s="37"/>
      <c r="V103" s="42"/>
      <c r="W103" s="37" t="s">
        <v>378</v>
      </c>
      <c r="X103"/>
      <c r="Y103"/>
      <c r="Z103"/>
      <c r="AA103"/>
    </row>
    <row r="104" spans="16:27" ht="172.8">
      <c r="P104" s="14" t="str">
        <f t="shared" si="5"/>
        <v>STORMWATER (ST)</v>
      </c>
      <c r="Q104" s="14" t="str">
        <f t="shared" si="4"/>
        <v>Stormwater treatment facility design</v>
      </c>
      <c r="R104" s="38" t="s">
        <v>380</v>
      </c>
      <c r="S104" s="37" t="s">
        <v>381</v>
      </c>
      <c r="T104" s="37" t="s">
        <v>382</v>
      </c>
      <c r="U104" s="37"/>
      <c r="V104" s="42"/>
      <c r="W104" s="47" t="s">
        <v>383</v>
      </c>
      <c r="X104"/>
      <c r="Y104"/>
      <c r="Z104"/>
      <c r="AA104"/>
    </row>
    <row r="105" spans="16:27" ht="172.8">
      <c r="P105" s="14" t="str">
        <f t="shared" si="5"/>
        <v>STORMWATER (ST)</v>
      </c>
      <c r="Q105" s="14" t="str">
        <f>I19</f>
        <v>Stormwater pipe network design in 2D</v>
      </c>
      <c r="R105" s="38" t="s">
        <v>384</v>
      </c>
      <c r="S105" s="37" t="s">
        <v>385</v>
      </c>
      <c r="T105" s="37" t="s">
        <v>296</v>
      </c>
      <c r="U105" s="37"/>
      <c r="V105" s="42"/>
      <c r="W105" s="37" t="s">
        <v>261</v>
      </c>
      <c r="X105"/>
      <c r="Y105"/>
      <c r="Z105"/>
      <c r="AA105"/>
    </row>
    <row r="106" spans="16:27" ht="216">
      <c r="P106" s="14" t="str">
        <f t="shared" si="5"/>
        <v>STORMWATER (ST)</v>
      </c>
      <c r="Q106" s="14" t="str">
        <f t="shared" si="4"/>
        <v>Technically feasible strormwater pipe network design in 3D</v>
      </c>
      <c r="R106" s="38" t="s">
        <v>388</v>
      </c>
      <c r="S106" s="37" t="s">
        <v>387</v>
      </c>
      <c r="T106" s="37" t="s">
        <v>296</v>
      </c>
      <c r="U106" s="37"/>
      <c r="V106" s="42"/>
      <c r="W106" s="37" t="s">
        <v>386</v>
      </c>
      <c r="X106"/>
      <c r="Y106"/>
      <c r="Z106"/>
      <c r="AA106"/>
    </row>
    <row r="107" spans="16:27" ht="244.8">
      <c r="P107" s="14" t="str">
        <f t="shared" si="5"/>
        <v>STORMWATER (ST)</v>
      </c>
      <c r="Q107" s="14" t="str">
        <f t="shared" si="4"/>
        <v>In detail stormwater pipe network design in 3D</v>
      </c>
      <c r="R107" s="38" t="s">
        <v>389</v>
      </c>
      <c r="S107" s="37" t="s">
        <v>390</v>
      </c>
      <c r="T107" s="37" t="s">
        <v>296</v>
      </c>
      <c r="U107" s="37"/>
      <c r="V107" s="42"/>
      <c r="W107" s="37" t="s">
        <v>391</v>
      </c>
      <c r="X107"/>
      <c r="Y107"/>
      <c r="Z107"/>
      <c r="AA107"/>
    </row>
    <row r="108" spans="16:27" ht="100.8">
      <c r="P108" s="14" t="str">
        <f t="shared" si="5"/>
        <v>STORMWATER (ST)</v>
      </c>
      <c r="Q108" s="14" t="str">
        <f t="shared" si="4"/>
        <v>AMA text</v>
      </c>
      <c r="R108" s="38" t="s">
        <v>262</v>
      </c>
      <c r="S108" s="37" t="s">
        <v>222</v>
      </c>
      <c r="T108" s="37" t="s">
        <v>302</v>
      </c>
      <c r="U108" s="37"/>
      <c r="V108" s="42"/>
      <c r="W108" s="37" t="s">
        <v>223</v>
      </c>
      <c r="X108"/>
      <c r="Y108"/>
      <c r="Z108"/>
      <c r="AA108"/>
    </row>
    <row r="109" spans="16:27" ht="100.8">
      <c r="P109" s="14" t="str">
        <f t="shared" si="5"/>
        <v>STORMWATER (ST)</v>
      </c>
      <c r="Q109" s="14" t="str">
        <f t="shared" si="4"/>
        <v>Relationshandling</v>
      </c>
      <c r="R109" s="38" t="s">
        <v>224</v>
      </c>
      <c r="S109" s="37" t="s">
        <v>225</v>
      </c>
      <c r="T109" s="37" t="s">
        <v>302</v>
      </c>
      <c r="U109" s="37"/>
      <c r="V109" s="42"/>
      <c r="W109" s="37" t="s">
        <v>226</v>
      </c>
      <c r="X109"/>
      <c r="Y109"/>
      <c r="Z109"/>
      <c r="AA109"/>
    </row>
    <row r="110" spans="16:27">
      <c r="P110" s="14" t="str">
        <f t="shared" si="5"/>
        <v>STORMWATER (ST)</v>
      </c>
      <c r="Q110" s="28" t="str">
        <f t="shared" si="4"/>
        <v>Web-based interactive flood map</v>
      </c>
      <c r="R110" s="28"/>
      <c r="S110" s="28"/>
      <c r="T110" s="28"/>
      <c r="U110" s="28"/>
      <c r="V110" s="28"/>
      <c r="W110" s="28"/>
      <c r="X110"/>
      <c r="Y110"/>
      <c r="Z110"/>
      <c r="AA110"/>
    </row>
    <row r="111" spans="16:27" ht="28.8">
      <c r="P111" s="14" t="str">
        <f t="shared" si="5"/>
        <v>STORMWATER (ST)</v>
      </c>
      <c r="Q111" s="28" t="str">
        <f t="shared" si="4"/>
        <v>Web-based steady state flood mapping</v>
      </c>
      <c r="R111" s="28"/>
      <c r="S111" s="28"/>
      <c r="T111" s="28"/>
      <c r="U111" s="28"/>
      <c r="V111" s="28"/>
      <c r="W111" s="28"/>
      <c r="X111"/>
      <c r="Y111"/>
      <c r="Z111"/>
      <c r="AA111"/>
    </row>
    <row r="112" spans="16:27">
      <c r="P112" s="14" t="str">
        <f t="shared" si="5"/>
        <v>STORMWATER (ST)</v>
      </c>
      <c r="Q112" s="28" t="str">
        <f t="shared" si="4"/>
        <v>Groundwater modelling</v>
      </c>
      <c r="R112" s="28"/>
      <c r="S112" s="28"/>
      <c r="T112" s="28"/>
      <c r="U112" s="28"/>
      <c r="V112" s="28"/>
      <c r="W112" s="28"/>
      <c r="X112"/>
      <c r="Y112"/>
      <c r="Z112"/>
      <c r="AA112"/>
    </row>
    <row r="113" spans="16:27" ht="28.8">
      <c r="P113" s="14" t="str">
        <f t="shared" si="5"/>
        <v>STORMWATER (ST)</v>
      </c>
      <c r="Q113" s="28" t="str">
        <f t="shared" si="4"/>
        <v>Flood investigation mapping in 3D (GIS &amp; Google Earth)</v>
      </c>
      <c r="R113" s="28"/>
      <c r="S113" s="28"/>
      <c r="T113" s="28"/>
      <c r="U113" s="28"/>
      <c r="V113" s="28"/>
      <c r="W113" s="28"/>
      <c r="X113"/>
      <c r="Y113"/>
      <c r="Z113"/>
      <c r="AA113"/>
    </row>
    <row r="114" spans="16:27" ht="86.4">
      <c r="P114" s="14" t="str">
        <f t="shared" si="5"/>
        <v>STORMWATER (ST)</v>
      </c>
      <c r="Q114" s="14" t="str">
        <f t="shared" si="4"/>
        <v xml:space="preserve">Stormwater pump analysis and calculation </v>
      </c>
      <c r="R114" s="38" t="s">
        <v>263</v>
      </c>
      <c r="S114" s="37" t="s">
        <v>392</v>
      </c>
      <c r="T114" s="37" t="s">
        <v>340</v>
      </c>
      <c r="U114" s="37"/>
      <c r="V114" s="42"/>
      <c r="W114" s="37" t="s">
        <v>396</v>
      </c>
      <c r="X114"/>
      <c r="Y114"/>
      <c r="Z114"/>
      <c r="AA114"/>
    </row>
    <row r="115" spans="16:27" ht="129.6">
      <c r="P115" s="14" t="str">
        <f t="shared" si="5"/>
        <v>STORMWATER (ST)</v>
      </c>
      <c r="Q115" s="14" t="str">
        <f t="shared" si="4"/>
        <v>Drum size calculation and design</v>
      </c>
      <c r="R115" s="38" t="s">
        <v>264</v>
      </c>
      <c r="S115" s="37" t="s">
        <v>393</v>
      </c>
      <c r="T115" s="37" t="s">
        <v>395</v>
      </c>
      <c r="U115" s="37"/>
      <c r="V115" s="42"/>
      <c r="W115" s="37" t="s">
        <v>397</v>
      </c>
      <c r="X115"/>
      <c r="Y115"/>
      <c r="Z115"/>
      <c r="AA115"/>
    </row>
    <row r="116" spans="16:27" ht="115.2">
      <c r="P116" s="14" t="str">
        <f t="shared" si="5"/>
        <v>STORMWATER (ST)</v>
      </c>
      <c r="Q116" s="14" t="str">
        <f t="shared" si="4"/>
        <v>Existing stormwater distribution network investigation</v>
      </c>
      <c r="R116" s="38" t="s">
        <v>265</v>
      </c>
      <c r="S116" s="37" t="s">
        <v>394</v>
      </c>
      <c r="T116" s="37" t="s">
        <v>309</v>
      </c>
      <c r="U116" s="37"/>
      <c r="V116" s="42"/>
      <c r="W116" s="37" t="s">
        <v>398</v>
      </c>
      <c r="X116"/>
      <c r="Y116"/>
      <c r="Z116"/>
      <c r="AA116"/>
    </row>
    <row r="117" spans="16:27">
      <c r="P117" s="14" t="str">
        <f t="shared" si="5"/>
        <v>STORMWATER (ST)</v>
      </c>
      <c r="Q117" s="28" t="str">
        <f t="shared" si="4"/>
        <v>Snow management</v>
      </c>
      <c r="R117" s="28"/>
      <c r="S117" s="28"/>
      <c r="T117" s="28"/>
      <c r="U117" s="28"/>
      <c r="V117" s="28"/>
      <c r="W117" s="28"/>
      <c r="X117"/>
      <c r="Y117"/>
      <c r="Z117"/>
      <c r="AA117"/>
    </row>
    <row r="118" spans="16:27" ht="144">
      <c r="P118" s="14" t="str">
        <f t="shared" si="5"/>
        <v>STORMWATER (ST)</v>
      </c>
      <c r="Q118" s="14" t="str">
        <f t="shared" si="4"/>
        <v>Technically feasible Infiltration faclity design</v>
      </c>
      <c r="R118" s="38" t="s">
        <v>266</v>
      </c>
      <c r="S118" s="37" t="s">
        <v>399</v>
      </c>
      <c r="T118" s="37" t="s">
        <v>309</v>
      </c>
      <c r="U118" s="37"/>
      <c r="V118" s="42"/>
      <c r="W118" s="37" t="s">
        <v>400</v>
      </c>
      <c r="X118"/>
      <c r="Y118"/>
      <c r="Z118"/>
      <c r="AA118"/>
    </row>
    <row r="119" spans="16:27" ht="144">
      <c r="P119" s="14" t="str">
        <f t="shared" si="5"/>
        <v>STORMWATER (ST)</v>
      </c>
      <c r="Q119" s="14" t="str">
        <f t="shared" si="4"/>
        <v>Technically feasible delay facility design</v>
      </c>
      <c r="R119" s="38" t="s">
        <v>267</v>
      </c>
      <c r="S119" s="37" t="s">
        <v>399</v>
      </c>
      <c r="T119" s="37" t="s">
        <v>309</v>
      </c>
      <c r="U119" s="37"/>
      <c r="V119" s="42"/>
      <c r="W119" s="37" t="s">
        <v>271</v>
      </c>
      <c r="X119"/>
      <c r="Y119"/>
      <c r="Z119"/>
      <c r="AA119"/>
    </row>
    <row r="120" spans="16:27" ht="144">
      <c r="P120" s="14" t="str">
        <f t="shared" si="5"/>
        <v>STORMWATER (ST)</v>
      </c>
      <c r="Q120" s="14" t="str">
        <f t="shared" si="4"/>
        <v>Detail Infiltration faclity design</v>
      </c>
      <c r="R120" s="38" t="s">
        <v>269</v>
      </c>
      <c r="S120" s="37" t="s">
        <v>399</v>
      </c>
      <c r="T120" s="37" t="s">
        <v>309</v>
      </c>
      <c r="U120" s="37"/>
      <c r="V120" s="42"/>
      <c r="W120" s="37" t="s">
        <v>268</v>
      </c>
      <c r="X120"/>
      <c r="Y120"/>
      <c r="Z120"/>
      <c r="AA120"/>
    </row>
    <row r="121" spans="16:27" ht="144">
      <c r="P121" s="14" t="str">
        <f t="shared" si="5"/>
        <v>STORMWATER (ST)</v>
      </c>
      <c r="Q121" s="14" t="str">
        <f t="shared" si="4"/>
        <v>Detail delay facility design</v>
      </c>
      <c r="R121" s="38" t="s">
        <v>270</v>
      </c>
      <c r="S121" s="37" t="s">
        <v>399</v>
      </c>
      <c r="T121" s="37" t="s">
        <v>309</v>
      </c>
      <c r="U121" s="37"/>
      <c r="V121" s="42"/>
      <c r="W121" s="37" t="s">
        <v>271</v>
      </c>
      <c r="X121"/>
      <c r="Y121"/>
      <c r="Z121"/>
      <c r="AA121"/>
    </row>
    <row r="122" spans="16:27" ht="201.6">
      <c r="P122" s="14" t="str">
        <f t="shared" si="5"/>
        <v>STORMWATER (ST)</v>
      </c>
      <c r="Q122" s="14" t="str">
        <f t="shared" si="4"/>
        <v>Pipe dimensioning</v>
      </c>
      <c r="R122" s="38" t="s">
        <v>228</v>
      </c>
      <c r="S122" s="37" t="s">
        <v>229</v>
      </c>
      <c r="T122" s="37" t="s">
        <v>401</v>
      </c>
      <c r="U122" s="37"/>
      <c r="V122" s="42"/>
      <c r="W122" s="37" t="s">
        <v>230</v>
      </c>
      <c r="X122"/>
      <c r="Y122"/>
      <c r="Z122"/>
      <c r="AA122"/>
    </row>
    <row r="123" spans="16:27" ht="144">
      <c r="P123" s="14" t="str">
        <f t="shared" si="5"/>
        <v>STORMWATER (ST)</v>
      </c>
      <c r="Q123" s="14" t="str">
        <f t="shared" si="4"/>
        <v>Line drainage design</v>
      </c>
      <c r="R123" s="38" t="s">
        <v>402</v>
      </c>
      <c r="S123" s="37" t="s">
        <v>403</v>
      </c>
      <c r="T123" s="37" t="s">
        <v>309</v>
      </c>
      <c r="U123" s="37"/>
      <c r="V123" s="42"/>
      <c r="W123" s="37" t="s">
        <v>404</v>
      </c>
      <c r="X123"/>
      <c r="Y123"/>
      <c r="Z123"/>
      <c r="AA123"/>
    </row>
    <row r="124" spans="16:27" ht="172.8">
      <c r="P124" s="14" t="str">
        <f t="shared" si="5"/>
        <v>STORMWATER (ST)</v>
      </c>
      <c r="Q124" s="14" t="str">
        <f t="shared" si="4"/>
        <v>Skeletal soil calculation and design</v>
      </c>
      <c r="R124" s="38" t="s">
        <v>272</v>
      </c>
      <c r="S124" s="37" t="s">
        <v>405</v>
      </c>
      <c r="T124" s="42"/>
      <c r="U124" s="42"/>
      <c r="V124" s="42"/>
      <c r="W124" s="37" t="s">
        <v>260</v>
      </c>
      <c r="X124"/>
      <c r="Y124"/>
      <c r="Z124"/>
      <c r="AA124"/>
    </row>
    <row r="125" spans="16:27" ht="28.8">
      <c r="P125" s="14" t="str">
        <f t="shared" si="5"/>
        <v>STORMWATER (ST)</v>
      </c>
      <c r="Q125" s="28" t="str">
        <f t="shared" si="4"/>
        <v>Overflow surface calculation and design</v>
      </c>
      <c r="R125" s="28"/>
      <c r="S125" s="28"/>
      <c r="T125" s="28"/>
      <c r="U125" s="28"/>
      <c r="V125" s="28"/>
      <c r="W125" s="28"/>
      <c r="X125"/>
      <c r="Y125"/>
      <c r="Z125"/>
      <c r="AA125"/>
    </row>
    <row r="126" spans="16:27" ht="144">
      <c r="P126" s="14" t="str">
        <f t="shared" si="5"/>
        <v>STORMWATER (ST)</v>
      </c>
      <c r="Q126" s="14" t="str">
        <f t="shared" si="4"/>
        <v>Drainage network design</v>
      </c>
      <c r="R126" s="38" t="s">
        <v>273</v>
      </c>
      <c r="S126" s="37" t="s">
        <v>399</v>
      </c>
      <c r="T126" s="37" t="s">
        <v>309</v>
      </c>
      <c r="U126" s="37"/>
      <c r="V126" s="42"/>
      <c r="W126" s="37" t="s">
        <v>274</v>
      </c>
      <c r="X126"/>
      <c r="Y126"/>
      <c r="Z126"/>
      <c r="AA126"/>
    </row>
    <row r="127" spans="16:27">
      <c r="P127" s="14" t="str">
        <f t="shared" si="5"/>
        <v>STORMWATER (ST)</v>
      </c>
      <c r="Q127" s="27" t="str">
        <f t="shared" si="4"/>
        <v>Ditch calculation and design</v>
      </c>
      <c r="R127" s="27"/>
      <c r="S127" s="27"/>
      <c r="T127" s="27"/>
      <c r="U127" s="27"/>
      <c r="V127" s="27"/>
      <c r="W127" s="27"/>
      <c r="X127"/>
      <c r="Y127"/>
      <c r="Z127"/>
      <c r="AA127"/>
    </row>
    <row r="128" spans="16:27" ht="158.4">
      <c r="P128" s="14" t="str">
        <f t="shared" si="5"/>
        <v>STORMWATER (ST)</v>
      </c>
      <c r="Q128" s="14" t="str">
        <f t="shared" si="4"/>
        <v>Design review</v>
      </c>
      <c r="R128" s="38" t="s">
        <v>258</v>
      </c>
      <c r="S128" s="37" t="s">
        <v>407</v>
      </c>
      <c r="T128" s="37" t="s">
        <v>309</v>
      </c>
      <c r="U128" s="37"/>
      <c r="V128" s="42"/>
      <c r="W128" s="37" t="s">
        <v>259</v>
      </c>
      <c r="X128"/>
      <c r="Y128"/>
      <c r="Z128"/>
      <c r="AA128"/>
    </row>
    <row r="129" spans="16:27" ht="100.8">
      <c r="P129" s="14" t="str">
        <f t="shared" si="5"/>
        <v>STORMWATER (ST)</v>
      </c>
      <c r="Q129" s="14" t="str">
        <f t="shared" si="4"/>
        <v>Drum capacity investigation</v>
      </c>
      <c r="R129" s="38" t="s">
        <v>406</v>
      </c>
      <c r="S129" s="37" t="s">
        <v>408</v>
      </c>
      <c r="T129" s="37" t="s">
        <v>409</v>
      </c>
      <c r="U129" s="37"/>
      <c r="V129" s="42"/>
      <c r="W129" s="42" t="s">
        <v>275</v>
      </c>
      <c r="X129"/>
      <c r="Y129"/>
      <c r="Z129"/>
      <c r="AA129"/>
    </row>
    <row r="130" spans="16:27" ht="28.8">
      <c r="P130" s="14" t="str">
        <f t="shared" si="5"/>
        <v>STORMWATER (ST)</v>
      </c>
      <c r="Q130" s="27" t="str">
        <f t="shared" si="4"/>
        <v>Stormwater pollution calculation in Stormtac</v>
      </c>
      <c r="R130" s="27"/>
      <c r="S130" s="27"/>
      <c r="T130" s="27"/>
      <c r="U130" s="27"/>
      <c r="V130" s="27"/>
      <c r="W130" s="27"/>
      <c r="X130"/>
      <c r="Y130"/>
      <c r="Z130"/>
      <c r="AA130"/>
    </row>
    <row r="131" spans="16:27" ht="28.8">
      <c r="P131" s="14" t="str">
        <f t="shared" si="5"/>
        <v>STORMWATER (ST)</v>
      </c>
      <c r="Q131" s="27" t="str">
        <f t="shared" si="4"/>
        <v>Stormwater delay facility modelling and calculation in StormTac</v>
      </c>
      <c r="R131" s="27"/>
      <c r="S131" s="27"/>
      <c r="T131" s="27"/>
      <c r="U131" s="27"/>
      <c r="V131" s="27"/>
      <c r="W131" s="27"/>
      <c r="X131"/>
      <c r="Y131"/>
      <c r="Z131"/>
      <c r="AA131"/>
    </row>
    <row r="132" spans="16:27" ht="28.8">
      <c r="P132" s="14" t="str">
        <f t="shared" si="5"/>
        <v>STORMWATER (ST)</v>
      </c>
      <c r="Q132" s="28" t="str">
        <f t="shared" si="4"/>
        <v>Water quality and pollution modelling in EPASWMM</v>
      </c>
      <c r="R132" s="27"/>
      <c r="S132" s="27"/>
      <c r="T132" s="27"/>
      <c r="U132" s="27"/>
      <c r="V132" s="27"/>
      <c r="W132" s="27"/>
      <c r="X132"/>
      <c r="Y132"/>
      <c r="Z132"/>
      <c r="AA132"/>
    </row>
    <row r="133" spans="16:27" ht="28.8">
      <c r="P133" s="14" t="str">
        <f>P132</f>
        <v>STORMWATER (ST)</v>
      </c>
      <c r="Q133" s="28" t="str">
        <f t="shared" si="4"/>
        <v>Water quality and pollution modelling in HAWQS</v>
      </c>
      <c r="R133" s="27"/>
      <c r="S133" s="27"/>
      <c r="T133" s="27"/>
      <c r="U133" s="27"/>
      <c r="V133" s="27"/>
      <c r="W133" s="27"/>
      <c r="X133"/>
      <c r="Y133"/>
      <c r="Z133"/>
      <c r="AA133"/>
    </row>
    <row r="134" spans="16:27">
      <c r="P134" s="14" t="str">
        <f>P133</f>
        <v>STORMWATER (ST)</v>
      </c>
      <c r="Q134" s="14">
        <f t="shared" si="4"/>
        <v>0</v>
      </c>
      <c r="R134" s="41"/>
      <c r="S134" s="37"/>
      <c r="T134" s="42"/>
      <c r="U134" s="42"/>
      <c r="V134" s="42"/>
      <c r="W134" s="42"/>
      <c r="X134"/>
      <c r="Y134"/>
      <c r="Z134"/>
      <c r="AA134"/>
    </row>
    <row r="135" spans="16:27">
      <c r="P135" s="14" t="str">
        <f>P134</f>
        <v>STORMWATER (ST)</v>
      </c>
      <c r="Q135" s="14">
        <f t="shared" si="4"/>
        <v>0</v>
      </c>
      <c r="R135" s="41"/>
      <c r="S135" s="37"/>
      <c r="T135" s="42"/>
      <c r="U135" s="42"/>
      <c r="V135" s="42"/>
      <c r="W135" s="42"/>
      <c r="X135"/>
      <c r="Y135"/>
      <c r="Z135"/>
      <c r="AA135"/>
    </row>
    <row r="136" spans="16:27" ht="43.95" customHeight="1">
      <c r="P136" s="14" t="str">
        <f>P135</f>
        <v>STORMWATER (ST)</v>
      </c>
      <c r="Q136" s="14">
        <f t="shared" si="4"/>
        <v>0</v>
      </c>
      <c r="R136" s="41"/>
      <c r="S136" s="37"/>
      <c r="T136" s="42"/>
      <c r="U136" s="42"/>
      <c r="V136" s="42"/>
      <c r="W136" s="42"/>
      <c r="X136"/>
      <c r="Y136"/>
      <c r="Z136"/>
      <c r="AA136"/>
    </row>
    <row r="137" spans="16:27" ht="144">
      <c r="P137" s="14" t="str">
        <f>J3</f>
        <v>LSO (L)</v>
      </c>
      <c r="Q137" s="14" t="str">
        <f t="shared" ref="Q137:Q179" si="6">J4</f>
        <v>Conflict checking with different management owner for pre investigation</v>
      </c>
      <c r="R137" s="38" t="s">
        <v>430</v>
      </c>
      <c r="S137" s="37" t="s">
        <v>436</v>
      </c>
      <c r="T137" s="37" t="s">
        <v>443</v>
      </c>
      <c r="U137" s="37"/>
      <c r="V137" s="42"/>
      <c r="W137" s="37" t="s">
        <v>431</v>
      </c>
      <c r="X137"/>
      <c r="Y137"/>
      <c r="Z137"/>
      <c r="AA137"/>
    </row>
    <row r="138" spans="16:27" ht="144">
      <c r="P138" s="14" t="str">
        <f>P137</f>
        <v>LSO (L)</v>
      </c>
      <c r="Q138" s="14" t="str">
        <f t="shared" si="6"/>
        <v>In detail conflict checking for different managemetn owner</v>
      </c>
      <c r="R138" s="38" t="s">
        <v>432</v>
      </c>
      <c r="S138" s="37" t="s">
        <v>436</v>
      </c>
      <c r="T138" s="37" t="s">
        <v>443</v>
      </c>
      <c r="U138" s="37"/>
      <c r="V138" s="42"/>
      <c r="W138" s="37" t="s">
        <v>431</v>
      </c>
      <c r="X138"/>
      <c r="Y138"/>
      <c r="Z138"/>
      <c r="AA138"/>
    </row>
    <row r="139" spans="16:27" ht="144">
      <c r="P139" s="14" t="str">
        <f t="shared" ref="P139:P179" si="7">P138</f>
        <v>LSO (L)</v>
      </c>
      <c r="Q139" s="14" t="str">
        <f t="shared" si="6"/>
        <v>Preliminary design of preheating layout plan</v>
      </c>
      <c r="R139" s="38" t="s">
        <v>433</v>
      </c>
      <c r="S139" s="37" t="s">
        <v>436</v>
      </c>
      <c r="T139" s="37" t="s">
        <v>443</v>
      </c>
      <c r="U139" s="37"/>
      <c r="V139" s="42"/>
      <c r="W139" s="37" t="s">
        <v>437</v>
      </c>
      <c r="X139"/>
      <c r="Y139"/>
      <c r="Z139"/>
      <c r="AA139"/>
    </row>
    <row r="140" spans="16:27" ht="144">
      <c r="P140" s="14" t="str">
        <f t="shared" si="7"/>
        <v>LSO (L)</v>
      </c>
      <c r="Q140" s="14" t="str">
        <f t="shared" si="6"/>
        <v>Preliminary Preheating trench/section design</v>
      </c>
      <c r="R140" s="41" t="s">
        <v>434</v>
      </c>
      <c r="S140" s="37" t="s">
        <v>436</v>
      </c>
      <c r="T140" s="37" t="s">
        <v>443</v>
      </c>
      <c r="U140" s="37"/>
      <c r="V140" s="42"/>
      <c r="W140" s="37" t="s">
        <v>438</v>
      </c>
      <c r="X140"/>
      <c r="Y140"/>
      <c r="Z140"/>
      <c r="AA140"/>
    </row>
    <row r="141" spans="16:27" ht="144">
      <c r="P141" s="14" t="str">
        <f t="shared" si="7"/>
        <v>LSO (L)</v>
      </c>
      <c r="Q141" s="14" t="str">
        <f t="shared" si="6"/>
        <v>Preliminary design of electric, fiber layout plan</v>
      </c>
      <c r="R141" s="38" t="s">
        <v>435</v>
      </c>
      <c r="S141" s="37" t="s">
        <v>436</v>
      </c>
      <c r="T141" s="37" t="s">
        <v>443</v>
      </c>
      <c r="U141" s="37"/>
      <c r="V141" s="42"/>
      <c r="W141" s="37" t="s">
        <v>437</v>
      </c>
      <c r="X141"/>
      <c r="Y141"/>
      <c r="Z141"/>
      <c r="AA141"/>
    </row>
    <row r="142" spans="16:27" ht="144">
      <c r="P142" s="14" t="str">
        <f t="shared" si="7"/>
        <v>LSO (L)</v>
      </c>
      <c r="Q142" s="14" t="str">
        <f t="shared" si="6"/>
        <v>Preliminary Electric, fiber trench/section design</v>
      </c>
      <c r="R142" s="41" t="s">
        <v>434</v>
      </c>
      <c r="S142" s="37" t="s">
        <v>436</v>
      </c>
      <c r="T142" s="37" t="s">
        <v>443</v>
      </c>
      <c r="U142" s="37"/>
      <c r="V142" s="42"/>
      <c r="W142" s="37" t="s">
        <v>438</v>
      </c>
      <c r="X142"/>
      <c r="Y142"/>
      <c r="Z142"/>
      <c r="AA142"/>
    </row>
    <row r="143" spans="16:27" ht="144">
      <c r="P143" s="14" t="str">
        <f t="shared" si="7"/>
        <v>LSO (L)</v>
      </c>
      <c r="Q143" s="14" t="str">
        <f t="shared" si="6"/>
        <v>Detail design of preheating layout plan</v>
      </c>
      <c r="R143" s="38" t="s">
        <v>433</v>
      </c>
      <c r="S143" s="37" t="s">
        <v>436</v>
      </c>
      <c r="T143" s="37" t="s">
        <v>443</v>
      </c>
      <c r="U143" s="37"/>
      <c r="V143" s="42"/>
      <c r="W143" s="37" t="s">
        <v>437</v>
      </c>
      <c r="X143"/>
      <c r="Y143"/>
      <c r="Z143"/>
      <c r="AA143"/>
    </row>
    <row r="144" spans="16:27" ht="144">
      <c r="P144" s="14" t="str">
        <f t="shared" si="7"/>
        <v>LSO (L)</v>
      </c>
      <c r="Q144" s="14" t="str">
        <f t="shared" si="6"/>
        <v>Preheating trench detail design</v>
      </c>
      <c r="R144" s="41" t="s">
        <v>434</v>
      </c>
      <c r="S144" s="37" t="s">
        <v>436</v>
      </c>
      <c r="T144" s="37" t="s">
        <v>443</v>
      </c>
      <c r="U144" s="37"/>
      <c r="V144" s="42"/>
      <c r="W144" s="37" t="s">
        <v>438</v>
      </c>
      <c r="X144"/>
      <c r="Y144"/>
      <c r="Z144"/>
      <c r="AA144"/>
    </row>
    <row r="145" spans="16:27" ht="144">
      <c r="P145" s="14" t="str">
        <f t="shared" si="7"/>
        <v>LSO (L)</v>
      </c>
      <c r="Q145" s="14" t="str">
        <f t="shared" si="6"/>
        <v>Detail design of electric, fiber layout plan</v>
      </c>
      <c r="R145" s="38" t="s">
        <v>439</v>
      </c>
      <c r="S145" s="37" t="s">
        <v>436</v>
      </c>
      <c r="T145" s="37" t="s">
        <v>443</v>
      </c>
      <c r="U145" s="37"/>
      <c r="V145" s="42"/>
      <c r="W145" s="37" t="s">
        <v>437</v>
      </c>
      <c r="X145"/>
      <c r="Y145"/>
      <c r="Z145"/>
      <c r="AA145"/>
    </row>
    <row r="146" spans="16:27" ht="187.2">
      <c r="P146" s="14" t="str">
        <f t="shared" si="7"/>
        <v>LSO (L)</v>
      </c>
      <c r="Q146" s="14" t="str">
        <f t="shared" si="6"/>
        <v>Electric, fiber trench detail design</v>
      </c>
      <c r="R146" s="41" t="s">
        <v>434</v>
      </c>
      <c r="S146" s="37" t="s">
        <v>441</v>
      </c>
      <c r="T146" s="37" t="s">
        <v>444</v>
      </c>
      <c r="U146" s="37"/>
      <c r="V146" s="42"/>
      <c r="W146" s="37" t="s">
        <v>442</v>
      </c>
      <c r="X146"/>
      <c r="Y146"/>
      <c r="Z146"/>
      <c r="AA146"/>
    </row>
    <row r="147" spans="16:27" ht="28.8">
      <c r="P147" s="14" t="str">
        <f t="shared" si="7"/>
        <v>LSO (L)</v>
      </c>
      <c r="Q147" s="56" t="s">
        <v>115</v>
      </c>
      <c r="R147" s="56"/>
      <c r="S147" s="56"/>
      <c r="T147" s="56"/>
      <c r="U147" s="56"/>
      <c r="V147" s="56"/>
      <c r="W147" s="56"/>
      <c r="X147"/>
      <c r="Y147"/>
      <c r="Z147"/>
      <c r="AA147"/>
    </row>
    <row r="148" spans="16:27" ht="28.8">
      <c r="P148" s="14" t="str">
        <f t="shared" si="7"/>
        <v>LSO (L)</v>
      </c>
      <c r="Q148" s="56" t="s">
        <v>116</v>
      </c>
      <c r="R148" s="56"/>
      <c r="S148" s="56"/>
      <c r="T148" s="56"/>
      <c r="U148" s="56"/>
      <c r="V148" s="56"/>
      <c r="W148" s="56"/>
      <c r="X148"/>
      <c r="Y148"/>
      <c r="Z148"/>
      <c r="AA148"/>
    </row>
    <row r="149" spans="16:27" ht="28.8">
      <c r="P149" s="14" t="str">
        <f t="shared" si="7"/>
        <v>LSO (L)</v>
      </c>
      <c r="Q149" s="56" t="s">
        <v>117</v>
      </c>
      <c r="R149" s="56"/>
      <c r="S149" s="56"/>
      <c r="T149" s="56"/>
      <c r="U149" s="56"/>
      <c r="V149" s="56"/>
      <c r="W149" s="56"/>
      <c r="X149"/>
      <c r="Y149"/>
      <c r="Z149"/>
      <c r="AA149"/>
    </row>
    <row r="150" spans="16:27">
      <c r="P150" s="14" t="str">
        <f t="shared" si="7"/>
        <v>LSO (L)</v>
      </c>
      <c r="Q150" s="56" t="s">
        <v>118</v>
      </c>
      <c r="R150" s="56"/>
      <c r="S150" s="56"/>
      <c r="T150" s="56"/>
      <c r="U150" s="56"/>
      <c r="V150" s="56"/>
      <c r="W150" s="56"/>
      <c r="X150"/>
      <c r="Y150"/>
      <c r="Z150"/>
      <c r="AA150"/>
    </row>
    <row r="151" spans="16:27">
      <c r="P151" s="14" t="str">
        <f t="shared" si="7"/>
        <v>LSO (L)</v>
      </c>
      <c r="Q151" s="56" t="s">
        <v>440</v>
      </c>
      <c r="R151" s="56"/>
      <c r="S151" s="56"/>
      <c r="T151" s="56"/>
      <c r="U151" s="56"/>
      <c r="V151" s="56"/>
      <c r="W151" s="56"/>
      <c r="X151"/>
      <c r="Y151"/>
      <c r="Z151"/>
      <c r="AA151"/>
    </row>
    <row r="152" spans="16:27" ht="28.8">
      <c r="P152" s="14" t="str">
        <f t="shared" si="7"/>
        <v>LSO (L)</v>
      </c>
      <c r="Q152" s="56" t="s">
        <v>119</v>
      </c>
      <c r="R152" s="56"/>
      <c r="S152" s="56"/>
      <c r="T152" s="56"/>
      <c r="U152" s="56"/>
      <c r="V152" s="56"/>
      <c r="W152" s="56"/>
      <c r="X152"/>
      <c r="Y152"/>
      <c r="Z152"/>
      <c r="AA152"/>
    </row>
    <row r="153" spans="16:27">
      <c r="P153" s="14" t="str">
        <f t="shared" si="7"/>
        <v>LSO (L)</v>
      </c>
      <c r="Q153" s="56" t="s">
        <v>120</v>
      </c>
      <c r="R153" s="56"/>
      <c r="S153" s="56"/>
      <c r="T153" s="56"/>
      <c r="U153" s="56"/>
      <c r="V153" s="56"/>
      <c r="W153" s="56"/>
      <c r="X153"/>
      <c r="Y153"/>
      <c r="Z153"/>
      <c r="AA153"/>
    </row>
    <row r="154" spans="16:27">
      <c r="P154" s="14" t="str">
        <f t="shared" si="7"/>
        <v>LSO (L)</v>
      </c>
      <c r="Q154" s="56" t="s">
        <v>121</v>
      </c>
      <c r="R154" s="56"/>
      <c r="S154" s="56"/>
      <c r="T154" s="56"/>
      <c r="U154" s="56"/>
      <c r="V154" s="56"/>
      <c r="W154" s="56"/>
      <c r="X154"/>
      <c r="Y154"/>
      <c r="Z154"/>
      <c r="AA154"/>
    </row>
    <row r="155" spans="16:27">
      <c r="P155" s="14" t="str">
        <f t="shared" si="7"/>
        <v>LSO (L)</v>
      </c>
      <c r="Q155" s="14">
        <f t="shared" si="6"/>
        <v>0</v>
      </c>
      <c r="R155" s="41"/>
      <c r="S155" s="37"/>
      <c r="T155" s="42"/>
      <c r="U155" s="42"/>
      <c r="V155" s="42"/>
      <c r="W155" s="42"/>
      <c r="X155"/>
      <c r="Y155"/>
      <c r="Z155"/>
      <c r="AA155"/>
    </row>
    <row r="156" spans="16:27">
      <c r="P156" s="14" t="str">
        <f t="shared" si="7"/>
        <v>LSO (L)</v>
      </c>
      <c r="Q156" s="14">
        <f t="shared" si="6"/>
        <v>0</v>
      </c>
      <c r="R156" s="41"/>
      <c r="S156" s="37"/>
      <c r="T156" s="42"/>
      <c r="U156" s="42"/>
      <c r="V156" s="42"/>
      <c r="W156" s="42"/>
      <c r="X156"/>
      <c r="Y156"/>
      <c r="Z156"/>
      <c r="AA156"/>
    </row>
    <row r="157" spans="16:27">
      <c r="P157" s="14" t="str">
        <f t="shared" si="7"/>
        <v>LSO (L)</v>
      </c>
      <c r="Q157" s="14">
        <f t="shared" si="6"/>
        <v>0</v>
      </c>
      <c r="R157" s="41"/>
      <c r="S157" s="37"/>
      <c r="T157" s="42"/>
      <c r="U157" s="42"/>
      <c r="V157" s="42"/>
      <c r="W157" s="42"/>
      <c r="X157"/>
      <c r="Y157"/>
      <c r="Z157"/>
      <c r="AA157"/>
    </row>
    <row r="158" spans="16:27">
      <c r="P158" s="14" t="str">
        <f t="shared" si="7"/>
        <v>LSO (L)</v>
      </c>
      <c r="Q158" s="14">
        <f t="shared" si="6"/>
        <v>0</v>
      </c>
      <c r="R158" s="41"/>
      <c r="S158" s="37"/>
      <c r="T158" s="42"/>
      <c r="U158" s="42"/>
      <c r="V158" s="42"/>
      <c r="W158" s="42"/>
      <c r="X158"/>
      <c r="Y158"/>
      <c r="Z158"/>
      <c r="AA158"/>
    </row>
    <row r="159" spans="16:27">
      <c r="P159" s="14" t="str">
        <f t="shared" si="7"/>
        <v>LSO (L)</v>
      </c>
      <c r="Q159" s="14">
        <f t="shared" si="6"/>
        <v>0</v>
      </c>
      <c r="R159" s="41"/>
      <c r="S159" s="37"/>
      <c r="T159" s="42"/>
      <c r="U159" s="42"/>
      <c r="V159" s="42"/>
      <c r="W159" s="42"/>
      <c r="X159"/>
      <c r="Y159"/>
      <c r="Z159"/>
      <c r="AA159"/>
    </row>
    <row r="160" spans="16:27">
      <c r="P160" s="14" t="str">
        <f t="shared" si="7"/>
        <v>LSO (L)</v>
      </c>
      <c r="Q160" s="14">
        <f t="shared" si="6"/>
        <v>0</v>
      </c>
      <c r="R160" s="41"/>
      <c r="S160" s="37"/>
      <c r="T160" s="42"/>
      <c r="U160" s="42"/>
      <c r="V160" s="42"/>
      <c r="W160" s="42"/>
      <c r="X160"/>
      <c r="Y160"/>
      <c r="Z160"/>
      <c r="AA160"/>
    </row>
    <row r="161" spans="16:27">
      <c r="P161" s="14" t="str">
        <f t="shared" si="7"/>
        <v>LSO (L)</v>
      </c>
      <c r="Q161" s="14">
        <f t="shared" si="6"/>
        <v>0</v>
      </c>
      <c r="R161" s="41"/>
      <c r="S161" s="37"/>
      <c r="T161" s="42"/>
      <c r="U161" s="42"/>
      <c r="V161" s="42"/>
      <c r="W161" s="42"/>
      <c r="X161"/>
      <c r="Y161"/>
      <c r="Z161"/>
      <c r="AA161"/>
    </row>
    <row r="162" spans="16:27">
      <c r="P162" s="14" t="str">
        <f t="shared" si="7"/>
        <v>LSO (L)</v>
      </c>
      <c r="Q162" s="14">
        <f t="shared" si="6"/>
        <v>0</v>
      </c>
      <c r="R162" s="41"/>
      <c r="S162" s="37"/>
      <c r="T162" s="42"/>
      <c r="U162" s="42"/>
      <c r="V162" s="42"/>
      <c r="W162" s="42"/>
      <c r="X162"/>
      <c r="Y162"/>
      <c r="Z162"/>
      <c r="AA162"/>
    </row>
    <row r="163" spans="16:27">
      <c r="P163" s="14" t="str">
        <f t="shared" si="7"/>
        <v>LSO (L)</v>
      </c>
      <c r="Q163" s="14">
        <f t="shared" si="6"/>
        <v>0</v>
      </c>
      <c r="R163" s="41"/>
      <c r="S163" s="37"/>
      <c r="T163" s="42"/>
      <c r="U163" s="42"/>
      <c r="V163" s="42"/>
      <c r="W163" s="42"/>
      <c r="X163"/>
      <c r="Y163"/>
      <c r="Z163"/>
      <c r="AA163"/>
    </row>
    <row r="164" spans="16:27">
      <c r="P164" s="14" t="str">
        <f t="shared" si="7"/>
        <v>LSO (L)</v>
      </c>
      <c r="Q164" s="14">
        <f t="shared" si="6"/>
        <v>0</v>
      </c>
      <c r="R164" s="41"/>
      <c r="S164" s="37"/>
      <c r="T164" s="42"/>
      <c r="U164" s="42"/>
      <c r="V164" s="42"/>
      <c r="W164" s="42"/>
      <c r="X164"/>
      <c r="Y164"/>
      <c r="Z164"/>
      <c r="AA164"/>
    </row>
    <row r="165" spans="16:27">
      <c r="P165" s="14" t="str">
        <f t="shared" si="7"/>
        <v>LSO (L)</v>
      </c>
      <c r="Q165" s="14">
        <f t="shared" si="6"/>
        <v>0</v>
      </c>
      <c r="R165" s="41"/>
      <c r="S165" s="37"/>
      <c r="T165" s="42"/>
      <c r="U165" s="42"/>
      <c r="V165" s="42"/>
      <c r="W165" s="42"/>
      <c r="X165"/>
      <c r="Y165"/>
      <c r="Z165"/>
      <c r="AA165"/>
    </row>
    <row r="166" spans="16:27">
      <c r="P166" s="14" t="str">
        <f t="shared" si="7"/>
        <v>LSO (L)</v>
      </c>
      <c r="Q166" s="14">
        <f t="shared" si="6"/>
        <v>0</v>
      </c>
      <c r="R166" s="41"/>
      <c r="S166" s="37"/>
      <c r="T166" s="42"/>
      <c r="U166" s="42"/>
      <c r="V166" s="42"/>
      <c r="W166" s="42"/>
      <c r="X166"/>
      <c r="Y166"/>
      <c r="Z166"/>
      <c r="AA166"/>
    </row>
    <row r="167" spans="16:27">
      <c r="P167" s="14" t="str">
        <f t="shared" si="7"/>
        <v>LSO (L)</v>
      </c>
      <c r="Q167" s="14">
        <f t="shared" si="6"/>
        <v>0</v>
      </c>
      <c r="R167" s="41"/>
      <c r="S167" s="37"/>
      <c r="T167" s="42"/>
      <c r="U167" s="42"/>
      <c r="V167" s="42"/>
      <c r="W167" s="42"/>
      <c r="X167"/>
      <c r="Y167"/>
      <c r="Z167"/>
      <c r="AA167"/>
    </row>
    <row r="168" spans="16:27">
      <c r="P168" s="14" t="str">
        <f t="shared" si="7"/>
        <v>LSO (L)</v>
      </c>
      <c r="Q168" s="14">
        <f t="shared" si="6"/>
        <v>0</v>
      </c>
      <c r="R168" s="41"/>
      <c r="S168" s="37"/>
      <c r="T168" s="42"/>
      <c r="U168" s="42"/>
      <c r="V168" s="42"/>
      <c r="W168" s="42"/>
      <c r="X168"/>
      <c r="Y168"/>
      <c r="Z168"/>
      <c r="AA168"/>
    </row>
    <row r="169" spans="16:27">
      <c r="P169" s="14" t="str">
        <f t="shared" si="7"/>
        <v>LSO (L)</v>
      </c>
      <c r="Q169" s="14">
        <f t="shared" si="6"/>
        <v>0</v>
      </c>
      <c r="R169" s="41"/>
      <c r="S169" s="37"/>
      <c r="T169" s="42"/>
      <c r="U169" s="42"/>
      <c r="V169" s="42"/>
      <c r="W169" s="42"/>
      <c r="X169"/>
      <c r="Y169"/>
      <c r="Z169"/>
      <c r="AA169"/>
    </row>
    <row r="170" spans="16:27">
      <c r="P170" s="14" t="str">
        <f t="shared" si="7"/>
        <v>LSO (L)</v>
      </c>
      <c r="Q170" s="14">
        <f t="shared" si="6"/>
        <v>0</v>
      </c>
      <c r="R170" s="41"/>
      <c r="S170" s="37"/>
      <c r="T170" s="42"/>
      <c r="U170" s="42"/>
      <c r="V170" s="42"/>
      <c r="W170" s="42"/>
      <c r="X170"/>
      <c r="Y170"/>
      <c r="Z170"/>
      <c r="AA170"/>
    </row>
    <row r="171" spans="16:27">
      <c r="P171" s="14" t="str">
        <f t="shared" si="7"/>
        <v>LSO (L)</v>
      </c>
      <c r="Q171" s="14">
        <f t="shared" si="6"/>
        <v>0</v>
      </c>
      <c r="R171" s="41"/>
      <c r="S171" s="37"/>
      <c r="T171" s="42"/>
      <c r="U171" s="42"/>
      <c r="V171" s="42"/>
      <c r="W171" s="42"/>
      <c r="X171"/>
      <c r="Y171"/>
      <c r="Z171"/>
      <c r="AA171"/>
    </row>
    <row r="172" spans="16:27">
      <c r="P172" s="14" t="str">
        <f t="shared" si="7"/>
        <v>LSO (L)</v>
      </c>
      <c r="Q172" s="14">
        <f t="shared" si="6"/>
        <v>0</v>
      </c>
      <c r="R172" s="41"/>
      <c r="S172" s="37"/>
      <c r="T172" s="42"/>
      <c r="U172" s="42"/>
      <c r="V172" s="42"/>
      <c r="W172" s="42"/>
      <c r="X172"/>
      <c r="Y172"/>
      <c r="Z172"/>
      <c r="AA172"/>
    </row>
    <row r="173" spans="16:27">
      <c r="P173" s="14" t="str">
        <f t="shared" si="7"/>
        <v>LSO (L)</v>
      </c>
      <c r="Q173" s="14">
        <f t="shared" si="6"/>
        <v>0</v>
      </c>
      <c r="R173" s="41"/>
      <c r="S173" s="37"/>
      <c r="T173" s="42"/>
      <c r="U173" s="42"/>
      <c r="V173" s="42"/>
      <c r="W173" s="42"/>
      <c r="X173"/>
      <c r="Y173"/>
      <c r="Z173"/>
      <c r="AA173"/>
    </row>
    <row r="174" spans="16:27">
      <c r="P174" s="14" t="str">
        <f t="shared" si="7"/>
        <v>LSO (L)</v>
      </c>
      <c r="Q174" s="14">
        <f t="shared" si="6"/>
        <v>0</v>
      </c>
      <c r="R174" s="41"/>
      <c r="S174" s="37"/>
      <c r="T174" s="42"/>
      <c r="U174" s="42"/>
      <c r="V174" s="42"/>
      <c r="W174" s="42"/>
      <c r="X174"/>
      <c r="Y174"/>
      <c r="Z174"/>
      <c r="AA174"/>
    </row>
    <row r="175" spans="16:27">
      <c r="P175" s="14" t="str">
        <f t="shared" si="7"/>
        <v>LSO (L)</v>
      </c>
      <c r="Q175" s="14">
        <f t="shared" si="6"/>
        <v>0</v>
      </c>
      <c r="R175" s="41"/>
      <c r="S175" s="37"/>
      <c r="T175" s="42"/>
      <c r="U175" s="42"/>
      <c r="V175" s="42"/>
      <c r="W175" s="42"/>
      <c r="X175"/>
      <c r="Y175"/>
      <c r="Z175"/>
      <c r="AA175"/>
    </row>
    <row r="176" spans="16:27">
      <c r="P176" s="14" t="str">
        <f t="shared" si="7"/>
        <v>LSO (L)</v>
      </c>
      <c r="Q176" s="14">
        <f t="shared" si="6"/>
        <v>0</v>
      </c>
      <c r="R176" s="41"/>
      <c r="S176" s="37"/>
      <c r="T176" s="42"/>
      <c r="U176" s="42"/>
      <c r="V176" s="42"/>
      <c r="W176" s="42"/>
      <c r="X176"/>
      <c r="Y176"/>
      <c r="Z176"/>
      <c r="AA176"/>
    </row>
    <row r="177" spans="16:27">
      <c r="P177" s="14" t="str">
        <f t="shared" si="7"/>
        <v>LSO (L)</v>
      </c>
      <c r="Q177" s="14">
        <f t="shared" si="6"/>
        <v>0</v>
      </c>
      <c r="R177" s="41"/>
      <c r="S177" s="37"/>
      <c r="T177" s="42"/>
      <c r="U177" s="42"/>
      <c r="V177" s="42"/>
      <c r="W177" s="42"/>
      <c r="X177"/>
      <c r="Y177"/>
      <c r="Z177"/>
      <c r="AA177"/>
    </row>
    <row r="178" spans="16:27">
      <c r="P178" s="14" t="str">
        <f t="shared" si="7"/>
        <v>LSO (L)</v>
      </c>
      <c r="Q178" s="14">
        <f t="shared" si="6"/>
        <v>0</v>
      </c>
      <c r="R178" s="41"/>
      <c r="S178" s="37"/>
      <c r="T178" s="42"/>
      <c r="U178" s="42"/>
      <c r="V178" s="42"/>
      <c r="W178" s="42"/>
      <c r="X178"/>
      <c r="Y178"/>
      <c r="Z178"/>
      <c r="AA178"/>
    </row>
    <row r="179" spans="16:27">
      <c r="P179" s="14" t="str">
        <f t="shared" si="7"/>
        <v>LSO (L)</v>
      </c>
      <c r="Q179" s="14">
        <f t="shared" si="6"/>
        <v>0</v>
      </c>
      <c r="R179" s="41"/>
      <c r="S179" s="37"/>
      <c r="T179" s="42"/>
      <c r="U179" s="42"/>
      <c r="V179" s="42"/>
      <c r="W179" s="42"/>
      <c r="X179"/>
      <c r="Y179"/>
      <c r="Z179"/>
      <c r="AA179"/>
    </row>
    <row r="180" spans="16:27" ht="115.2">
      <c r="P180" s="14" t="str">
        <f>K3</f>
        <v>ROAD (R)</v>
      </c>
      <c r="Q180" s="14" t="str">
        <f t="shared" ref="Q180:Q222" si="8">K4</f>
        <v>Preliminary Design for City street</v>
      </c>
      <c r="R180" s="38" t="s">
        <v>470</v>
      </c>
      <c r="S180" s="37" t="s">
        <v>471</v>
      </c>
      <c r="T180" s="37" t="s">
        <v>472</v>
      </c>
      <c r="U180" s="37"/>
      <c r="V180" s="37" t="s">
        <v>473</v>
      </c>
      <c r="W180" s="42"/>
      <c r="X180"/>
      <c r="Y180"/>
      <c r="Z180"/>
      <c r="AA180"/>
    </row>
    <row r="181" spans="16:27" ht="115.2">
      <c r="P181" s="14" t="str">
        <f>P180</f>
        <v>ROAD (R)</v>
      </c>
      <c r="Q181" s="14" t="str">
        <f t="shared" si="8"/>
        <v>Preliminary Design for Local street with GC</v>
      </c>
      <c r="R181" s="38" t="s">
        <v>470</v>
      </c>
      <c r="S181" s="37" t="s">
        <v>471</v>
      </c>
      <c r="T181" s="37" t="s">
        <v>472</v>
      </c>
      <c r="U181" s="37"/>
      <c r="V181" s="37" t="s">
        <v>474</v>
      </c>
      <c r="W181" s="42"/>
      <c r="X181"/>
      <c r="Y181"/>
      <c r="Z181"/>
      <c r="AA181"/>
    </row>
    <row r="182" spans="16:27" ht="115.2">
      <c r="P182" s="14" t="str">
        <f t="shared" ref="P182:P222" si="9">P181</f>
        <v>ROAD (R)</v>
      </c>
      <c r="Q182" s="14" t="str">
        <f t="shared" si="8"/>
        <v>Preliminary Design for Local street without GC</v>
      </c>
      <c r="R182" s="38" t="s">
        <v>470</v>
      </c>
      <c r="S182" s="37" t="s">
        <v>471</v>
      </c>
      <c r="T182" s="37" t="s">
        <v>472</v>
      </c>
      <c r="U182" s="37"/>
      <c r="V182" s="37" t="s">
        <v>475</v>
      </c>
      <c r="W182" s="42"/>
      <c r="X182"/>
      <c r="Y182"/>
      <c r="Z182"/>
      <c r="AA182"/>
    </row>
    <row r="183" spans="16:27" ht="100.8">
      <c r="P183" s="14" t="str">
        <f t="shared" si="9"/>
        <v>ROAD (R)</v>
      </c>
      <c r="Q183" s="14" t="str">
        <f t="shared" si="8"/>
        <v>Preliminary Design for Local Highway (Trafikverket)</v>
      </c>
      <c r="R183" s="38" t="s">
        <v>478</v>
      </c>
      <c r="S183" s="37" t="s">
        <v>477</v>
      </c>
      <c r="T183" s="37" t="s">
        <v>472</v>
      </c>
      <c r="U183" s="37"/>
      <c r="V183" s="37" t="s">
        <v>476</v>
      </c>
      <c r="W183" s="42"/>
      <c r="X183"/>
      <c r="Y183"/>
      <c r="Z183"/>
      <c r="AA183"/>
    </row>
    <row r="184" spans="16:27" ht="100.8">
      <c r="P184" s="14" t="str">
        <f t="shared" si="9"/>
        <v>ROAD (R)</v>
      </c>
      <c r="Q184" s="14" t="str">
        <f t="shared" si="8"/>
        <v>Preliminary Design for GC</v>
      </c>
      <c r="R184" s="38" t="s">
        <v>481</v>
      </c>
      <c r="S184" s="37" t="s">
        <v>480</v>
      </c>
      <c r="T184" s="37" t="s">
        <v>472</v>
      </c>
      <c r="U184" s="37"/>
      <c r="V184" s="37" t="s">
        <v>479</v>
      </c>
      <c r="W184" s="42"/>
      <c r="X184"/>
      <c r="Y184"/>
      <c r="Z184"/>
      <c r="AA184"/>
    </row>
    <row r="185" spans="16:27" ht="100.8">
      <c r="P185" s="14" t="str">
        <f t="shared" si="9"/>
        <v>ROAD (R)</v>
      </c>
      <c r="Q185" s="14" t="str">
        <f t="shared" si="8"/>
        <v>Preliminary Design for parking area</v>
      </c>
      <c r="R185" s="38" t="s">
        <v>482</v>
      </c>
      <c r="S185" s="37" t="s">
        <v>483</v>
      </c>
      <c r="T185" s="37" t="s">
        <v>472</v>
      </c>
      <c r="U185" s="37"/>
      <c r="V185" s="37" t="s">
        <v>484</v>
      </c>
      <c r="W185" s="42"/>
      <c r="X185"/>
      <c r="Y185"/>
      <c r="Z185"/>
      <c r="AA185"/>
    </row>
    <row r="186" spans="16:27" ht="158.4">
      <c r="P186" s="14" t="str">
        <f t="shared" si="9"/>
        <v>ROAD (R)</v>
      </c>
      <c r="Q186" s="14" t="str">
        <f t="shared" si="8"/>
        <v>Detail Design for City street</v>
      </c>
      <c r="R186" s="38" t="s">
        <v>485</v>
      </c>
      <c r="S186" s="37" t="s">
        <v>486</v>
      </c>
      <c r="T186" s="37" t="s">
        <v>472</v>
      </c>
      <c r="U186" s="37"/>
      <c r="V186" s="37" t="s">
        <v>487</v>
      </c>
      <c r="W186" s="42"/>
      <c r="X186"/>
      <c r="Y186"/>
      <c r="Z186"/>
      <c r="AA186"/>
    </row>
    <row r="187" spans="16:27" ht="158.4">
      <c r="P187" s="14" t="str">
        <f t="shared" si="9"/>
        <v>ROAD (R)</v>
      </c>
      <c r="Q187" s="14" t="str">
        <f t="shared" si="8"/>
        <v>Detail Design for Local street with GC</v>
      </c>
      <c r="R187" s="38" t="s">
        <v>485</v>
      </c>
      <c r="S187" s="37" t="s">
        <v>486</v>
      </c>
      <c r="T187" s="37" t="s">
        <v>472</v>
      </c>
      <c r="U187" s="37"/>
      <c r="V187" s="37" t="s">
        <v>488</v>
      </c>
      <c r="W187" s="42"/>
      <c r="X187"/>
      <c r="Y187"/>
      <c r="Z187"/>
      <c r="AA187"/>
    </row>
    <row r="188" spans="16:27" ht="158.4">
      <c r="P188" s="14" t="str">
        <f t="shared" si="9"/>
        <v>ROAD (R)</v>
      </c>
      <c r="Q188" s="14" t="str">
        <f t="shared" si="8"/>
        <v>Detail Design for Local street without GC</v>
      </c>
      <c r="R188" s="38" t="s">
        <v>485</v>
      </c>
      <c r="S188" s="37" t="s">
        <v>489</v>
      </c>
      <c r="T188" s="37" t="s">
        <v>472</v>
      </c>
      <c r="U188" s="37"/>
      <c r="V188" s="37" t="s">
        <v>490</v>
      </c>
      <c r="W188" s="42"/>
      <c r="X188"/>
      <c r="Y188"/>
      <c r="Z188"/>
      <c r="AA188"/>
    </row>
    <row r="189" spans="16:27" ht="158.4">
      <c r="P189" s="14" t="str">
        <f t="shared" si="9"/>
        <v>ROAD (R)</v>
      </c>
      <c r="Q189" s="14" t="str">
        <f t="shared" si="8"/>
        <v>Detail Design for Local Highway (Trafikverket)</v>
      </c>
      <c r="R189" s="38" t="s">
        <v>493</v>
      </c>
      <c r="S189" s="37" t="s">
        <v>492</v>
      </c>
      <c r="T189" s="37" t="s">
        <v>472</v>
      </c>
      <c r="U189" s="37"/>
      <c r="V189" s="37" t="s">
        <v>491</v>
      </c>
      <c r="W189" s="42"/>
      <c r="X189"/>
      <c r="Y189"/>
      <c r="Z189"/>
      <c r="AA189"/>
    </row>
    <row r="190" spans="16:27" ht="129.6">
      <c r="P190" s="14" t="str">
        <f t="shared" si="9"/>
        <v>ROAD (R)</v>
      </c>
      <c r="Q190" s="14" t="str">
        <f t="shared" si="8"/>
        <v>Detail Design for GC</v>
      </c>
      <c r="R190" s="38" t="s">
        <v>495</v>
      </c>
      <c r="S190" s="37" t="s">
        <v>480</v>
      </c>
      <c r="T190" s="37" t="s">
        <v>472</v>
      </c>
      <c r="U190" s="37"/>
      <c r="V190" s="37" t="s">
        <v>494</v>
      </c>
      <c r="W190" s="42"/>
      <c r="X190"/>
      <c r="Y190"/>
      <c r="Z190"/>
      <c r="AA190"/>
    </row>
    <row r="191" spans="16:27" ht="144">
      <c r="P191" s="14" t="str">
        <f t="shared" si="9"/>
        <v>ROAD (R)</v>
      </c>
      <c r="Q191" s="14" t="str">
        <f t="shared" si="8"/>
        <v>Detail Design for parking area</v>
      </c>
      <c r="R191" s="38" t="s">
        <v>496</v>
      </c>
      <c r="S191" s="37" t="s">
        <v>497</v>
      </c>
      <c r="T191" s="37" t="s">
        <v>472</v>
      </c>
      <c r="U191" s="37"/>
      <c r="V191" s="37" t="s">
        <v>498</v>
      </c>
      <c r="W191" s="42"/>
      <c r="X191"/>
      <c r="Y191"/>
      <c r="Z191"/>
      <c r="AA191"/>
    </row>
    <row r="192" spans="16:27" ht="115.2">
      <c r="P192" s="14" t="str">
        <f t="shared" si="9"/>
        <v>ROAD (R)</v>
      </c>
      <c r="Q192" s="14" t="str">
        <f t="shared" si="8"/>
        <v>Bus stop Design</v>
      </c>
      <c r="R192" s="38" t="s">
        <v>502</v>
      </c>
      <c r="S192" s="37" t="s">
        <v>501</v>
      </c>
      <c r="T192" s="37" t="s">
        <v>499</v>
      </c>
      <c r="U192" s="37"/>
      <c r="V192" s="37" t="s">
        <v>500</v>
      </c>
      <c r="W192" s="42"/>
      <c r="X192"/>
      <c r="Y192"/>
      <c r="Z192"/>
      <c r="AA192"/>
    </row>
    <row r="193" spans="16:27" ht="100.8">
      <c r="P193" s="14" t="str">
        <f t="shared" si="9"/>
        <v>ROAD (R)</v>
      </c>
      <c r="Q193" s="14" t="str">
        <f t="shared" si="8"/>
        <v>Stree lighting Design</v>
      </c>
      <c r="R193" s="38" t="s">
        <v>503</v>
      </c>
      <c r="S193" s="37" t="s">
        <v>504</v>
      </c>
      <c r="T193" s="37" t="s">
        <v>505</v>
      </c>
      <c r="U193" s="37"/>
      <c r="V193" s="37" t="s">
        <v>506</v>
      </c>
      <c r="W193" s="42"/>
      <c r="X193"/>
      <c r="Y193"/>
      <c r="Z193"/>
      <c r="AA193"/>
    </row>
    <row r="194" spans="16:27" ht="72">
      <c r="P194" s="14" t="str">
        <f t="shared" si="9"/>
        <v>ROAD (R)</v>
      </c>
      <c r="Q194" s="14" t="str">
        <f t="shared" si="8"/>
        <v>Street sign and marking Design</v>
      </c>
      <c r="R194" s="38" t="s">
        <v>507</v>
      </c>
      <c r="S194" s="37" t="s">
        <v>508</v>
      </c>
      <c r="T194" s="37" t="s">
        <v>505</v>
      </c>
      <c r="U194" s="37"/>
      <c r="V194" s="37" t="s">
        <v>509</v>
      </c>
      <c r="W194" s="42"/>
      <c r="X194"/>
      <c r="Y194"/>
      <c r="Z194"/>
      <c r="AA194"/>
    </row>
    <row r="195" spans="16:27" ht="115.2">
      <c r="P195" s="14" t="str">
        <f t="shared" si="9"/>
        <v>ROAD (R)</v>
      </c>
      <c r="Q195" s="14" t="str">
        <f t="shared" si="8"/>
        <v>Road Design in 3D</v>
      </c>
      <c r="R195" s="38" t="s">
        <v>510</v>
      </c>
      <c r="S195" s="37" t="s">
        <v>511</v>
      </c>
      <c r="T195" s="37" t="s">
        <v>505</v>
      </c>
      <c r="U195" s="37"/>
      <c r="V195" s="37" t="s">
        <v>512</v>
      </c>
      <c r="W195" s="42"/>
      <c r="X195"/>
      <c r="Y195"/>
      <c r="Z195"/>
      <c r="AA195"/>
    </row>
    <row r="196" spans="16:27" ht="115.2">
      <c r="P196" s="14" t="str">
        <f t="shared" si="9"/>
        <v>ROAD (R)</v>
      </c>
      <c r="Q196" s="14" t="str">
        <f t="shared" si="8"/>
        <v>Road surface in 3D</v>
      </c>
      <c r="R196" s="38" t="s">
        <v>513</v>
      </c>
      <c r="S196" s="37" t="s">
        <v>514</v>
      </c>
      <c r="T196" s="37" t="s">
        <v>515</v>
      </c>
      <c r="U196" s="37"/>
      <c r="V196" s="37" t="s">
        <v>516</v>
      </c>
      <c r="W196" s="42"/>
      <c r="X196"/>
      <c r="Y196"/>
      <c r="Z196"/>
      <c r="AA196"/>
    </row>
    <row r="197" spans="16:27" ht="100.8">
      <c r="P197" s="14" t="str">
        <f t="shared" si="9"/>
        <v>ROAD (R)</v>
      </c>
      <c r="Q197" s="14" t="str">
        <f t="shared" si="8"/>
        <v>AMA code</v>
      </c>
      <c r="R197" s="38" t="s">
        <v>517</v>
      </c>
      <c r="S197" s="37" t="s">
        <v>523</v>
      </c>
      <c r="T197" s="37" t="s">
        <v>521</v>
      </c>
      <c r="U197" s="37"/>
      <c r="V197" s="37" t="s">
        <v>518</v>
      </c>
      <c r="W197" s="42"/>
      <c r="X197"/>
      <c r="Y197"/>
      <c r="Z197"/>
      <c r="AA197"/>
    </row>
    <row r="198" spans="16:27" ht="86.4">
      <c r="P198" s="14" t="str">
        <f t="shared" si="9"/>
        <v>ROAD (R)</v>
      </c>
      <c r="Q198" s="14" t="str">
        <f t="shared" si="8"/>
        <v>Relationshandling</v>
      </c>
      <c r="R198" s="38" t="s">
        <v>524</v>
      </c>
      <c r="S198" s="37" t="s">
        <v>522</v>
      </c>
      <c r="T198" s="37" t="s">
        <v>520</v>
      </c>
      <c r="U198" s="37"/>
      <c r="V198" s="37" t="s">
        <v>519</v>
      </c>
      <c r="W198" s="42"/>
      <c r="X198"/>
      <c r="Y198"/>
      <c r="Z198"/>
      <c r="AA198"/>
    </row>
    <row r="199" spans="16:27" ht="144">
      <c r="P199" s="14" t="str">
        <f t="shared" si="9"/>
        <v>ROAD (R)</v>
      </c>
      <c r="Q199" s="57" t="str">
        <f t="shared" si="8"/>
        <v>Bridge Design</v>
      </c>
      <c r="R199" s="92" t="s">
        <v>673</v>
      </c>
      <c r="S199" s="58" t="s">
        <v>674</v>
      </c>
      <c r="T199" s="58" t="s">
        <v>675</v>
      </c>
      <c r="U199" s="58"/>
      <c r="V199" s="59"/>
      <c r="W199" s="59"/>
      <c r="X199"/>
      <c r="Y199"/>
      <c r="Z199"/>
      <c r="AA199"/>
    </row>
    <row r="200" spans="16:27" ht="100.8">
      <c r="P200" s="14" t="str">
        <f t="shared" si="9"/>
        <v>ROAD (R)</v>
      </c>
      <c r="Q200" s="57" t="str">
        <f t="shared" si="8"/>
        <v>Traffic signal Design</v>
      </c>
      <c r="R200" s="92" t="s">
        <v>676</v>
      </c>
      <c r="S200" s="58" t="s">
        <v>677</v>
      </c>
      <c r="T200" s="58" t="s">
        <v>678</v>
      </c>
      <c r="U200" s="58"/>
      <c r="V200" s="59"/>
      <c r="W200" s="59"/>
      <c r="X200"/>
      <c r="Y200"/>
      <c r="Z200"/>
      <c r="AA200"/>
    </row>
    <row r="201" spans="16:27">
      <c r="P201" s="14" t="str">
        <f t="shared" si="9"/>
        <v>ROAD (R)</v>
      </c>
      <c r="Q201" s="14">
        <f t="shared" si="8"/>
        <v>0</v>
      </c>
      <c r="R201" s="41"/>
      <c r="S201" s="37"/>
      <c r="T201" s="42"/>
      <c r="U201" s="42"/>
      <c r="V201" s="42"/>
      <c r="W201" s="42"/>
      <c r="X201"/>
      <c r="Y201"/>
      <c r="Z201"/>
      <c r="AA201"/>
    </row>
    <row r="202" spans="16:27">
      <c r="P202" s="14" t="str">
        <f t="shared" si="9"/>
        <v>ROAD (R)</v>
      </c>
      <c r="Q202" s="14">
        <f t="shared" si="8"/>
        <v>0</v>
      </c>
      <c r="R202" s="41"/>
      <c r="S202" s="37"/>
      <c r="T202" s="42"/>
      <c r="U202" s="42"/>
      <c r="V202" s="42"/>
      <c r="W202" s="42"/>
      <c r="X202"/>
      <c r="Y202"/>
      <c r="Z202"/>
      <c r="AA202"/>
    </row>
    <row r="203" spans="16:27">
      <c r="P203" s="14" t="str">
        <f t="shared" si="9"/>
        <v>ROAD (R)</v>
      </c>
      <c r="Q203" s="14">
        <f t="shared" si="8"/>
        <v>0</v>
      </c>
      <c r="R203" s="41"/>
      <c r="S203" s="37"/>
      <c r="T203" s="42"/>
      <c r="U203" s="42"/>
      <c r="V203" s="42"/>
      <c r="W203" s="42"/>
      <c r="X203"/>
      <c r="Y203"/>
      <c r="Z203"/>
      <c r="AA203"/>
    </row>
    <row r="204" spans="16:27">
      <c r="P204" s="14" t="str">
        <f t="shared" si="9"/>
        <v>ROAD (R)</v>
      </c>
      <c r="Q204" s="14">
        <f t="shared" si="8"/>
        <v>0</v>
      </c>
      <c r="R204" s="41"/>
      <c r="S204" s="37"/>
      <c r="T204" s="42"/>
      <c r="U204" s="42"/>
      <c r="V204" s="42"/>
      <c r="W204" s="42"/>
      <c r="X204"/>
      <c r="Y204"/>
      <c r="Z204"/>
      <c r="AA204"/>
    </row>
    <row r="205" spans="16:27">
      <c r="P205" s="14" t="str">
        <f t="shared" si="9"/>
        <v>ROAD (R)</v>
      </c>
      <c r="Q205" s="14">
        <f t="shared" si="8"/>
        <v>0</v>
      </c>
      <c r="R205" s="41"/>
      <c r="S205" s="37"/>
      <c r="T205" s="42"/>
      <c r="U205" s="42"/>
      <c r="V205" s="42"/>
      <c r="W205" s="42"/>
      <c r="X205"/>
      <c r="Y205"/>
      <c r="Z205"/>
      <c r="AA205"/>
    </row>
    <row r="206" spans="16:27">
      <c r="P206" s="14" t="str">
        <f t="shared" si="9"/>
        <v>ROAD (R)</v>
      </c>
      <c r="Q206" s="14">
        <f t="shared" si="8"/>
        <v>0</v>
      </c>
      <c r="R206" s="41"/>
      <c r="S206" s="37"/>
      <c r="T206" s="42"/>
      <c r="U206" s="42"/>
      <c r="V206" s="42"/>
      <c r="W206" s="42"/>
      <c r="X206"/>
      <c r="Y206"/>
      <c r="Z206"/>
      <c r="AA206"/>
    </row>
    <row r="207" spans="16:27">
      <c r="P207" s="14" t="str">
        <f t="shared" si="9"/>
        <v>ROAD (R)</v>
      </c>
      <c r="Q207" s="14">
        <f t="shared" si="8"/>
        <v>0</v>
      </c>
      <c r="R207" s="41"/>
      <c r="S207" s="37"/>
      <c r="T207" s="42"/>
      <c r="U207" s="42"/>
      <c r="V207" s="42"/>
      <c r="W207" s="42"/>
      <c r="X207"/>
      <c r="Y207"/>
      <c r="Z207"/>
      <c r="AA207"/>
    </row>
    <row r="208" spans="16:27">
      <c r="P208" s="14" t="str">
        <f t="shared" si="9"/>
        <v>ROAD (R)</v>
      </c>
      <c r="Q208" s="14">
        <f t="shared" si="8"/>
        <v>0</v>
      </c>
      <c r="R208" s="41"/>
      <c r="S208" s="37"/>
      <c r="T208" s="42"/>
      <c r="U208" s="42"/>
      <c r="V208" s="42"/>
      <c r="W208" s="42"/>
      <c r="X208"/>
      <c r="Y208"/>
      <c r="Z208"/>
      <c r="AA208"/>
    </row>
    <row r="209" spans="16:27">
      <c r="P209" s="14" t="str">
        <f t="shared" si="9"/>
        <v>ROAD (R)</v>
      </c>
      <c r="Q209" s="14">
        <f t="shared" si="8"/>
        <v>0</v>
      </c>
      <c r="R209" s="41"/>
      <c r="S209" s="37"/>
      <c r="T209" s="42"/>
      <c r="U209" s="42"/>
      <c r="V209" s="42"/>
      <c r="W209" s="42"/>
      <c r="X209"/>
      <c r="Y209"/>
      <c r="Z209"/>
      <c r="AA209"/>
    </row>
    <row r="210" spans="16:27">
      <c r="P210" s="14" t="str">
        <f t="shared" si="9"/>
        <v>ROAD (R)</v>
      </c>
      <c r="Q210" s="14">
        <f t="shared" si="8"/>
        <v>0</v>
      </c>
      <c r="R210" s="41"/>
      <c r="S210" s="37"/>
      <c r="T210" s="42"/>
      <c r="U210" s="42"/>
      <c r="V210" s="42"/>
      <c r="W210" s="42"/>
      <c r="X210"/>
      <c r="Y210"/>
      <c r="Z210"/>
      <c r="AA210"/>
    </row>
    <row r="211" spans="16:27">
      <c r="P211" s="14" t="str">
        <f t="shared" si="9"/>
        <v>ROAD (R)</v>
      </c>
      <c r="Q211" s="14">
        <f t="shared" si="8"/>
        <v>0</v>
      </c>
      <c r="R211" s="41"/>
      <c r="S211" s="37"/>
      <c r="T211" s="42"/>
      <c r="U211" s="42"/>
      <c r="V211" s="42"/>
      <c r="W211" s="42"/>
      <c r="X211"/>
      <c r="Y211"/>
      <c r="Z211"/>
      <c r="AA211"/>
    </row>
    <row r="212" spans="16:27">
      <c r="P212" s="14" t="str">
        <f t="shared" si="9"/>
        <v>ROAD (R)</v>
      </c>
      <c r="Q212" s="14">
        <f t="shared" si="8"/>
        <v>0</v>
      </c>
      <c r="R212" s="41"/>
      <c r="S212" s="37"/>
      <c r="T212" s="42"/>
      <c r="U212" s="42"/>
      <c r="V212" s="42"/>
      <c r="W212" s="42"/>
      <c r="X212"/>
      <c r="Y212"/>
      <c r="Z212"/>
      <c r="AA212"/>
    </row>
    <row r="213" spans="16:27">
      <c r="P213" s="14" t="str">
        <f t="shared" si="9"/>
        <v>ROAD (R)</v>
      </c>
      <c r="Q213" s="14">
        <f t="shared" si="8"/>
        <v>0</v>
      </c>
      <c r="R213" s="41"/>
      <c r="S213" s="37"/>
      <c r="T213" s="42"/>
      <c r="U213" s="42"/>
      <c r="V213" s="42"/>
      <c r="W213" s="42"/>
      <c r="X213"/>
      <c r="Y213"/>
      <c r="Z213"/>
      <c r="AA213"/>
    </row>
    <row r="214" spans="16:27">
      <c r="P214" s="14" t="str">
        <f t="shared" si="9"/>
        <v>ROAD (R)</v>
      </c>
      <c r="Q214" s="14">
        <f t="shared" si="8"/>
        <v>0</v>
      </c>
      <c r="R214" s="41"/>
      <c r="S214" s="37"/>
      <c r="T214" s="42"/>
      <c r="U214" s="42"/>
      <c r="V214" s="42"/>
      <c r="W214" s="42"/>
      <c r="X214"/>
      <c r="Y214"/>
      <c r="Z214"/>
      <c r="AA214"/>
    </row>
    <row r="215" spans="16:27">
      <c r="P215" s="14" t="str">
        <f t="shared" si="9"/>
        <v>ROAD (R)</v>
      </c>
      <c r="Q215" s="14">
        <f t="shared" si="8"/>
        <v>0</v>
      </c>
      <c r="R215" s="41"/>
      <c r="S215" s="37"/>
      <c r="T215" s="42"/>
      <c r="U215" s="42"/>
      <c r="V215" s="42"/>
      <c r="W215" s="42"/>
      <c r="X215"/>
      <c r="Y215"/>
      <c r="Z215"/>
      <c r="AA215"/>
    </row>
    <row r="216" spans="16:27">
      <c r="P216" s="14" t="str">
        <f t="shared" si="9"/>
        <v>ROAD (R)</v>
      </c>
      <c r="Q216" s="14">
        <f t="shared" si="8"/>
        <v>0</v>
      </c>
      <c r="R216" s="41"/>
      <c r="S216" s="37"/>
      <c r="T216" s="42"/>
      <c r="U216" s="42"/>
      <c r="V216" s="42"/>
      <c r="W216" s="42"/>
      <c r="X216"/>
      <c r="Y216"/>
      <c r="Z216"/>
      <c r="AA216"/>
    </row>
    <row r="217" spans="16:27">
      <c r="P217" s="14" t="str">
        <f t="shared" si="9"/>
        <v>ROAD (R)</v>
      </c>
      <c r="Q217" s="14">
        <f t="shared" si="8"/>
        <v>0</v>
      </c>
      <c r="R217" s="41"/>
      <c r="S217" s="37"/>
      <c r="T217" s="42"/>
      <c r="U217" s="42"/>
      <c r="V217" s="42"/>
      <c r="W217" s="42"/>
      <c r="X217"/>
      <c r="Y217"/>
      <c r="Z217"/>
      <c r="AA217"/>
    </row>
    <row r="218" spans="16:27">
      <c r="P218" s="14" t="str">
        <f t="shared" si="9"/>
        <v>ROAD (R)</v>
      </c>
      <c r="Q218" s="14">
        <f t="shared" si="8"/>
        <v>0</v>
      </c>
      <c r="R218" s="41"/>
      <c r="S218" s="37"/>
      <c r="T218" s="42"/>
      <c r="U218" s="42"/>
      <c r="V218" s="42"/>
      <c r="W218" s="42"/>
      <c r="X218"/>
      <c r="Y218"/>
      <c r="Z218"/>
      <c r="AA218"/>
    </row>
    <row r="219" spans="16:27">
      <c r="P219" s="14" t="str">
        <f t="shared" si="9"/>
        <v>ROAD (R)</v>
      </c>
      <c r="Q219" s="14">
        <f t="shared" si="8"/>
        <v>0</v>
      </c>
      <c r="R219" s="41"/>
      <c r="S219" s="37"/>
      <c r="T219" s="42"/>
      <c r="U219" s="42"/>
      <c r="V219" s="42"/>
      <c r="W219" s="42"/>
      <c r="X219"/>
      <c r="Y219"/>
      <c r="Z219"/>
      <c r="AA219"/>
    </row>
    <row r="220" spans="16:27">
      <c r="P220" s="14" t="str">
        <f t="shared" si="9"/>
        <v>ROAD (R)</v>
      </c>
      <c r="Q220" s="14">
        <f t="shared" si="8"/>
        <v>0</v>
      </c>
      <c r="R220" s="41"/>
      <c r="S220" s="37"/>
      <c r="T220" s="42"/>
      <c r="U220" s="42"/>
      <c r="V220" s="42"/>
      <c r="W220" s="42"/>
      <c r="X220"/>
      <c r="Y220"/>
      <c r="Z220"/>
      <c r="AA220"/>
    </row>
    <row r="221" spans="16:27">
      <c r="P221" s="14" t="str">
        <f t="shared" si="9"/>
        <v>ROAD (R)</v>
      </c>
      <c r="Q221" s="14">
        <f t="shared" si="8"/>
        <v>0</v>
      </c>
      <c r="R221" s="41"/>
      <c r="S221" s="37"/>
      <c r="T221" s="42"/>
      <c r="U221" s="42"/>
      <c r="V221" s="42"/>
      <c r="W221" s="42"/>
      <c r="X221"/>
      <c r="Y221"/>
      <c r="Z221"/>
      <c r="AA221"/>
    </row>
    <row r="222" spans="16:27">
      <c r="P222" s="14" t="str">
        <f t="shared" si="9"/>
        <v>ROAD (R)</v>
      </c>
      <c r="Q222" s="14">
        <f t="shared" si="8"/>
        <v>0</v>
      </c>
      <c r="R222" s="41"/>
      <c r="S222" s="37"/>
      <c r="T222" s="42"/>
      <c r="U222" s="42"/>
      <c r="V222" s="42"/>
      <c r="W222" s="42"/>
      <c r="X222"/>
      <c r="Y222"/>
      <c r="Z222"/>
      <c r="AA222"/>
    </row>
    <row r="223" spans="16:27" ht="230.4">
      <c r="P223" s="14" t="str">
        <f>L3</f>
        <v>Geoteknik (G)</v>
      </c>
      <c r="Q223" s="14" t="str">
        <f t="shared" ref="Q223:Q265" si="10">L4</f>
        <v>Creating field programme for field investigation</v>
      </c>
      <c r="R223" s="38" t="s">
        <v>445</v>
      </c>
      <c r="S223" s="37" t="s">
        <v>446</v>
      </c>
      <c r="T223" s="42"/>
      <c r="U223" s="42"/>
      <c r="V223" s="37" t="s">
        <v>448</v>
      </c>
      <c r="W223" s="42" t="s">
        <v>447</v>
      </c>
      <c r="X223"/>
      <c r="Y223"/>
      <c r="Z223"/>
      <c r="AA223"/>
    </row>
    <row r="224" spans="16:27" ht="144">
      <c r="P224" s="14" t="str">
        <f>P223</f>
        <v>Geoteknik (G)</v>
      </c>
      <c r="Q224" s="14" t="str">
        <f t="shared" si="10"/>
        <v>Creatiing lab test protocol for lab investigation</v>
      </c>
      <c r="R224" s="38" t="s">
        <v>452</v>
      </c>
      <c r="S224" s="37" t="s">
        <v>451</v>
      </c>
      <c r="T224" s="42"/>
      <c r="U224" s="42"/>
      <c r="V224" s="37" t="s">
        <v>450</v>
      </c>
      <c r="W224" s="42" t="s">
        <v>449</v>
      </c>
      <c r="X224"/>
      <c r="Y224"/>
      <c r="Z224"/>
      <c r="AA224"/>
    </row>
    <row r="225" spans="16:27" ht="216">
      <c r="P225" s="14" t="str">
        <f t="shared" ref="P225:P265" si="11">P224</f>
        <v>Geoteknik (G)</v>
      </c>
      <c r="Q225" s="14" t="str">
        <f t="shared" si="10"/>
        <v>Uplift calculation</v>
      </c>
      <c r="R225" s="38" t="s">
        <v>456</v>
      </c>
      <c r="S225" s="37" t="s">
        <v>455</v>
      </c>
      <c r="T225" s="37"/>
      <c r="U225" s="37"/>
      <c r="V225" s="37" t="s">
        <v>454</v>
      </c>
      <c r="W225" s="37" t="s">
        <v>453</v>
      </c>
      <c r="X225"/>
      <c r="Y225"/>
      <c r="Z225"/>
      <c r="AA225"/>
    </row>
    <row r="226" spans="16:27" ht="230.4">
      <c r="P226" s="14" t="str">
        <f t="shared" si="11"/>
        <v>Geoteknik (G)</v>
      </c>
      <c r="Q226" s="14" t="str">
        <f t="shared" si="10"/>
        <v xml:space="preserve">Soil investigation data analysis </v>
      </c>
      <c r="R226" s="38" t="s">
        <v>460</v>
      </c>
      <c r="S226" s="37" t="s">
        <v>459</v>
      </c>
      <c r="T226" s="42"/>
      <c r="U226" s="42"/>
      <c r="V226" s="37" t="s">
        <v>458</v>
      </c>
      <c r="W226" s="42" t="s">
        <v>457</v>
      </c>
      <c r="X226"/>
      <c r="Y226"/>
      <c r="Z226"/>
      <c r="AA226"/>
    </row>
    <row r="227" spans="16:27" ht="216">
      <c r="P227" s="14" t="str">
        <f t="shared" si="11"/>
        <v>Geoteknik (G)</v>
      </c>
      <c r="Q227" s="14" t="str">
        <f t="shared" si="10"/>
        <v>Settlement calculation for roads</v>
      </c>
      <c r="R227" s="38" t="s">
        <v>662</v>
      </c>
      <c r="S227" s="37" t="s">
        <v>663</v>
      </c>
      <c r="T227" s="42"/>
      <c r="U227" s="42"/>
      <c r="V227" s="37" t="s">
        <v>664</v>
      </c>
      <c r="W227" s="37" t="s">
        <v>665</v>
      </c>
      <c r="X227"/>
      <c r="Y227"/>
      <c r="Z227"/>
      <c r="AA227"/>
    </row>
    <row r="228" spans="16:27" ht="172.8">
      <c r="P228" s="14" t="str">
        <f t="shared" si="11"/>
        <v>Geoteknik (G)</v>
      </c>
      <c r="Q228" s="14" t="str">
        <f t="shared" si="10"/>
        <v>Stability calculation</v>
      </c>
      <c r="R228" s="38" t="s">
        <v>666</v>
      </c>
      <c r="S228" s="37" t="s">
        <v>667</v>
      </c>
      <c r="T228" s="42"/>
      <c r="U228" s="42"/>
      <c r="V228" s="37" t="s">
        <v>668</v>
      </c>
      <c r="W228" s="37" t="s">
        <v>665</v>
      </c>
      <c r="X228"/>
      <c r="Y228"/>
      <c r="Z228"/>
      <c r="AA228"/>
    </row>
    <row r="229" spans="16:27" ht="100.8">
      <c r="P229" s="14" t="str">
        <f t="shared" si="11"/>
        <v>Geoteknik (G)</v>
      </c>
      <c r="Q229" s="57" t="str">
        <f t="shared" si="10"/>
        <v>Foundation design</v>
      </c>
      <c r="R229" s="38" t="s">
        <v>669</v>
      </c>
      <c r="S229" s="37" t="s">
        <v>670</v>
      </c>
      <c r="T229" s="42"/>
      <c r="U229" s="42"/>
      <c r="V229" s="59"/>
      <c r="W229" s="59"/>
      <c r="X229"/>
      <c r="Y229"/>
      <c r="Z229"/>
      <c r="AA229"/>
    </row>
    <row r="230" spans="16:27" ht="86.4">
      <c r="P230" s="14" t="str">
        <f t="shared" si="11"/>
        <v>Geoteknik (G)</v>
      </c>
      <c r="Q230" s="57" t="str">
        <f t="shared" si="10"/>
        <v>Sheet pile design</v>
      </c>
      <c r="R230" s="38" t="s">
        <v>671</v>
      </c>
      <c r="S230" s="37" t="s">
        <v>672</v>
      </c>
      <c r="T230" s="42"/>
      <c r="U230" s="42"/>
      <c r="V230" s="59"/>
      <c r="W230" s="59"/>
      <c r="X230"/>
      <c r="Y230"/>
      <c r="Z230"/>
      <c r="AA230"/>
    </row>
    <row r="231" spans="16:27" ht="273.60000000000002">
      <c r="P231" s="14" t="str">
        <f t="shared" si="11"/>
        <v>Geoteknik (G)</v>
      </c>
      <c r="Q231" s="14" t="str">
        <f t="shared" si="10"/>
        <v>Erosion protection design</v>
      </c>
      <c r="R231" s="38" t="s">
        <v>464</v>
      </c>
      <c r="S231" s="37" t="s">
        <v>463</v>
      </c>
      <c r="T231" s="42"/>
      <c r="U231" s="42"/>
      <c r="V231" s="37" t="s">
        <v>462</v>
      </c>
      <c r="W231" s="37" t="s">
        <v>461</v>
      </c>
      <c r="X231"/>
      <c r="Y231"/>
      <c r="Z231"/>
      <c r="AA231"/>
    </row>
    <row r="232" spans="16:27" ht="144">
      <c r="P232" s="14" t="str">
        <f t="shared" si="11"/>
        <v>Geoteknik (G)</v>
      </c>
      <c r="Q232" s="14" t="str">
        <f t="shared" si="10"/>
        <v>Light filling design</v>
      </c>
      <c r="R232" s="38" t="s">
        <v>465</v>
      </c>
      <c r="S232" s="37" t="s">
        <v>466</v>
      </c>
      <c r="T232" s="42"/>
      <c r="U232" s="42"/>
      <c r="V232" s="37" t="s">
        <v>467</v>
      </c>
      <c r="W232" s="37" t="s">
        <v>468</v>
      </c>
      <c r="X232"/>
      <c r="Y232"/>
      <c r="Z232"/>
      <c r="AA232"/>
    </row>
    <row r="233" spans="16:27" ht="14.7" customHeight="1">
      <c r="P233" s="14" t="str">
        <f t="shared" si="11"/>
        <v>Geoteknik (G)</v>
      </c>
      <c r="Q233" s="14">
        <f t="shared" si="10"/>
        <v>0</v>
      </c>
      <c r="R233" s="41"/>
      <c r="S233" s="37"/>
      <c r="T233" s="42"/>
      <c r="U233" s="42"/>
      <c r="V233" s="42"/>
      <c r="W233" s="42"/>
      <c r="X233"/>
      <c r="Y233"/>
      <c r="Z233"/>
      <c r="AA233"/>
    </row>
    <row r="234" spans="16:27" ht="14.7" customHeight="1">
      <c r="P234" s="14" t="str">
        <f t="shared" si="11"/>
        <v>Geoteknik (G)</v>
      </c>
      <c r="Q234" s="14">
        <f t="shared" si="10"/>
        <v>0</v>
      </c>
      <c r="R234" s="41"/>
      <c r="S234" s="37"/>
      <c r="T234" s="42"/>
      <c r="U234" s="42"/>
      <c r="V234" s="42"/>
      <c r="W234" s="42"/>
      <c r="X234"/>
      <c r="Y234"/>
      <c r="Z234"/>
      <c r="AA234"/>
    </row>
    <row r="235" spans="16:27" ht="14.7" customHeight="1">
      <c r="P235" s="14" t="str">
        <f t="shared" si="11"/>
        <v>Geoteknik (G)</v>
      </c>
      <c r="Q235" s="14">
        <f t="shared" si="10"/>
        <v>0</v>
      </c>
      <c r="R235" s="41"/>
      <c r="S235" s="37"/>
      <c r="T235" s="42"/>
      <c r="U235" s="42"/>
      <c r="V235" s="42"/>
      <c r="W235" s="42"/>
      <c r="X235"/>
      <c r="Y235"/>
      <c r="Z235"/>
      <c r="AA235"/>
    </row>
    <row r="236" spans="16:27" ht="14.7" customHeight="1">
      <c r="P236" s="14" t="str">
        <f t="shared" si="11"/>
        <v>Geoteknik (G)</v>
      </c>
      <c r="Q236" s="14">
        <f t="shared" si="10"/>
        <v>0</v>
      </c>
      <c r="R236" s="41"/>
      <c r="S236" s="37"/>
      <c r="T236" s="42"/>
      <c r="U236" s="42"/>
      <c r="V236" s="42"/>
      <c r="W236" s="42"/>
      <c r="X236"/>
      <c r="Y236"/>
      <c r="Z236"/>
      <c r="AA236"/>
    </row>
    <row r="237" spans="16:27" ht="14.7" customHeight="1">
      <c r="P237" s="14" t="str">
        <f t="shared" si="11"/>
        <v>Geoteknik (G)</v>
      </c>
      <c r="Q237" s="14">
        <f t="shared" si="10"/>
        <v>0</v>
      </c>
      <c r="R237" s="41"/>
      <c r="S237" s="37"/>
      <c r="T237" s="42"/>
      <c r="U237" s="42"/>
      <c r="V237" s="42"/>
      <c r="W237" s="42"/>
      <c r="X237"/>
      <c r="Y237"/>
      <c r="Z237"/>
      <c r="AA237"/>
    </row>
    <row r="238" spans="16:27" ht="14.7" customHeight="1">
      <c r="P238" s="14" t="str">
        <f t="shared" si="11"/>
        <v>Geoteknik (G)</v>
      </c>
      <c r="Q238" s="14">
        <f t="shared" si="10"/>
        <v>0</v>
      </c>
      <c r="R238" s="41"/>
      <c r="S238" s="37"/>
      <c r="T238" s="42"/>
      <c r="U238" s="42"/>
      <c r="V238" s="42"/>
      <c r="W238" s="42"/>
      <c r="X238"/>
      <c r="Y238"/>
      <c r="Z238"/>
      <c r="AA238"/>
    </row>
    <row r="239" spans="16:27" ht="14.7" customHeight="1">
      <c r="P239" s="14" t="str">
        <f t="shared" si="11"/>
        <v>Geoteknik (G)</v>
      </c>
      <c r="Q239" s="14">
        <f t="shared" si="10"/>
        <v>0</v>
      </c>
      <c r="R239" s="41"/>
      <c r="S239" s="37"/>
      <c r="T239" s="42"/>
      <c r="U239" s="42"/>
      <c r="V239" s="42"/>
      <c r="W239" s="42"/>
      <c r="X239"/>
      <c r="Y239"/>
      <c r="Z239"/>
      <c r="AA239"/>
    </row>
    <row r="240" spans="16:27" ht="14.7" customHeight="1">
      <c r="P240" s="14" t="str">
        <f t="shared" si="11"/>
        <v>Geoteknik (G)</v>
      </c>
      <c r="Q240" s="14">
        <f t="shared" si="10"/>
        <v>0</v>
      </c>
      <c r="R240" s="41"/>
      <c r="S240" s="37"/>
      <c r="T240" s="42"/>
      <c r="U240" s="42"/>
      <c r="V240" s="42"/>
      <c r="W240" s="42"/>
      <c r="X240"/>
      <c r="Y240"/>
      <c r="Z240"/>
      <c r="AA240"/>
    </row>
    <row r="241" spans="16:27">
      <c r="P241" s="14" t="str">
        <f t="shared" si="11"/>
        <v>Geoteknik (G)</v>
      </c>
      <c r="Q241" s="14">
        <f t="shared" si="10"/>
        <v>0</v>
      </c>
      <c r="R241" s="41"/>
      <c r="S241" s="37"/>
      <c r="T241" s="42"/>
      <c r="U241" s="42"/>
      <c r="V241" s="42"/>
      <c r="W241" s="42"/>
      <c r="X241"/>
      <c r="Y241"/>
      <c r="Z241"/>
      <c r="AA241"/>
    </row>
    <row r="242" spans="16:27">
      <c r="P242" s="14" t="str">
        <f t="shared" si="11"/>
        <v>Geoteknik (G)</v>
      </c>
      <c r="Q242" s="14">
        <f t="shared" si="10"/>
        <v>0</v>
      </c>
      <c r="R242" s="41"/>
      <c r="S242" s="37"/>
      <c r="T242" s="42"/>
      <c r="U242" s="42"/>
      <c r="V242" s="42"/>
      <c r="W242" s="42"/>
      <c r="X242"/>
      <c r="Y242"/>
      <c r="Z242"/>
      <c r="AA242"/>
    </row>
    <row r="243" spans="16:27">
      <c r="P243" s="14" t="str">
        <f t="shared" si="11"/>
        <v>Geoteknik (G)</v>
      </c>
      <c r="Q243" s="14">
        <f t="shared" si="10"/>
        <v>0</v>
      </c>
      <c r="R243" s="41"/>
      <c r="S243" s="37"/>
      <c r="T243" s="42"/>
      <c r="U243" s="42"/>
      <c r="V243" s="42"/>
      <c r="W243" s="42"/>
      <c r="X243"/>
      <c r="Y243"/>
      <c r="Z243"/>
      <c r="AA243"/>
    </row>
    <row r="244" spans="16:27">
      <c r="P244" s="14" t="str">
        <f t="shared" si="11"/>
        <v>Geoteknik (G)</v>
      </c>
      <c r="Q244" s="14">
        <f t="shared" si="10"/>
        <v>0</v>
      </c>
      <c r="R244" s="41"/>
      <c r="S244" s="37"/>
      <c r="T244" s="42"/>
      <c r="U244" s="42"/>
      <c r="V244" s="42"/>
      <c r="W244" s="42"/>
      <c r="X244"/>
      <c r="Y244"/>
      <c r="Z244"/>
      <c r="AA244"/>
    </row>
    <row r="245" spans="16:27">
      <c r="P245" s="14" t="str">
        <f t="shared" si="11"/>
        <v>Geoteknik (G)</v>
      </c>
      <c r="Q245" s="14">
        <f t="shared" si="10"/>
        <v>0</v>
      </c>
      <c r="R245" s="41"/>
      <c r="S245" s="37"/>
      <c r="T245" s="42"/>
      <c r="U245" s="42"/>
      <c r="V245" s="42"/>
      <c r="W245" s="42"/>
      <c r="X245"/>
      <c r="Y245"/>
      <c r="Z245"/>
      <c r="AA245"/>
    </row>
    <row r="246" spans="16:27">
      <c r="P246" s="14" t="str">
        <f t="shared" si="11"/>
        <v>Geoteknik (G)</v>
      </c>
      <c r="Q246" s="14">
        <f t="shared" si="10"/>
        <v>0</v>
      </c>
      <c r="R246" s="41"/>
      <c r="S246" s="37"/>
      <c r="T246" s="42"/>
      <c r="U246" s="42"/>
      <c r="V246" s="42"/>
      <c r="W246" s="42"/>
      <c r="X246"/>
      <c r="Y246"/>
      <c r="Z246"/>
      <c r="AA246"/>
    </row>
    <row r="247" spans="16:27">
      <c r="P247" s="14" t="str">
        <f t="shared" si="11"/>
        <v>Geoteknik (G)</v>
      </c>
      <c r="Q247" s="14">
        <f t="shared" si="10"/>
        <v>0</v>
      </c>
      <c r="R247" s="41"/>
      <c r="S247" s="37"/>
      <c r="T247" s="42"/>
      <c r="U247" s="42"/>
      <c r="V247" s="42"/>
      <c r="W247" s="42"/>
      <c r="X247"/>
      <c r="Y247"/>
      <c r="Z247"/>
      <c r="AA247"/>
    </row>
    <row r="248" spans="16:27">
      <c r="P248" s="14" t="str">
        <f t="shared" si="11"/>
        <v>Geoteknik (G)</v>
      </c>
      <c r="Q248" s="14">
        <f t="shared" si="10"/>
        <v>0</v>
      </c>
      <c r="R248" s="41"/>
      <c r="S248" s="37"/>
      <c r="T248" s="42"/>
      <c r="U248" s="42"/>
      <c r="V248" s="42"/>
      <c r="W248" s="42"/>
      <c r="X248"/>
      <c r="Y248"/>
      <c r="Z248"/>
      <c r="AA248"/>
    </row>
    <row r="249" spans="16:27">
      <c r="P249" s="14" t="str">
        <f t="shared" si="11"/>
        <v>Geoteknik (G)</v>
      </c>
      <c r="Q249" s="14">
        <f t="shared" si="10"/>
        <v>0</v>
      </c>
      <c r="R249" s="41"/>
      <c r="S249" s="37"/>
      <c r="T249" s="42"/>
      <c r="U249" s="42"/>
      <c r="V249" s="42"/>
      <c r="W249" s="42"/>
      <c r="X249"/>
      <c r="Y249"/>
      <c r="Z249"/>
      <c r="AA249"/>
    </row>
    <row r="250" spans="16:27">
      <c r="P250" s="14" t="str">
        <f t="shared" si="11"/>
        <v>Geoteknik (G)</v>
      </c>
      <c r="Q250" s="14">
        <f t="shared" si="10"/>
        <v>0</v>
      </c>
      <c r="R250" s="41"/>
      <c r="S250" s="37"/>
      <c r="T250" s="42"/>
      <c r="U250" s="42"/>
      <c r="V250" s="42"/>
      <c r="W250" s="42"/>
      <c r="X250"/>
      <c r="Y250"/>
      <c r="Z250"/>
      <c r="AA250"/>
    </row>
    <row r="251" spans="16:27">
      <c r="P251" s="14" t="str">
        <f t="shared" si="11"/>
        <v>Geoteknik (G)</v>
      </c>
      <c r="Q251" s="14">
        <f t="shared" si="10"/>
        <v>0</v>
      </c>
      <c r="R251" s="41"/>
      <c r="S251" s="37"/>
      <c r="T251" s="42"/>
      <c r="U251" s="42"/>
      <c r="V251" s="42"/>
      <c r="W251" s="42"/>
      <c r="X251"/>
      <c r="Y251"/>
      <c r="Z251"/>
      <c r="AA251"/>
    </row>
    <row r="252" spans="16:27">
      <c r="P252" s="14" t="str">
        <f t="shared" si="11"/>
        <v>Geoteknik (G)</v>
      </c>
      <c r="Q252" s="14">
        <f t="shared" si="10"/>
        <v>0</v>
      </c>
      <c r="R252" s="41"/>
      <c r="S252" s="37"/>
      <c r="T252" s="42"/>
      <c r="U252" s="42"/>
      <c r="V252" s="42"/>
      <c r="W252" s="42"/>
      <c r="X252"/>
      <c r="Y252"/>
      <c r="Z252"/>
      <c r="AA252"/>
    </row>
    <row r="253" spans="16:27">
      <c r="P253" s="14" t="str">
        <f t="shared" si="11"/>
        <v>Geoteknik (G)</v>
      </c>
      <c r="Q253" s="14">
        <f t="shared" si="10"/>
        <v>0</v>
      </c>
      <c r="R253" s="41"/>
      <c r="S253" s="37"/>
      <c r="T253" s="42"/>
      <c r="U253" s="42"/>
      <c r="V253" s="42"/>
      <c r="W253" s="42"/>
      <c r="X253"/>
      <c r="Y253"/>
      <c r="Z253"/>
      <c r="AA253"/>
    </row>
    <row r="254" spans="16:27">
      <c r="P254" s="14" t="str">
        <f t="shared" si="11"/>
        <v>Geoteknik (G)</v>
      </c>
      <c r="Q254" s="14">
        <f t="shared" si="10"/>
        <v>0</v>
      </c>
      <c r="R254" s="41"/>
      <c r="S254" s="37"/>
      <c r="T254" s="42"/>
      <c r="U254" s="42"/>
      <c r="V254" s="42"/>
      <c r="W254" s="42"/>
      <c r="X254"/>
      <c r="Y254"/>
      <c r="Z254"/>
      <c r="AA254"/>
    </row>
    <row r="255" spans="16:27">
      <c r="P255" s="14" t="str">
        <f t="shared" si="11"/>
        <v>Geoteknik (G)</v>
      </c>
      <c r="Q255" s="14">
        <f t="shared" si="10"/>
        <v>0</v>
      </c>
      <c r="R255" s="41"/>
      <c r="S255" s="37"/>
      <c r="T255" s="42"/>
      <c r="U255" s="42"/>
      <c r="V255" s="42"/>
      <c r="W255" s="42"/>
      <c r="X255"/>
      <c r="Y255"/>
      <c r="Z255"/>
      <c r="AA255"/>
    </row>
    <row r="256" spans="16:27">
      <c r="P256" s="14" t="str">
        <f t="shared" si="11"/>
        <v>Geoteknik (G)</v>
      </c>
      <c r="Q256" s="14">
        <f t="shared" si="10"/>
        <v>0</v>
      </c>
      <c r="R256" s="41"/>
      <c r="S256" s="37"/>
      <c r="T256" s="42"/>
      <c r="U256" s="42"/>
      <c r="V256" s="42"/>
      <c r="W256" s="42"/>
      <c r="X256"/>
      <c r="Y256"/>
      <c r="Z256"/>
      <c r="AA256"/>
    </row>
    <row r="257" spans="16:27">
      <c r="P257" s="14" t="str">
        <f t="shared" si="11"/>
        <v>Geoteknik (G)</v>
      </c>
      <c r="Q257" s="14">
        <f t="shared" si="10"/>
        <v>0</v>
      </c>
      <c r="R257" s="41"/>
      <c r="S257" s="37"/>
      <c r="T257" s="42"/>
      <c r="U257" s="42"/>
      <c r="V257" s="42"/>
      <c r="W257" s="42"/>
      <c r="X257"/>
      <c r="Y257"/>
      <c r="Z257"/>
      <c r="AA257"/>
    </row>
    <row r="258" spans="16:27">
      <c r="P258" s="14" t="str">
        <f t="shared" si="11"/>
        <v>Geoteknik (G)</v>
      </c>
      <c r="Q258" s="14">
        <f t="shared" si="10"/>
        <v>0</v>
      </c>
      <c r="R258" s="41"/>
      <c r="S258" s="37"/>
      <c r="T258" s="42"/>
      <c r="U258" s="42"/>
      <c r="V258" s="42"/>
      <c r="W258" s="42"/>
      <c r="X258"/>
      <c r="Y258"/>
      <c r="Z258"/>
      <c r="AA258"/>
    </row>
    <row r="259" spans="16:27">
      <c r="P259" s="14" t="str">
        <f t="shared" si="11"/>
        <v>Geoteknik (G)</v>
      </c>
      <c r="Q259" s="14">
        <f t="shared" si="10"/>
        <v>0</v>
      </c>
      <c r="R259" s="41"/>
      <c r="S259" s="37"/>
      <c r="T259" s="42"/>
      <c r="U259" s="42"/>
      <c r="V259" s="42"/>
      <c r="W259" s="42"/>
      <c r="X259"/>
      <c r="Y259"/>
      <c r="Z259"/>
      <c r="AA259"/>
    </row>
    <row r="260" spans="16:27">
      <c r="P260" s="14" t="str">
        <f t="shared" si="11"/>
        <v>Geoteknik (G)</v>
      </c>
      <c r="Q260" s="14">
        <f t="shared" si="10"/>
        <v>0</v>
      </c>
      <c r="R260" s="41"/>
      <c r="S260" s="37"/>
      <c r="T260" s="42"/>
      <c r="U260" s="42"/>
      <c r="V260" s="42"/>
      <c r="W260" s="42"/>
      <c r="X260"/>
      <c r="Y260"/>
      <c r="Z260"/>
      <c r="AA260"/>
    </row>
    <row r="261" spans="16:27">
      <c r="P261" s="14" t="str">
        <f t="shared" si="11"/>
        <v>Geoteknik (G)</v>
      </c>
      <c r="Q261" s="14">
        <f t="shared" si="10"/>
        <v>0</v>
      </c>
      <c r="R261" s="41"/>
      <c r="S261" s="37"/>
      <c r="T261" s="42"/>
      <c r="U261" s="42"/>
      <c r="V261" s="42"/>
      <c r="W261" s="42"/>
      <c r="X261"/>
      <c r="Y261"/>
      <c r="Z261"/>
      <c r="AA261"/>
    </row>
    <row r="262" spans="16:27">
      <c r="P262" s="14" t="str">
        <f t="shared" si="11"/>
        <v>Geoteknik (G)</v>
      </c>
      <c r="Q262" s="14">
        <f t="shared" si="10"/>
        <v>0</v>
      </c>
      <c r="R262" s="41"/>
      <c r="S262" s="37"/>
      <c r="T262" s="42"/>
      <c r="U262" s="42"/>
      <c r="V262" s="42"/>
      <c r="W262" s="42"/>
      <c r="X262"/>
      <c r="Y262"/>
      <c r="Z262"/>
      <c r="AA262"/>
    </row>
    <row r="263" spans="16:27">
      <c r="P263" s="14" t="str">
        <f t="shared" si="11"/>
        <v>Geoteknik (G)</v>
      </c>
      <c r="Q263" s="14">
        <f t="shared" si="10"/>
        <v>0</v>
      </c>
      <c r="R263" s="41"/>
      <c r="S263" s="37"/>
      <c r="T263" s="42"/>
      <c r="U263" s="42"/>
      <c r="V263" s="42"/>
      <c r="W263" s="42"/>
      <c r="X263"/>
      <c r="Y263"/>
      <c r="Z263"/>
      <c r="AA263"/>
    </row>
    <row r="264" spans="16:27">
      <c r="P264" s="14" t="str">
        <f t="shared" si="11"/>
        <v>Geoteknik (G)</v>
      </c>
      <c r="Q264" s="14">
        <f t="shared" si="10"/>
        <v>0</v>
      </c>
      <c r="R264" s="41"/>
      <c r="S264" s="37"/>
      <c r="T264" s="42"/>
      <c r="U264" s="42"/>
      <c r="V264" s="42"/>
      <c r="W264" s="42"/>
      <c r="X264"/>
      <c r="Y264"/>
      <c r="Z264"/>
      <c r="AA264"/>
    </row>
    <row r="265" spans="16:27">
      <c r="P265" s="14" t="str">
        <f t="shared" si="11"/>
        <v>Geoteknik (G)</v>
      </c>
      <c r="Q265" s="14">
        <f t="shared" si="10"/>
        <v>0</v>
      </c>
      <c r="R265" s="41"/>
      <c r="S265" s="37"/>
      <c r="T265" s="42"/>
      <c r="U265" s="42"/>
      <c r="V265" s="42"/>
      <c r="W265" s="42"/>
      <c r="X265"/>
      <c r="Y265"/>
      <c r="Z265"/>
      <c r="AA265"/>
    </row>
    <row r="266" spans="16:27" ht="144">
      <c r="P266" s="14" t="str">
        <f>M3</f>
        <v>Landscape (L)</v>
      </c>
      <c r="Q266" s="14" t="str">
        <f t="shared" ref="Q266:Q308" si="12">M4</f>
        <v>Land Planning (2D)</v>
      </c>
      <c r="R266" s="44" t="s">
        <v>410</v>
      </c>
      <c r="S266" s="37" t="s">
        <v>233</v>
      </c>
      <c r="T266" s="37" t="s">
        <v>309</v>
      </c>
      <c r="U266" s="37"/>
      <c r="V266" s="42" t="s">
        <v>412</v>
      </c>
      <c r="W266" s="37" t="s">
        <v>234</v>
      </c>
      <c r="X266"/>
      <c r="Y266"/>
      <c r="Z266"/>
      <c r="AA266"/>
    </row>
    <row r="267" spans="16:27" ht="144">
      <c r="P267" s="14" t="str">
        <f>P266</f>
        <v>Landscape (L)</v>
      </c>
      <c r="Q267" s="14" t="str">
        <f t="shared" si="12"/>
        <v>Land Planning (3D)</v>
      </c>
      <c r="R267" s="38" t="s">
        <v>410</v>
      </c>
      <c r="S267" s="37" t="s">
        <v>235</v>
      </c>
      <c r="T267" s="37" t="s">
        <v>309</v>
      </c>
      <c r="U267" s="37"/>
      <c r="V267" s="42" t="s">
        <v>413</v>
      </c>
      <c r="W267" s="37" t="s">
        <v>411</v>
      </c>
      <c r="X267"/>
      <c r="Y267"/>
      <c r="Z267"/>
      <c r="AA267"/>
    </row>
    <row r="268" spans="16:27" ht="100.8">
      <c r="P268" s="14" t="str">
        <f t="shared" ref="P268:P308" si="13">P267</f>
        <v>Landscape (L)</v>
      </c>
      <c r="Q268" s="14" t="str">
        <f t="shared" si="12"/>
        <v>Conceptual Street furniture design</v>
      </c>
      <c r="R268" s="41" t="s">
        <v>236</v>
      </c>
      <c r="S268" s="37" t="s">
        <v>418</v>
      </c>
      <c r="T268" s="37" t="s">
        <v>419</v>
      </c>
      <c r="U268" s="37"/>
      <c r="V268" s="42" t="s">
        <v>417</v>
      </c>
      <c r="W268" s="37" t="s">
        <v>234</v>
      </c>
      <c r="X268"/>
      <c r="Y268"/>
      <c r="Z268"/>
      <c r="AA268"/>
    </row>
    <row r="269" spans="16:27" ht="187.2">
      <c r="P269" s="14" t="str">
        <f t="shared" si="13"/>
        <v>Landscape (L)</v>
      </c>
      <c r="Q269" s="14" t="str">
        <f t="shared" si="12"/>
        <v>Conceptual River/Ditch design</v>
      </c>
      <c r="R269" s="38" t="s">
        <v>237</v>
      </c>
      <c r="S269" s="37" t="s">
        <v>415</v>
      </c>
      <c r="T269" s="37" t="s">
        <v>416</v>
      </c>
      <c r="U269" s="37"/>
      <c r="V269" s="42" t="s">
        <v>412</v>
      </c>
      <c r="W269" s="37" t="s">
        <v>234</v>
      </c>
      <c r="X269"/>
      <c r="Y269"/>
      <c r="Z269"/>
      <c r="AA269"/>
    </row>
    <row r="270" spans="16:27" ht="172.8">
      <c r="P270" s="14" t="str">
        <f t="shared" si="13"/>
        <v>Landscape (L)</v>
      </c>
      <c r="Q270" s="14" t="str">
        <f t="shared" si="12"/>
        <v>Conceptual Dry pond design</v>
      </c>
      <c r="R270" s="38" t="s">
        <v>420</v>
      </c>
      <c r="S270" s="37" t="s">
        <v>422</v>
      </c>
      <c r="T270" s="37" t="s">
        <v>423</v>
      </c>
      <c r="U270" s="37"/>
      <c r="V270" s="42" t="s">
        <v>417</v>
      </c>
      <c r="W270" s="37" t="s">
        <v>234</v>
      </c>
      <c r="X270"/>
      <c r="Y270"/>
      <c r="Z270"/>
      <c r="AA270"/>
    </row>
    <row r="271" spans="16:27" ht="172.8">
      <c r="P271" s="14" t="str">
        <f t="shared" si="13"/>
        <v>Landscape (L)</v>
      </c>
      <c r="Q271" s="14" t="str">
        <f t="shared" si="12"/>
        <v>Conceptual Wet pond design</v>
      </c>
      <c r="R271" s="38" t="s">
        <v>421</v>
      </c>
      <c r="S271" s="37" t="s">
        <v>422</v>
      </c>
      <c r="T271" s="37" t="s">
        <v>423</v>
      </c>
      <c r="U271" s="37"/>
      <c r="V271" s="42" t="s">
        <v>417</v>
      </c>
      <c r="W271" s="37" t="s">
        <v>234</v>
      </c>
      <c r="X271"/>
      <c r="Y271"/>
      <c r="Z271"/>
      <c r="AA271"/>
    </row>
    <row r="272" spans="16:27" ht="172.8">
      <c r="P272" s="14" t="str">
        <f t="shared" si="13"/>
        <v>Landscape (L)</v>
      </c>
      <c r="Q272" s="14" t="str">
        <f t="shared" si="12"/>
        <v>Conceptual Bio filter design</v>
      </c>
      <c r="R272" s="38" t="s">
        <v>424</v>
      </c>
      <c r="S272" s="37" t="s">
        <v>425</v>
      </c>
      <c r="T272" s="37" t="s">
        <v>309</v>
      </c>
      <c r="U272" s="37"/>
      <c r="V272" s="42" t="s">
        <v>417</v>
      </c>
      <c r="W272" s="37" t="s">
        <v>239</v>
      </c>
      <c r="X272"/>
      <c r="Y272"/>
      <c r="Z272"/>
      <c r="AA272"/>
    </row>
    <row r="273" spans="16:27" ht="86.4">
      <c r="P273" s="14" t="str">
        <f t="shared" si="13"/>
        <v>Landscape (L)</v>
      </c>
      <c r="Q273" s="14" t="str">
        <f t="shared" si="12"/>
        <v>Detail Street furniture design</v>
      </c>
      <c r="R273" s="41" t="s">
        <v>236</v>
      </c>
      <c r="S273" s="37" t="s">
        <v>414</v>
      </c>
      <c r="T273" s="37" t="s">
        <v>426</v>
      </c>
      <c r="U273" s="37"/>
      <c r="V273" s="42" t="s">
        <v>427</v>
      </c>
      <c r="W273" s="37" t="s">
        <v>234</v>
      </c>
      <c r="X273"/>
      <c r="Y273"/>
      <c r="Z273"/>
      <c r="AA273"/>
    </row>
    <row r="274" spans="16:27" ht="172.8">
      <c r="P274" s="14" t="str">
        <f t="shared" si="13"/>
        <v>Landscape (L)</v>
      </c>
      <c r="Q274" s="14" t="str">
        <f t="shared" si="12"/>
        <v>Detail River/Ditch design</v>
      </c>
      <c r="R274" s="41" t="s">
        <v>240</v>
      </c>
      <c r="S274" s="37" t="s">
        <v>429</v>
      </c>
      <c r="T274" s="37" t="s">
        <v>309</v>
      </c>
      <c r="U274" s="37"/>
      <c r="V274" s="42" t="s">
        <v>428</v>
      </c>
      <c r="W274" s="37" t="s">
        <v>234</v>
      </c>
      <c r="X274"/>
      <c r="Y274"/>
      <c r="Z274"/>
      <c r="AA274"/>
    </row>
    <row r="275" spans="16:27" ht="189" customHeight="1">
      <c r="P275" s="14" t="str">
        <f t="shared" si="13"/>
        <v>Landscape (L)</v>
      </c>
      <c r="Q275" s="14" t="str">
        <f t="shared" si="12"/>
        <v>Detail Dry pond design</v>
      </c>
      <c r="R275" s="38" t="s">
        <v>420</v>
      </c>
      <c r="S275" s="37" t="s">
        <v>425</v>
      </c>
      <c r="T275" s="37" t="s">
        <v>309</v>
      </c>
      <c r="U275" s="37"/>
      <c r="V275" s="42" t="s">
        <v>413</v>
      </c>
      <c r="W275" s="37" t="s">
        <v>234</v>
      </c>
      <c r="X275"/>
      <c r="Y275"/>
      <c r="Z275"/>
      <c r="AA275"/>
    </row>
    <row r="276" spans="16:27" ht="193.2" customHeight="1">
      <c r="P276" s="14" t="str">
        <f t="shared" si="13"/>
        <v>Landscape (L)</v>
      </c>
      <c r="Q276" s="14" t="str">
        <f t="shared" si="12"/>
        <v>Detail Wet pond design</v>
      </c>
      <c r="R276" s="38" t="s">
        <v>421</v>
      </c>
      <c r="S276" s="37" t="s">
        <v>425</v>
      </c>
      <c r="T276" s="37" t="s">
        <v>309</v>
      </c>
      <c r="U276" s="37"/>
      <c r="V276" s="42" t="s">
        <v>413</v>
      </c>
      <c r="W276" s="37" t="s">
        <v>234</v>
      </c>
      <c r="X276"/>
      <c r="Y276"/>
      <c r="Z276"/>
      <c r="AA276"/>
    </row>
    <row r="277" spans="16:27" ht="185.7" customHeight="1">
      <c r="P277" s="14" t="str">
        <f t="shared" si="13"/>
        <v>Landscape (L)</v>
      </c>
      <c r="Q277" s="14" t="str">
        <f t="shared" si="12"/>
        <v>Detail Bio filter design</v>
      </c>
      <c r="R277" s="38" t="s">
        <v>238</v>
      </c>
      <c r="S277" s="37" t="s">
        <v>425</v>
      </c>
      <c r="T277" s="37" t="s">
        <v>309</v>
      </c>
      <c r="U277" s="37"/>
      <c r="V277" s="42" t="s">
        <v>413</v>
      </c>
      <c r="W277" s="37" t="s">
        <v>234</v>
      </c>
      <c r="X277"/>
      <c r="Y277"/>
      <c r="Z277"/>
      <c r="AA277"/>
    </row>
    <row r="278" spans="16:27" ht="43.2">
      <c r="P278" s="14" t="str">
        <f>P277</f>
        <v>Landscape (L)</v>
      </c>
      <c r="Q278" s="14" t="str">
        <f t="shared" si="12"/>
        <v>Plant selection for urban areas</v>
      </c>
      <c r="R278" s="38" t="s">
        <v>241</v>
      </c>
      <c r="S278" s="37" t="s">
        <v>242</v>
      </c>
      <c r="T278" s="42" t="s">
        <v>426</v>
      </c>
      <c r="U278" s="42"/>
      <c r="V278" s="42" t="s">
        <v>337</v>
      </c>
      <c r="W278" s="37" t="s">
        <v>243</v>
      </c>
      <c r="X278"/>
      <c r="Y278"/>
      <c r="Z278"/>
      <c r="AA278"/>
    </row>
    <row r="279" spans="16:27" ht="43.2">
      <c r="P279" s="14" t="str">
        <f t="shared" si="13"/>
        <v>Landscape (L)</v>
      </c>
      <c r="Q279" s="14" t="str">
        <f t="shared" si="12"/>
        <v>Plant selection for industrial areas</v>
      </c>
      <c r="R279" s="38" t="s">
        <v>241</v>
      </c>
      <c r="S279" s="37" t="s">
        <v>242</v>
      </c>
      <c r="T279" s="42" t="s">
        <v>426</v>
      </c>
      <c r="U279" s="42"/>
      <c r="V279" s="42" t="s">
        <v>337</v>
      </c>
      <c r="W279" s="37" t="s">
        <v>243</v>
      </c>
      <c r="X279"/>
      <c r="Y279"/>
      <c r="Z279"/>
      <c r="AA279"/>
    </row>
    <row r="280" spans="16:27">
      <c r="P280" s="14" t="str">
        <f t="shared" si="13"/>
        <v>Landscape (L)</v>
      </c>
      <c r="Q280" s="27" t="str">
        <f t="shared" si="12"/>
        <v>Multi functioning space design</v>
      </c>
      <c r="R280" s="27"/>
      <c r="S280" s="27"/>
      <c r="T280" s="27"/>
      <c r="U280" s="27"/>
      <c r="V280" s="27"/>
      <c r="W280" s="27"/>
      <c r="X280"/>
      <c r="Y280"/>
      <c r="Z280"/>
      <c r="AA280"/>
    </row>
    <row r="281" spans="16:27" ht="28.8">
      <c r="P281" s="14" t="str">
        <f t="shared" si="13"/>
        <v>Landscape (L)</v>
      </c>
      <c r="Q281" s="27" t="str">
        <f t="shared" si="12"/>
        <v>Multi functioning space design integrated with stormwater facility</v>
      </c>
      <c r="R281" s="27"/>
      <c r="S281" s="27"/>
      <c r="T281" s="27"/>
      <c r="U281" s="27"/>
      <c r="V281" s="27"/>
      <c r="W281" s="27"/>
      <c r="X281"/>
      <c r="Y281"/>
      <c r="Z281"/>
      <c r="AA281"/>
    </row>
    <row r="282" spans="16:27">
      <c r="P282" s="14" t="str">
        <f t="shared" si="13"/>
        <v>Landscape (L)</v>
      </c>
      <c r="Q282" s="27" t="str">
        <f t="shared" si="12"/>
        <v>Outdoor activity design</v>
      </c>
      <c r="R282" s="27"/>
      <c r="S282" s="27"/>
      <c r="T282" s="27"/>
      <c r="U282" s="27"/>
      <c r="V282" s="27"/>
      <c r="W282" s="27"/>
      <c r="X282"/>
      <c r="Y282"/>
      <c r="Z282"/>
      <c r="AA282"/>
    </row>
    <row r="283" spans="16:27">
      <c r="P283" s="14" t="str">
        <f t="shared" si="13"/>
        <v>Landscape (L)</v>
      </c>
      <c r="Q283" s="27" t="str">
        <f t="shared" si="12"/>
        <v>Green roof design</v>
      </c>
      <c r="R283" s="27"/>
      <c r="S283" s="27"/>
      <c r="T283" s="27"/>
      <c r="U283" s="27"/>
      <c r="V283" s="27"/>
      <c r="W283" s="27"/>
      <c r="X283"/>
      <c r="Y283"/>
      <c r="Z283"/>
      <c r="AA283"/>
    </row>
    <row r="284" spans="16:27">
      <c r="P284" s="14" t="str">
        <f t="shared" si="13"/>
        <v>Landscape (L)</v>
      </c>
      <c r="Q284" s="27" t="str">
        <f t="shared" si="12"/>
        <v>Play ground design</v>
      </c>
      <c r="R284" s="27"/>
      <c r="S284" s="27"/>
      <c r="T284" s="27"/>
      <c r="U284" s="27"/>
      <c r="V284" s="27"/>
      <c r="W284" s="27"/>
      <c r="X284"/>
      <c r="Y284"/>
      <c r="Z284"/>
      <c r="AA284"/>
    </row>
    <row r="285" spans="16:27">
      <c r="P285" s="14" t="str">
        <f t="shared" si="13"/>
        <v>Landscape (L)</v>
      </c>
      <c r="Q285" s="27" t="str">
        <f t="shared" si="12"/>
        <v>3D visualization in google sketchup</v>
      </c>
      <c r="R285" s="27"/>
      <c r="S285" s="27"/>
      <c r="T285" s="27"/>
      <c r="U285" s="27"/>
      <c r="V285" s="27"/>
      <c r="W285" s="27"/>
      <c r="X285"/>
      <c r="Y285"/>
      <c r="Z285"/>
      <c r="AA285"/>
    </row>
    <row r="286" spans="16:27">
      <c r="P286" s="14" t="str">
        <f t="shared" si="13"/>
        <v>Landscape (L)</v>
      </c>
      <c r="Q286" s="27" t="str">
        <f t="shared" si="12"/>
        <v>3D render in lumion/twinmotion</v>
      </c>
      <c r="R286" s="27"/>
      <c r="S286" s="27"/>
      <c r="T286" s="27"/>
      <c r="U286" s="27"/>
      <c r="V286" s="27"/>
      <c r="W286" s="27"/>
      <c r="X286"/>
      <c r="Y286"/>
      <c r="Z286"/>
      <c r="AA286"/>
    </row>
    <row r="287" spans="16:27">
      <c r="P287" s="14" t="str">
        <f t="shared" si="13"/>
        <v>Landscape (L)</v>
      </c>
      <c r="Q287" s="14">
        <f t="shared" si="12"/>
        <v>0</v>
      </c>
      <c r="R287" s="41"/>
      <c r="S287" s="37"/>
      <c r="T287" s="42"/>
      <c r="U287" s="42"/>
      <c r="V287" s="42"/>
      <c r="W287" s="42"/>
      <c r="X287"/>
      <c r="Y287"/>
      <c r="Z287"/>
      <c r="AA287"/>
    </row>
    <row r="288" spans="16:27">
      <c r="P288" s="14" t="str">
        <f t="shared" si="13"/>
        <v>Landscape (L)</v>
      </c>
      <c r="Q288" s="14">
        <f t="shared" si="12"/>
        <v>0</v>
      </c>
      <c r="R288" s="41"/>
      <c r="S288" s="37"/>
      <c r="T288" s="42"/>
      <c r="U288" s="42"/>
      <c r="V288" s="42"/>
      <c r="W288" s="42"/>
      <c r="X288"/>
      <c r="Y288"/>
      <c r="Z288"/>
      <c r="AA288"/>
    </row>
    <row r="289" spans="16:27">
      <c r="P289" s="14" t="str">
        <f t="shared" si="13"/>
        <v>Landscape (L)</v>
      </c>
      <c r="Q289" s="14">
        <f t="shared" si="12"/>
        <v>0</v>
      </c>
      <c r="R289" s="41"/>
      <c r="S289" s="37"/>
      <c r="T289" s="42"/>
      <c r="U289" s="42"/>
      <c r="V289" s="42"/>
      <c r="W289" s="42"/>
      <c r="X289"/>
      <c r="Y289"/>
      <c r="Z289"/>
      <c r="AA289"/>
    </row>
    <row r="290" spans="16:27">
      <c r="P290" s="14" t="str">
        <f t="shared" si="13"/>
        <v>Landscape (L)</v>
      </c>
      <c r="Q290" s="14">
        <f t="shared" si="12"/>
        <v>0</v>
      </c>
      <c r="R290" s="41"/>
      <c r="S290" s="37"/>
      <c r="T290" s="42"/>
      <c r="U290" s="42"/>
      <c r="V290" s="42"/>
      <c r="W290" s="42"/>
      <c r="X290"/>
      <c r="Y290"/>
      <c r="Z290"/>
      <c r="AA290"/>
    </row>
    <row r="291" spans="16:27">
      <c r="P291" s="14" t="str">
        <f t="shared" si="13"/>
        <v>Landscape (L)</v>
      </c>
      <c r="Q291" s="14">
        <f t="shared" si="12"/>
        <v>0</v>
      </c>
      <c r="R291" s="41"/>
      <c r="S291" s="37"/>
      <c r="T291" s="42"/>
      <c r="U291" s="42"/>
      <c r="V291" s="42"/>
      <c r="W291" s="42"/>
      <c r="X291"/>
      <c r="Y291"/>
      <c r="Z291"/>
      <c r="AA291"/>
    </row>
    <row r="292" spans="16:27">
      <c r="P292" s="14" t="str">
        <f t="shared" si="13"/>
        <v>Landscape (L)</v>
      </c>
      <c r="Q292" s="14">
        <f t="shared" si="12"/>
        <v>0</v>
      </c>
      <c r="R292" s="41"/>
      <c r="S292" s="37"/>
      <c r="T292" s="42"/>
      <c r="U292" s="42"/>
      <c r="V292" s="42"/>
      <c r="W292" s="42"/>
      <c r="X292"/>
      <c r="Y292"/>
      <c r="Z292"/>
      <c r="AA292"/>
    </row>
    <row r="293" spans="16:27">
      <c r="P293" s="14" t="str">
        <f t="shared" si="13"/>
        <v>Landscape (L)</v>
      </c>
      <c r="Q293" s="14">
        <f t="shared" si="12"/>
        <v>0</v>
      </c>
      <c r="R293" s="41"/>
      <c r="S293" s="37"/>
      <c r="T293" s="42"/>
      <c r="U293" s="42"/>
      <c r="V293" s="42"/>
      <c r="W293" s="42"/>
      <c r="X293"/>
      <c r="Y293"/>
      <c r="Z293"/>
      <c r="AA293"/>
    </row>
    <row r="294" spans="16:27">
      <c r="P294" s="14" t="str">
        <f t="shared" si="13"/>
        <v>Landscape (L)</v>
      </c>
      <c r="Q294" s="14">
        <f t="shared" si="12"/>
        <v>0</v>
      </c>
      <c r="R294" s="41"/>
      <c r="S294" s="37"/>
      <c r="T294" s="42"/>
      <c r="U294" s="42"/>
      <c r="V294" s="42"/>
      <c r="W294" s="42"/>
      <c r="X294"/>
      <c r="Y294"/>
      <c r="Z294"/>
      <c r="AA294"/>
    </row>
    <row r="295" spans="16:27">
      <c r="P295" s="14" t="str">
        <f t="shared" si="13"/>
        <v>Landscape (L)</v>
      </c>
      <c r="Q295" s="14">
        <f t="shared" si="12"/>
        <v>0</v>
      </c>
      <c r="R295" s="41"/>
      <c r="S295" s="37"/>
      <c r="T295" s="42"/>
      <c r="U295" s="42"/>
      <c r="V295" s="42"/>
      <c r="W295" s="42"/>
      <c r="X295"/>
      <c r="Y295"/>
      <c r="Z295"/>
      <c r="AA295"/>
    </row>
    <row r="296" spans="16:27">
      <c r="P296" s="14" t="str">
        <f t="shared" si="13"/>
        <v>Landscape (L)</v>
      </c>
      <c r="Q296" s="14">
        <f t="shared" si="12"/>
        <v>0</v>
      </c>
      <c r="R296" s="41"/>
      <c r="S296" s="37"/>
      <c r="T296" s="42"/>
      <c r="U296" s="42"/>
      <c r="V296" s="42"/>
      <c r="W296" s="42"/>
      <c r="X296"/>
      <c r="Y296"/>
      <c r="Z296"/>
      <c r="AA296"/>
    </row>
    <row r="297" spans="16:27">
      <c r="P297" s="14" t="str">
        <f t="shared" si="13"/>
        <v>Landscape (L)</v>
      </c>
      <c r="Q297" s="14">
        <f t="shared" si="12"/>
        <v>0</v>
      </c>
      <c r="R297" s="41"/>
      <c r="S297" s="37"/>
      <c r="T297" s="42"/>
      <c r="U297" s="42"/>
      <c r="V297" s="42"/>
      <c r="W297" s="42"/>
      <c r="X297"/>
      <c r="Y297"/>
      <c r="Z297"/>
      <c r="AA297"/>
    </row>
    <row r="298" spans="16:27">
      <c r="P298" s="14" t="str">
        <f t="shared" si="13"/>
        <v>Landscape (L)</v>
      </c>
      <c r="Q298" s="14">
        <f t="shared" si="12"/>
        <v>0</v>
      </c>
      <c r="R298" s="41"/>
      <c r="S298" s="37"/>
      <c r="T298" s="42"/>
      <c r="U298" s="42"/>
      <c r="V298" s="42"/>
      <c r="W298" s="42"/>
      <c r="X298"/>
      <c r="Y298"/>
      <c r="Z298"/>
      <c r="AA298"/>
    </row>
    <row r="299" spans="16:27">
      <c r="P299" s="14" t="str">
        <f t="shared" si="13"/>
        <v>Landscape (L)</v>
      </c>
      <c r="Q299" s="14">
        <f t="shared" si="12"/>
        <v>0</v>
      </c>
      <c r="R299" s="41"/>
      <c r="S299" s="37"/>
      <c r="T299" s="42"/>
      <c r="U299" s="42"/>
      <c r="V299" s="42"/>
      <c r="W299" s="42"/>
      <c r="X299"/>
      <c r="Y299"/>
      <c r="Z299"/>
      <c r="AA299"/>
    </row>
    <row r="300" spans="16:27">
      <c r="P300" s="14" t="str">
        <f t="shared" si="13"/>
        <v>Landscape (L)</v>
      </c>
      <c r="Q300" s="14">
        <f t="shared" si="12"/>
        <v>0</v>
      </c>
      <c r="R300" s="41"/>
      <c r="S300" s="37"/>
      <c r="T300" s="42"/>
      <c r="U300" s="42"/>
      <c r="V300" s="42"/>
      <c r="W300" s="42"/>
      <c r="X300"/>
      <c r="Y300"/>
      <c r="Z300"/>
      <c r="AA300"/>
    </row>
    <row r="301" spans="16:27">
      <c r="P301" s="14" t="str">
        <f t="shared" si="13"/>
        <v>Landscape (L)</v>
      </c>
      <c r="Q301" s="14">
        <f t="shared" si="12"/>
        <v>0</v>
      </c>
      <c r="R301" s="41"/>
      <c r="S301" s="37"/>
      <c r="T301" s="42"/>
      <c r="U301" s="42"/>
      <c r="V301" s="42"/>
      <c r="W301" s="42"/>
      <c r="X301"/>
      <c r="Y301"/>
      <c r="Z301"/>
      <c r="AA301"/>
    </row>
    <row r="302" spans="16:27">
      <c r="P302" s="14" t="str">
        <f t="shared" si="13"/>
        <v>Landscape (L)</v>
      </c>
      <c r="Q302" s="14">
        <f t="shared" si="12"/>
        <v>0</v>
      </c>
      <c r="R302" s="41"/>
      <c r="S302" s="37"/>
      <c r="T302" s="42"/>
      <c r="U302" s="42"/>
      <c r="V302" s="42"/>
      <c r="W302" s="42"/>
      <c r="X302"/>
      <c r="Y302"/>
      <c r="Z302"/>
      <c r="AA302"/>
    </row>
    <row r="303" spans="16:27">
      <c r="P303" s="14" t="str">
        <f t="shared" si="13"/>
        <v>Landscape (L)</v>
      </c>
      <c r="Q303" s="14">
        <f t="shared" si="12"/>
        <v>0</v>
      </c>
      <c r="R303" s="41"/>
      <c r="S303" s="37"/>
      <c r="T303" s="42"/>
      <c r="U303" s="42"/>
      <c r="V303" s="42"/>
      <c r="W303" s="42"/>
      <c r="X303"/>
      <c r="Y303"/>
      <c r="Z303"/>
      <c r="AA303"/>
    </row>
    <row r="304" spans="16:27">
      <c r="P304" s="14" t="str">
        <f t="shared" si="13"/>
        <v>Landscape (L)</v>
      </c>
      <c r="Q304" s="14">
        <f t="shared" si="12"/>
        <v>0</v>
      </c>
      <c r="R304" s="41"/>
      <c r="S304" s="37"/>
      <c r="T304" s="42"/>
      <c r="U304" s="42"/>
      <c r="V304" s="42"/>
      <c r="W304" s="42"/>
      <c r="X304"/>
      <c r="Y304"/>
      <c r="Z304"/>
      <c r="AA304"/>
    </row>
    <row r="305" spans="16:27">
      <c r="P305" s="14" t="str">
        <f t="shared" si="13"/>
        <v>Landscape (L)</v>
      </c>
      <c r="Q305" s="14">
        <f t="shared" si="12"/>
        <v>0</v>
      </c>
      <c r="R305" s="41"/>
      <c r="S305" s="37"/>
      <c r="T305" s="42"/>
      <c r="U305" s="42"/>
      <c r="V305" s="42"/>
      <c r="W305" s="42"/>
      <c r="X305"/>
      <c r="Y305"/>
      <c r="Z305"/>
      <c r="AA305"/>
    </row>
    <row r="306" spans="16:27">
      <c r="P306" s="14" t="str">
        <f t="shared" si="13"/>
        <v>Landscape (L)</v>
      </c>
      <c r="Q306" s="14">
        <f t="shared" si="12"/>
        <v>0</v>
      </c>
      <c r="R306" s="41"/>
      <c r="S306" s="37"/>
      <c r="T306" s="42"/>
      <c r="U306" s="42"/>
      <c r="V306" s="42"/>
      <c r="W306" s="42"/>
      <c r="X306"/>
      <c r="Y306"/>
      <c r="Z306"/>
      <c r="AA306"/>
    </row>
    <row r="307" spans="16:27">
      <c r="P307" s="14" t="str">
        <f t="shared" si="13"/>
        <v>Landscape (L)</v>
      </c>
      <c r="Q307" s="14">
        <f t="shared" si="12"/>
        <v>0</v>
      </c>
      <c r="R307" s="41"/>
      <c r="S307" s="37"/>
      <c r="T307" s="42"/>
      <c r="U307" s="42"/>
      <c r="V307" s="42"/>
      <c r="W307" s="42"/>
      <c r="X307"/>
      <c r="Y307"/>
      <c r="Z307"/>
      <c r="AA307"/>
    </row>
    <row r="308" spans="16:27">
      <c r="P308" s="14" t="str">
        <f t="shared" si="13"/>
        <v>Landscape (L)</v>
      </c>
      <c r="Q308" s="14">
        <f t="shared" si="12"/>
        <v>0</v>
      </c>
      <c r="R308" s="41"/>
      <c r="S308" s="37"/>
      <c r="T308" s="42"/>
      <c r="U308" s="42"/>
      <c r="V308" s="42"/>
      <c r="W308" s="42"/>
      <c r="X308"/>
      <c r="Y308"/>
      <c r="Z308"/>
      <c r="AA308"/>
    </row>
    <row r="309" spans="16:27">
      <c r="P309" s="25"/>
    </row>
    <row r="310" spans="16:27">
      <c r="P310" s="25"/>
    </row>
    <row r="311" spans="16:27">
      <c r="P311" s="25"/>
    </row>
    <row r="312" spans="16:27">
      <c r="P312" s="25"/>
    </row>
    <row r="313" spans="16:27">
      <c r="P313" s="25"/>
    </row>
    <row r="314" spans="16:27">
      <c r="P314" s="25"/>
    </row>
    <row r="315" spans="16:27">
      <c r="P315" s="25"/>
    </row>
    <row r="316" spans="16:27">
      <c r="P316" s="25"/>
    </row>
    <row r="317" spans="16:27">
      <c r="P317" s="25"/>
    </row>
    <row r="318" spans="16:27">
      <c r="P318" s="25"/>
    </row>
  </sheetData>
  <autoFilter ref="P3:W308" xr:uid="{00000000-0001-0000-0100-000000000000}"/>
  <dataValidations count="2">
    <dataValidation type="list" allowBlank="1" showInputMessage="1" showErrorMessage="1" sqref="C3" xr:uid="{77783D13-A676-46EA-887D-FFC149BD6D4E}">
      <formula1>$G$3:$M$3</formula1>
    </dataValidation>
    <dataValidation type="list" allowBlank="1" showInputMessage="1" showErrorMessage="1" sqref="C4" xr:uid="{38237C11-201E-43BC-886D-D6F9CF5CE30C}">
      <formula1>INDIRECT(C3)</formula1>
    </dataValidation>
  </dataValidations>
  <pageMargins left="0.7" right="0.7" top="0.75" bottom="0.75" header="0.3" footer="0.3"/>
  <pageSetup paperSize="9" scale="70" orientation="portrait" r:id="rId1"/>
  <ignoredErrors>
    <ignoredError sqref="P47 P90 P137 P180 P266"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8561B-CC8A-4F81-B0A3-5EEF05DBA9AB}">
  <dimension ref="A1:DJ97"/>
  <sheetViews>
    <sheetView tabSelected="1" topLeftCell="B31" zoomScale="76" zoomScaleNormal="130" workbookViewId="0">
      <selection activeCell="C50" sqref="C50"/>
    </sheetView>
  </sheetViews>
  <sheetFormatPr defaultRowHeight="14.4"/>
  <cols>
    <col min="3" max="3" width="38.33203125" bestFit="1" customWidth="1"/>
    <col min="4" max="4" width="7.6640625" customWidth="1"/>
    <col min="5" max="5" width="17.33203125" customWidth="1"/>
    <col min="6" max="6" width="15.6640625" bestFit="1" customWidth="1"/>
    <col min="7" max="7" width="23" customWidth="1"/>
    <col min="8" max="8" width="16.33203125" customWidth="1"/>
    <col min="9" max="9" width="14.6640625" customWidth="1"/>
    <col min="10" max="10" width="12.6640625" customWidth="1"/>
    <col min="11" max="11" width="10.33203125" bestFit="1" customWidth="1"/>
    <col min="12" max="12" width="14.44140625" customWidth="1"/>
    <col min="13" max="16" width="10.6640625" bestFit="1" customWidth="1"/>
    <col min="17" max="17" width="10.6640625" customWidth="1"/>
    <col min="18" max="18" width="11.6640625" bestFit="1" customWidth="1"/>
    <col min="19" max="20" width="12.6640625" bestFit="1" customWidth="1"/>
    <col min="21" max="21" width="7.33203125" customWidth="1"/>
    <col min="23" max="23" width="12.5546875" customWidth="1"/>
    <col min="24" max="24" width="12.6640625" customWidth="1"/>
    <col min="27" max="27" width="39.6640625" bestFit="1" customWidth="1"/>
    <col min="28" max="28" width="7.6640625" customWidth="1"/>
    <col min="29" max="29" width="19.109375" customWidth="1"/>
    <col min="30" max="30" width="15.6640625" bestFit="1" customWidth="1"/>
    <col min="31" max="31" width="16.5546875" customWidth="1"/>
    <col min="32" max="32" width="13.88671875" customWidth="1"/>
    <col min="33" max="33" width="16.33203125" customWidth="1"/>
    <col min="34" max="34" width="9.6640625" bestFit="1" customWidth="1"/>
    <col min="35" max="35" width="9.88671875" customWidth="1"/>
    <col min="36" max="36" width="14.33203125" customWidth="1"/>
    <col min="37" max="40" width="10.6640625" bestFit="1" customWidth="1"/>
    <col min="41" max="41" width="12.6640625" customWidth="1"/>
    <col min="42" max="42" width="11.6640625" bestFit="1" customWidth="1"/>
    <col min="43" max="44" width="12.6640625" bestFit="1" customWidth="1"/>
    <col min="45" max="45" width="7.33203125" customWidth="1"/>
    <col min="47" max="47" width="12.5546875" customWidth="1"/>
    <col min="51" max="51" width="34.5546875" bestFit="1" customWidth="1"/>
    <col min="53" max="53" width="19" customWidth="1"/>
    <col min="54" max="54" width="16.109375" bestFit="1" customWidth="1"/>
    <col min="55" max="55" width="17.33203125" customWidth="1"/>
    <col min="56" max="56" width="15.33203125" customWidth="1"/>
    <col min="57" max="57" width="13.6640625" customWidth="1"/>
    <col min="58" max="58" width="9.6640625" bestFit="1" customWidth="1"/>
    <col min="59" max="59" width="10.6640625" bestFit="1" customWidth="1"/>
    <col min="60" max="60" width="16.88671875" customWidth="1"/>
    <col min="61" max="64" width="10.6640625" bestFit="1" customWidth="1"/>
    <col min="65" max="65" width="12.6640625" customWidth="1"/>
    <col min="66" max="66" width="11.6640625" bestFit="1" customWidth="1"/>
    <col min="67" max="68" width="12.6640625" bestFit="1" customWidth="1"/>
    <col min="69" max="69" width="8.6640625" customWidth="1"/>
    <col min="75" max="75" width="39.6640625" bestFit="1" customWidth="1"/>
    <col min="77" max="77" width="20.109375" customWidth="1"/>
    <col min="78" max="79" width="18.6640625" customWidth="1"/>
    <col min="80" max="80" width="14.6640625" customWidth="1"/>
    <col min="81" max="81" width="14.33203125" bestFit="1" customWidth="1"/>
    <col min="82" max="82" width="9.6640625" bestFit="1" customWidth="1"/>
    <col min="83" max="83" width="10.6640625" bestFit="1" customWidth="1"/>
    <col min="84" max="84" width="17.6640625" bestFit="1" customWidth="1"/>
    <col min="85" max="88" width="10.6640625" bestFit="1" customWidth="1"/>
    <col min="89" max="89" width="11.6640625" customWidth="1"/>
    <col min="90" max="90" width="11.6640625" bestFit="1" customWidth="1"/>
    <col min="91" max="92" width="12.6640625" bestFit="1" customWidth="1"/>
    <col min="104" max="104" width="11.109375" bestFit="1" customWidth="1"/>
    <col min="111" max="111" width="10.6640625" bestFit="1" customWidth="1"/>
    <col min="112" max="112" width="10.6640625" customWidth="1"/>
    <col min="113" max="113" width="11.33203125" bestFit="1" customWidth="1"/>
    <col min="114" max="114" width="11.33203125" customWidth="1"/>
  </cols>
  <sheetData>
    <row r="1" spans="1:114">
      <c r="A1" s="1"/>
      <c r="B1" s="2"/>
      <c r="C1" s="129">
        <v>20900</v>
      </c>
      <c r="D1" s="129" t="s">
        <v>571</v>
      </c>
      <c r="E1" s="2"/>
      <c r="I1" s="2"/>
      <c r="J1" s="2"/>
      <c r="K1" s="2"/>
      <c r="L1" s="2"/>
      <c r="M1" s="2"/>
      <c r="N1" s="2"/>
      <c r="O1" s="2"/>
      <c r="P1" s="2"/>
      <c r="Q1" s="2"/>
      <c r="R1" s="2"/>
      <c r="S1" s="2"/>
      <c r="T1" s="2"/>
      <c r="U1" s="2"/>
      <c r="V1" s="2"/>
      <c r="W1" s="2"/>
      <c r="X1" s="90"/>
      <c r="Y1" s="1"/>
      <c r="Z1" s="2"/>
      <c r="AA1" s="2">
        <v>20900</v>
      </c>
      <c r="AB1" s="2" t="s">
        <v>571</v>
      </c>
      <c r="AC1" s="2"/>
      <c r="AH1" s="2"/>
      <c r="AI1" s="2"/>
      <c r="AJ1" s="2"/>
      <c r="AK1" s="2"/>
      <c r="AL1" s="2"/>
      <c r="AM1" s="2"/>
      <c r="AN1" s="2"/>
      <c r="AO1" s="2"/>
      <c r="AP1" s="2"/>
      <c r="AQ1" s="2"/>
      <c r="AR1" s="2"/>
      <c r="AS1" s="2"/>
      <c r="AT1" s="2"/>
      <c r="AU1" s="2"/>
      <c r="AV1" s="90"/>
      <c r="AW1" s="1"/>
      <c r="AX1" s="2"/>
      <c r="AY1" s="2">
        <v>20900</v>
      </c>
      <c r="AZ1" s="2" t="s">
        <v>571</v>
      </c>
      <c r="BA1" s="2"/>
      <c r="BF1" s="2"/>
      <c r="BG1" s="2"/>
      <c r="BH1" s="2"/>
      <c r="BI1" s="2"/>
      <c r="BJ1" s="2"/>
      <c r="BK1" s="2"/>
      <c r="BL1" s="2"/>
      <c r="BM1" s="2"/>
      <c r="BN1" s="2"/>
      <c r="BO1" s="2"/>
      <c r="BP1" s="2"/>
      <c r="BQ1" s="2"/>
      <c r="BR1" s="2"/>
      <c r="BS1" s="2"/>
      <c r="BT1" s="90"/>
      <c r="BV1" s="2"/>
      <c r="BW1" s="2">
        <v>20900</v>
      </c>
      <c r="BX1" s="2" t="s">
        <v>571</v>
      </c>
      <c r="BY1" s="2"/>
      <c r="CD1" s="2"/>
      <c r="CE1" s="2"/>
      <c r="CF1" s="2"/>
      <c r="CG1" s="2"/>
      <c r="CH1" s="2"/>
      <c r="CI1" s="2"/>
      <c r="CJ1" s="2"/>
      <c r="CK1" s="2"/>
      <c r="CL1" s="2"/>
      <c r="CM1" s="2"/>
      <c r="CN1" s="2"/>
      <c r="CO1" s="2"/>
      <c r="CP1" s="2"/>
      <c r="CQ1" s="2"/>
      <c r="CR1" s="90"/>
    </row>
    <row r="2" spans="1:114">
      <c r="A2" s="3"/>
      <c r="C2" s="20">
        <v>20000</v>
      </c>
      <c r="D2" s="20" t="s">
        <v>572</v>
      </c>
      <c r="P2" s="91" t="s">
        <v>833</v>
      </c>
      <c r="Q2" s="91" t="s">
        <v>806</v>
      </c>
      <c r="R2" s="91"/>
      <c r="S2" s="91"/>
      <c r="U2" s="102" t="s">
        <v>824</v>
      </c>
      <c r="V2" s="91"/>
      <c r="W2" s="91"/>
      <c r="X2" s="4"/>
      <c r="Y2" s="3"/>
      <c r="AA2" s="130">
        <v>40000</v>
      </c>
      <c r="AB2" t="s">
        <v>572</v>
      </c>
      <c r="AN2" s="91" t="str">
        <f>P2</f>
        <v>ST5</v>
      </c>
      <c r="AO2" s="91" t="s">
        <v>806</v>
      </c>
      <c r="AP2" s="91"/>
      <c r="AQ2" s="91"/>
      <c r="AS2" s="102" t="s">
        <v>808</v>
      </c>
      <c r="AT2" s="91"/>
      <c r="AU2" s="91"/>
      <c r="AV2" s="4"/>
      <c r="AW2" s="3"/>
      <c r="AY2">
        <v>30000</v>
      </c>
      <c r="AZ2" t="s">
        <v>572</v>
      </c>
      <c r="BL2" s="91" t="str">
        <f>AN2</f>
        <v>ST5</v>
      </c>
      <c r="BM2" s="91" t="s">
        <v>806</v>
      </c>
      <c r="BN2" s="91"/>
      <c r="BO2" s="91"/>
      <c r="BQ2" s="102" t="s">
        <v>807</v>
      </c>
      <c r="BR2" s="91"/>
      <c r="BS2" s="91"/>
      <c r="BT2" s="4"/>
      <c r="BW2">
        <v>20000</v>
      </c>
      <c r="BX2" t="s">
        <v>572</v>
      </c>
      <c r="CJ2" s="91" t="str">
        <f>AN2</f>
        <v>ST5</v>
      </c>
      <c r="CK2" s="91" t="s">
        <v>806</v>
      </c>
      <c r="CL2" s="91"/>
      <c r="CM2" s="91"/>
      <c r="CO2" s="102" t="s">
        <v>730</v>
      </c>
      <c r="CP2" s="91"/>
      <c r="CQ2" s="91"/>
      <c r="CR2" s="4"/>
    </row>
    <row r="3" spans="1:114">
      <c r="A3" s="3"/>
      <c r="X3" s="4"/>
      <c r="Y3" s="3"/>
      <c r="AV3" s="4"/>
      <c r="AW3" s="3"/>
      <c r="BT3" s="4"/>
      <c r="CR3" s="4"/>
    </row>
    <row r="4" spans="1:114" ht="15" thickBot="1">
      <c r="A4" s="3"/>
      <c r="B4" t="s">
        <v>11</v>
      </c>
      <c r="C4" s="25"/>
      <c r="D4" s="66" t="s">
        <v>537</v>
      </c>
      <c r="E4" s="164" t="s">
        <v>536</v>
      </c>
      <c r="F4" s="165"/>
      <c r="G4" s="165"/>
      <c r="H4" s="165"/>
      <c r="I4" s="165"/>
      <c r="J4" s="165"/>
      <c r="K4" s="165"/>
      <c r="L4" s="165"/>
      <c r="M4" s="165"/>
      <c r="N4" s="166"/>
      <c r="O4" s="77"/>
      <c r="P4" s="77"/>
      <c r="Q4" s="77"/>
      <c r="R4" s="77"/>
      <c r="S4" s="77"/>
      <c r="T4" s="77"/>
      <c r="U4" s="66" t="s">
        <v>581</v>
      </c>
      <c r="V4" s="66" t="s">
        <v>570</v>
      </c>
      <c r="W4" s="66" t="s">
        <v>561</v>
      </c>
      <c r="X4" s="4"/>
      <c r="Y4" s="3"/>
      <c r="Z4" t="s">
        <v>11</v>
      </c>
      <c r="AA4" s="25"/>
      <c r="AB4" s="66" t="s">
        <v>537</v>
      </c>
      <c r="AC4" s="164" t="s">
        <v>536</v>
      </c>
      <c r="AD4" s="165"/>
      <c r="AE4" s="165"/>
      <c r="AF4" s="165"/>
      <c r="AG4" s="165"/>
      <c r="AH4" s="165"/>
      <c r="AI4" s="165"/>
      <c r="AJ4" s="165"/>
      <c r="AK4" s="165"/>
      <c r="AL4" s="166"/>
      <c r="AM4" s="77"/>
      <c r="AN4" s="77"/>
      <c r="AO4" s="77"/>
      <c r="AP4" s="77"/>
      <c r="AQ4" s="77"/>
      <c r="AR4" s="77"/>
      <c r="AS4" s="66" t="s">
        <v>581</v>
      </c>
      <c r="AT4" s="66" t="s">
        <v>570</v>
      </c>
      <c r="AU4" s="66" t="s">
        <v>561</v>
      </c>
      <c r="AV4" s="4"/>
      <c r="AW4" s="3"/>
      <c r="AX4" t="s">
        <v>11</v>
      </c>
      <c r="AY4" s="25"/>
      <c r="AZ4" s="66" t="s">
        <v>537</v>
      </c>
      <c r="BA4" s="164" t="s">
        <v>536</v>
      </c>
      <c r="BB4" s="165"/>
      <c r="BC4" s="165"/>
      <c r="BD4" s="165"/>
      <c r="BE4" s="165"/>
      <c r="BF4" s="165"/>
      <c r="BG4" s="165"/>
      <c r="BH4" s="165"/>
      <c r="BI4" s="165"/>
      <c r="BJ4" s="166"/>
      <c r="BK4" s="77"/>
      <c r="BL4" s="77"/>
      <c r="BM4" s="77"/>
      <c r="BN4" s="77"/>
      <c r="BO4" s="77"/>
      <c r="BP4" s="77"/>
      <c r="BQ4" s="66" t="s">
        <v>581</v>
      </c>
      <c r="BR4" s="66" t="s">
        <v>570</v>
      </c>
      <c r="BS4" s="66" t="s">
        <v>561</v>
      </c>
      <c r="BT4" s="4"/>
      <c r="BV4" t="s">
        <v>11</v>
      </c>
      <c r="BW4" s="25"/>
      <c r="BX4" s="66" t="s">
        <v>537</v>
      </c>
      <c r="BY4" s="164" t="s">
        <v>536</v>
      </c>
      <c r="BZ4" s="165"/>
      <c r="CA4" s="165"/>
      <c r="CB4" s="165"/>
      <c r="CC4" s="165"/>
      <c r="CD4" s="165"/>
      <c r="CE4" s="165"/>
      <c r="CF4" s="165"/>
      <c r="CG4" s="165"/>
      <c r="CH4" s="166"/>
      <c r="CI4" s="77"/>
      <c r="CJ4" s="77"/>
      <c r="CK4" s="77"/>
      <c r="CL4" s="77"/>
      <c r="CM4" s="77"/>
      <c r="CN4" s="77"/>
      <c r="CO4" s="66" t="s">
        <v>581</v>
      </c>
      <c r="CP4" s="66" t="s">
        <v>570</v>
      </c>
      <c r="CQ4" s="66" t="s">
        <v>561</v>
      </c>
      <c r="CR4" s="4"/>
    </row>
    <row r="5" spans="1:114">
      <c r="A5" s="3"/>
      <c r="C5" s="78"/>
      <c r="D5" s="68"/>
      <c r="E5" s="109" t="s">
        <v>720</v>
      </c>
      <c r="F5" s="141" t="s">
        <v>546</v>
      </c>
      <c r="G5" s="109" t="s">
        <v>548</v>
      </c>
      <c r="H5" s="109" t="s">
        <v>718</v>
      </c>
      <c r="I5" s="109" t="s">
        <v>719</v>
      </c>
      <c r="J5" s="76"/>
      <c r="K5" s="76"/>
      <c r="L5" s="76"/>
      <c r="M5" s="76"/>
      <c r="N5" s="76"/>
      <c r="O5" s="76"/>
      <c r="P5" s="76"/>
      <c r="Q5" s="76"/>
      <c r="R5" s="76"/>
      <c r="S5" s="76"/>
      <c r="T5" s="76"/>
      <c r="U5" s="68"/>
      <c r="V5" s="68"/>
      <c r="W5" s="85"/>
      <c r="X5" s="4"/>
      <c r="Y5" s="3"/>
      <c r="AA5" s="78"/>
      <c r="AB5" s="68"/>
      <c r="AC5" s="122" t="s">
        <v>720</v>
      </c>
      <c r="AD5" s="122" t="s">
        <v>546</v>
      </c>
      <c r="AE5" s="122" t="s">
        <v>548</v>
      </c>
      <c r="AF5" s="122" t="s">
        <v>718</v>
      </c>
      <c r="AG5" s="122" t="s">
        <v>719</v>
      </c>
      <c r="AH5" s="131"/>
      <c r="AI5" s="131"/>
      <c r="AJ5" s="131"/>
      <c r="AK5" s="131"/>
      <c r="AL5" s="131"/>
      <c r="AM5" s="131"/>
      <c r="AN5" s="131"/>
      <c r="AO5" s="131"/>
      <c r="AP5" s="131"/>
      <c r="AQ5" s="131"/>
      <c r="AR5" s="131"/>
      <c r="AS5" s="68"/>
      <c r="AT5" s="68"/>
      <c r="AU5" s="85"/>
      <c r="AV5" s="4"/>
      <c r="AW5" s="3"/>
      <c r="AY5" s="78"/>
      <c r="AZ5" s="68"/>
      <c r="BA5" s="109" t="s">
        <v>720</v>
      </c>
      <c r="BB5" s="109" t="s">
        <v>546</v>
      </c>
      <c r="BC5" s="109" t="s">
        <v>548</v>
      </c>
      <c r="BD5" s="109" t="s">
        <v>718</v>
      </c>
      <c r="BE5" s="109" t="s">
        <v>719</v>
      </c>
      <c r="BF5" s="76"/>
      <c r="BG5" s="76"/>
      <c r="BH5" s="76"/>
      <c r="BI5" s="76"/>
      <c r="BJ5" s="76"/>
      <c r="BK5" s="76"/>
      <c r="BL5" s="76"/>
      <c r="BM5" s="76"/>
      <c r="BN5" s="76"/>
      <c r="BO5" s="76"/>
      <c r="BP5" s="76"/>
      <c r="BQ5" s="68"/>
      <c r="BR5" s="68"/>
      <c r="BS5" s="85"/>
      <c r="BT5" s="4"/>
      <c r="BW5" s="78"/>
      <c r="BX5" s="68"/>
      <c r="BY5" s="109" t="s">
        <v>720</v>
      </c>
      <c r="BZ5" s="109" t="s">
        <v>546</v>
      </c>
      <c r="CA5" s="109" t="s">
        <v>548</v>
      </c>
      <c r="CB5" s="109" t="s">
        <v>718</v>
      </c>
      <c r="CC5" s="109" t="s">
        <v>719</v>
      </c>
      <c r="CD5" s="76"/>
      <c r="CE5" s="76"/>
      <c r="CF5" s="76"/>
      <c r="CG5" s="76"/>
      <c r="CH5" s="76"/>
      <c r="CI5" s="76"/>
      <c r="CJ5" s="76"/>
      <c r="CK5" s="76"/>
      <c r="CL5" s="76"/>
      <c r="CM5" s="76"/>
      <c r="CN5" s="76"/>
      <c r="CO5" s="68"/>
      <c r="CP5" s="68"/>
      <c r="CQ5" s="85"/>
      <c r="CR5" s="4"/>
    </row>
    <row r="6" spans="1:114" ht="15" thickBot="1">
      <c r="A6" s="3"/>
      <c r="B6" s="65">
        <v>1</v>
      </c>
      <c r="C6" s="72" t="s">
        <v>728</v>
      </c>
      <c r="D6" s="73" t="s">
        <v>538</v>
      </c>
      <c r="E6" s="73">
        <v>0.3</v>
      </c>
      <c r="F6" s="73">
        <v>0.2</v>
      </c>
      <c r="G6" s="73">
        <v>0.1</v>
      </c>
      <c r="H6" s="73">
        <v>0.05</v>
      </c>
      <c r="I6" s="73">
        <v>0.01</v>
      </c>
      <c r="J6" s="73"/>
      <c r="K6" s="73"/>
      <c r="L6" s="73"/>
      <c r="M6" s="73"/>
      <c r="N6" s="73"/>
      <c r="O6" s="73"/>
      <c r="P6" s="73"/>
      <c r="Q6" s="73"/>
      <c r="R6" s="73"/>
      <c r="S6" s="73"/>
      <c r="T6" s="73"/>
      <c r="U6" s="83">
        <v>0.2</v>
      </c>
      <c r="V6" s="73">
        <f>SUM(U6*$C$1)</f>
        <v>4180</v>
      </c>
      <c r="W6" s="86">
        <f>SUM(U6*$C$2)</f>
        <v>4000</v>
      </c>
      <c r="X6" s="4"/>
      <c r="Y6" s="3"/>
      <c r="Z6" s="65">
        <v>1</v>
      </c>
      <c r="AA6" s="72" t="s">
        <v>728</v>
      </c>
      <c r="AB6" s="73" t="s">
        <v>538</v>
      </c>
      <c r="AC6" s="127">
        <v>0.3</v>
      </c>
      <c r="AD6" s="127">
        <v>0.2</v>
      </c>
      <c r="AE6" s="127">
        <v>0.1</v>
      </c>
      <c r="AF6" s="127">
        <v>0.05</v>
      </c>
      <c r="AG6" s="127">
        <v>0.01</v>
      </c>
      <c r="AH6" s="127"/>
      <c r="AI6" s="127"/>
      <c r="AJ6" s="127"/>
      <c r="AK6" s="127"/>
      <c r="AL6" s="127"/>
      <c r="AM6" s="127"/>
      <c r="AN6" s="127"/>
      <c r="AO6" s="127"/>
      <c r="AP6" s="127"/>
      <c r="AQ6" s="127"/>
      <c r="AR6" s="127"/>
      <c r="AS6" s="83">
        <v>0.2</v>
      </c>
      <c r="AT6" s="73">
        <f>SUM(AS6*$AA$1)</f>
        <v>4180</v>
      </c>
      <c r="AU6" s="86">
        <f>SUM(AS6*$AA$2)</f>
        <v>8000</v>
      </c>
      <c r="AV6" s="4"/>
      <c r="AW6" s="3"/>
      <c r="AX6" s="65">
        <v>1</v>
      </c>
      <c r="AY6" s="72" t="s">
        <v>728</v>
      </c>
      <c r="AZ6" s="73" t="s">
        <v>538</v>
      </c>
      <c r="BA6" s="73">
        <v>0.3</v>
      </c>
      <c r="BB6" s="73">
        <v>0.2</v>
      </c>
      <c r="BC6" s="73">
        <v>0.1</v>
      </c>
      <c r="BD6" s="73">
        <v>0.05</v>
      </c>
      <c r="BE6" s="73">
        <v>0.01</v>
      </c>
      <c r="BF6" s="73"/>
      <c r="BG6" s="73"/>
      <c r="BH6" s="73"/>
      <c r="BI6" s="73"/>
      <c r="BJ6" s="73"/>
      <c r="BK6" s="73"/>
      <c r="BL6" s="73"/>
      <c r="BM6" s="73"/>
      <c r="BN6" s="73"/>
      <c r="BO6" s="73"/>
      <c r="BP6" s="73"/>
      <c r="BQ6" s="83">
        <v>0.2</v>
      </c>
      <c r="BR6" s="73">
        <f>SUM(BQ6*$AY$1)</f>
        <v>4180</v>
      </c>
      <c r="BS6" s="86">
        <f>SUM(BQ6*$AY$2)</f>
        <v>6000</v>
      </c>
      <c r="BT6" s="4"/>
      <c r="BV6" s="65">
        <v>1</v>
      </c>
      <c r="BW6" s="72" t="s">
        <v>728</v>
      </c>
      <c r="BX6" s="73" t="s">
        <v>538</v>
      </c>
      <c r="BY6" s="73">
        <v>0.3</v>
      </c>
      <c r="BZ6" s="73">
        <v>0.2</v>
      </c>
      <c r="CA6" s="73">
        <v>0.1</v>
      </c>
      <c r="CB6" s="73">
        <v>0.05</v>
      </c>
      <c r="CC6" s="73">
        <v>0.01</v>
      </c>
      <c r="CD6" s="73"/>
      <c r="CE6" s="73"/>
      <c r="CF6" s="73"/>
      <c r="CG6" s="73"/>
      <c r="CH6" s="73"/>
      <c r="CI6" s="73"/>
      <c r="CJ6" s="73"/>
      <c r="CK6" s="73"/>
      <c r="CL6" s="73"/>
      <c r="CM6" s="73"/>
      <c r="CN6" s="73"/>
      <c r="CO6" s="83">
        <v>0.2</v>
      </c>
      <c r="CP6" s="86">
        <f>SUM(CO6*$BW$1)</f>
        <v>4180</v>
      </c>
      <c r="CQ6" s="86">
        <f>SUM(CO6*$BW$2)</f>
        <v>4000</v>
      </c>
      <c r="CR6" s="4"/>
    </row>
    <row r="7" spans="1:114">
      <c r="A7" s="3"/>
      <c r="B7" s="65"/>
      <c r="C7" s="99"/>
      <c r="D7" s="68"/>
      <c r="E7" s="109" t="s">
        <v>717</v>
      </c>
      <c r="F7" s="109" t="s">
        <v>721</v>
      </c>
      <c r="G7" s="109" t="s">
        <v>553</v>
      </c>
      <c r="H7" s="109" t="s">
        <v>718</v>
      </c>
      <c r="I7" s="109" t="s">
        <v>566</v>
      </c>
      <c r="J7" s="141" t="s">
        <v>822</v>
      </c>
      <c r="K7" s="110" t="s">
        <v>823</v>
      </c>
      <c r="L7" s="110" t="s">
        <v>724</v>
      </c>
      <c r="M7" s="110" t="s">
        <v>725</v>
      </c>
      <c r="N7" s="110" t="s">
        <v>726</v>
      </c>
      <c r="O7" s="110" t="s">
        <v>727</v>
      </c>
      <c r="P7" s="110"/>
      <c r="Q7" s="110"/>
      <c r="R7" s="110"/>
      <c r="S7" s="110"/>
      <c r="T7" s="110"/>
      <c r="U7" s="68"/>
      <c r="V7" s="68"/>
      <c r="W7" s="85"/>
      <c r="X7" s="4"/>
      <c r="Y7" s="3"/>
      <c r="Z7" s="65"/>
      <c r="AA7" s="67"/>
      <c r="AB7" s="68"/>
      <c r="AC7" s="109" t="s">
        <v>717</v>
      </c>
      <c r="AD7" s="109" t="s">
        <v>721</v>
      </c>
      <c r="AE7" s="109" t="s">
        <v>553</v>
      </c>
      <c r="AF7" s="109" t="s">
        <v>718</v>
      </c>
      <c r="AG7" s="109" t="s">
        <v>566</v>
      </c>
      <c r="AH7" s="109" t="s">
        <v>822</v>
      </c>
      <c r="AI7" s="110" t="s">
        <v>823</v>
      </c>
      <c r="AJ7" s="110" t="s">
        <v>724</v>
      </c>
      <c r="AK7" s="110" t="s">
        <v>725</v>
      </c>
      <c r="AL7" s="110" t="s">
        <v>726</v>
      </c>
      <c r="AM7" s="110" t="s">
        <v>727</v>
      </c>
      <c r="AN7" s="111"/>
      <c r="AO7" s="111"/>
      <c r="AP7" s="111"/>
      <c r="AQ7" s="111"/>
      <c r="AR7" s="111"/>
      <c r="AS7" s="68"/>
      <c r="AT7" s="68"/>
      <c r="AU7" s="85"/>
      <c r="AV7" s="4"/>
      <c r="AW7" s="3"/>
      <c r="AX7" s="65"/>
      <c r="AY7" s="67"/>
      <c r="AZ7" s="68"/>
      <c r="BA7" s="109" t="s">
        <v>717</v>
      </c>
      <c r="BB7" s="109" t="s">
        <v>721</v>
      </c>
      <c r="BC7" s="109" t="s">
        <v>553</v>
      </c>
      <c r="BD7" s="109" t="s">
        <v>718</v>
      </c>
      <c r="BE7" s="109" t="s">
        <v>566</v>
      </c>
      <c r="BF7" s="109" t="s">
        <v>822</v>
      </c>
      <c r="BG7" s="110" t="s">
        <v>823</v>
      </c>
      <c r="BH7" s="110" t="s">
        <v>724</v>
      </c>
      <c r="BI7" s="110" t="s">
        <v>725</v>
      </c>
      <c r="BJ7" s="110" t="s">
        <v>726</v>
      </c>
      <c r="BK7" s="110" t="s">
        <v>727</v>
      </c>
      <c r="BL7" s="110"/>
      <c r="BM7" s="110"/>
      <c r="BN7" s="110"/>
      <c r="BO7" s="110"/>
      <c r="BP7" s="110"/>
      <c r="BQ7" s="68"/>
      <c r="BR7" s="68"/>
      <c r="BS7" s="85"/>
      <c r="BT7" s="4"/>
      <c r="BV7" s="65"/>
      <c r="BW7" s="67"/>
      <c r="BX7" s="68"/>
      <c r="BY7" s="109" t="s">
        <v>717</v>
      </c>
      <c r="BZ7" s="109" t="s">
        <v>721</v>
      </c>
      <c r="CA7" s="109" t="s">
        <v>553</v>
      </c>
      <c r="CB7" s="109" t="s">
        <v>718</v>
      </c>
      <c r="CC7" s="109" t="s">
        <v>566</v>
      </c>
      <c r="CD7" s="109" t="s">
        <v>822</v>
      </c>
      <c r="CE7" s="110" t="s">
        <v>823</v>
      </c>
      <c r="CF7" s="110" t="s">
        <v>724</v>
      </c>
      <c r="CG7" s="110" t="s">
        <v>725</v>
      </c>
      <c r="CH7" s="110" t="s">
        <v>726</v>
      </c>
      <c r="CI7" s="110" t="s">
        <v>727</v>
      </c>
      <c r="CJ7" s="110"/>
      <c r="CK7" s="110"/>
      <c r="CL7" s="110"/>
      <c r="CM7" s="110"/>
      <c r="CN7" s="110"/>
      <c r="CO7" s="68"/>
      <c r="CP7" s="68"/>
      <c r="CQ7" s="85"/>
      <c r="CR7" s="4"/>
    </row>
    <row r="8" spans="1:114" ht="15" thickBot="1">
      <c r="A8" s="3"/>
      <c r="B8" s="65">
        <v>2</v>
      </c>
      <c r="C8" s="72" t="s">
        <v>539</v>
      </c>
      <c r="D8" s="73" t="s">
        <v>683</v>
      </c>
      <c r="E8" s="73">
        <v>0.15</v>
      </c>
      <c r="F8" s="73">
        <v>0.3</v>
      </c>
      <c r="G8" s="73">
        <v>0.5</v>
      </c>
      <c r="H8" s="73">
        <v>0.8</v>
      </c>
      <c r="I8" s="73">
        <v>1</v>
      </c>
      <c r="J8" s="73">
        <v>2.2000000000000002</v>
      </c>
      <c r="K8" s="73">
        <v>3</v>
      </c>
      <c r="L8" s="73">
        <v>4.2</v>
      </c>
      <c r="M8" s="73">
        <v>5.5</v>
      </c>
      <c r="N8" s="73">
        <v>7</v>
      </c>
      <c r="O8" s="73">
        <v>10</v>
      </c>
      <c r="P8" s="73"/>
      <c r="Q8" s="73"/>
      <c r="R8" s="73"/>
      <c r="S8" s="73"/>
      <c r="T8" s="73"/>
      <c r="U8" s="83">
        <v>0.15</v>
      </c>
      <c r="V8" s="73">
        <f>SUM(U8*$C$1)</f>
        <v>3135</v>
      </c>
      <c r="W8" s="86">
        <f>SUM(U8*$C$2)</f>
        <v>3000</v>
      </c>
      <c r="X8" s="4"/>
      <c r="Y8" s="3"/>
      <c r="Z8" s="65">
        <v>2</v>
      </c>
      <c r="AA8" s="72" t="s">
        <v>539</v>
      </c>
      <c r="AB8" s="73" t="s">
        <v>683</v>
      </c>
      <c r="AC8" s="73">
        <v>0.15</v>
      </c>
      <c r="AD8" s="73">
        <v>0.3</v>
      </c>
      <c r="AE8" s="73">
        <v>0.5</v>
      </c>
      <c r="AF8" s="73">
        <v>0.8</v>
      </c>
      <c r="AG8" s="73">
        <v>1</v>
      </c>
      <c r="AH8" s="73">
        <v>2.2000000000000002</v>
      </c>
      <c r="AI8" s="73">
        <v>3</v>
      </c>
      <c r="AJ8" s="73">
        <v>4.2</v>
      </c>
      <c r="AK8" s="73">
        <v>5.5</v>
      </c>
      <c r="AL8" s="73">
        <v>7</v>
      </c>
      <c r="AM8" s="73">
        <v>10</v>
      </c>
      <c r="AN8" s="127"/>
      <c r="AO8" s="127"/>
      <c r="AP8" s="127"/>
      <c r="AQ8" s="127"/>
      <c r="AR8" s="127"/>
      <c r="AS8" s="83">
        <v>2.2000000000000002</v>
      </c>
      <c r="AT8" s="73">
        <f>SUM(AS8*$AA$1)</f>
        <v>45980.000000000007</v>
      </c>
      <c r="AU8" s="86">
        <f>SUM(AS8*$AA$2)</f>
        <v>88000</v>
      </c>
      <c r="AV8" s="4"/>
      <c r="AW8" s="3"/>
      <c r="AX8" s="65">
        <v>2</v>
      </c>
      <c r="AY8" s="72" t="s">
        <v>539</v>
      </c>
      <c r="AZ8" s="73" t="s">
        <v>683</v>
      </c>
      <c r="BA8" s="73">
        <v>0.15</v>
      </c>
      <c r="BB8" s="73">
        <v>0.3</v>
      </c>
      <c r="BC8" s="73">
        <v>0.5</v>
      </c>
      <c r="BD8" s="73">
        <v>0.8</v>
      </c>
      <c r="BE8" s="73">
        <v>1</v>
      </c>
      <c r="BF8" s="73">
        <v>2.2000000000000002</v>
      </c>
      <c r="BG8" s="73">
        <v>3</v>
      </c>
      <c r="BH8" s="73">
        <v>4.2</v>
      </c>
      <c r="BI8" s="73">
        <v>5.5</v>
      </c>
      <c r="BJ8" s="73">
        <v>7</v>
      </c>
      <c r="BK8" s="73">
        <v>10</v>
      </c>
      <c r="BL8" s="73"/>
      <c r="BM8" s="73"/>
      <c r="BN8" s="73"/>
      <c r="BO8" s="73"/>
      <c r="BP8" s="73"/>
      <c r="BQ8" s="83">
        <v>1</v>
      </c>
      <c r="BR8" s="73">
        <f>SUM(BQ8*$AY$1)</f>
        <v>20900</v>
      </c>
      <c r="BS8" s="86">
        <f>SUM(BQ8*$AY$2)</f>
        <v>30000</v>
      </c>
      <c r="BT8" s="4"/>
      <c r="BV8" s="65">
        <v>2</v>
      </c>
      <c r="BW8" s="72" t="s">
        <v>539</v>
      </c>
      <c r="BX8" s="73" t="s">
        <v>683</v>
      </c>
      <c r="BY8" s="73">
        <v>0.15</v>
      </c>
      <c r="BZ8" s="73">
        <v>0.3</v>
      </c>
      <c r="CA8" s="73">
        <v>0.5</v>
      </c>
      <c r="CB8" s="73">
        <v>0.8</v>
      </c>
      <c r="CC8" s="73">
        <v>1</v>
      </c>
      <c r="CD8" s="73">
        <v>2.2000000000000002</v>
      </c>
      <c r="CE8" s="73">
        <v>3</v>
      </c>
      <c r="CF8" s="73">
        <v>4.2</v>
      </c>
      <c r="CG8" s="73">
        <v>5.5</v>
      </c>
      <c r="CH8" s="73">
        <v>7</v>
      </c>
      <c r="CI8" s="73">
        <v>10</v>
      </c>
      <c r="CJ8" s="73"/>
      <c r="CK8" s="73"/>
      <c r="CL8" s="73"/>
      <c r="CM8" s="73"/>
      <c r="CN8" s="73"/>
      <c r="CO8" s="83">
        <v>0.3</v>
      </c>
      <c r="CP8" s="86">
        <f>SUM(CO8*$BW$1)</f>
        <v>6270</v>
      </c>
      <c r="CQ8" s="86">
        <f>SUM(CO8*$BW$2)</f>
        <v>6000</v>
      </c>
      <c r="CR8" s="4"/>
    </row>
    <row r="9" spans="1:114">
      <c r="A9" s="3"/>
      <c r="B9" s="65"/>
      <c r="C9" s="99"/>
      <c r="D9" s="68"/>
      <c r="E9" s="141" t="s">
        <v>563</v>
      </c>
      <c r="F9" s="109" t="s">
        <v>564</v>
      </c>
      <c r="G9" s="109" t="s">
        <v>565</v>
      </c>
      <c r="H9" s="109" t="s">
        <v>566</v>
      </c>
      <c r="I9" s="109" t="s">
        <v>567</v>
      </c>
      <c r="J9" s="109" t="s">
        <v>568</v>
      </c>
      <c r="K9" s="109" t="s">
        <v>569</v>
      </c>
      <c r="L9" s="76"/>
      <c r="M9" s="76"/>
      <c r="N9" s="76"/>
      <c r="O9" s="76"/>
      <c r="P9" s="76"/>
      <c r="Q9" s="76"/>
      <c r="R9" s="76"/>
      <c r="S9" s="76"/>
      <c r="T9" s="76"/>
      <c r="U9" s="68"/>
      <c r="V9" s="68"/>
      <c r="W9" s="85"/>
      <c r="X9" s="4"/>
      <c r="Y9" s="3"/>
      <c r="Z9" s="65"/>
      <c r="AA9" s="67"/>
      <c r="AB9" s="68"/>
      <c r="AC9" s="122" t="s">
        <v>563</v>
      </c>
      <c r="AD9" s="122" t="s">
        <v>564</v>
      </c>
      <c r="AE9" s="122" t="s">
        <v>565</v>
      </c>
      <c r="AF9" s="122" t="s">
        <v>566</v>
      </c>
      <c r="AG9" s="122" t="s">
        <v>567</v>
      </c>
      <c r="AH9" s="122" t="s">
        <v>568</v>
      </c>
      <c r="AI9" s="122" t="s">
        <v>569</v>
      </c>
      <c r="AJ9" s="131"/>
      <c r="AK9" s="131"/>
      <c r="AL9" s="131"/>
      <c r="AM9" s="131"/>
      <c r="AN9" s="131"/>
      <c r="AO9" s="131"/>
      <c r="AP9" s="131"/>
      <c r="AQ9" s="131"/>
      <c r="AR9" s="131"/>
      <c r="AS9" s="68"/>
      <c r="AT9" s="68"/>
      <c r="AU9" s="85"/>
      <c r="AV9" s="4"/>
      <c r="AW9" s="3"/>
      <c r="AX9" s="65"/>
      <c r="AY9" s="67"/>
      <c r="AZ9" s="68"/>
      <c r="BA9" s="109" t="s">
        <v>563</v>
      </c>
      <c r="BB9" s="109" t="s">
        <v>564</v>
      </c>
      <c r="BC9" s="109" t="s">
        <v>565</v>
      </c>
      <c r="BD9" s="109" t="s">
        <v>566</v>
      </c>
      <c r="BE9" s="109" t="s">
        <v>567</v>
      </c>
      <c r="BF9" s="109" t="s">
        <v>568</v>
      </c>
      <c r="BG9" s="109" t="s">
        <v>569</v>
      </c>
      <c r="BH9" s="76"/>
      <c r="BI9" s="76"/>
      <c r="BJ9" s="76"/>
      <c r="BK9" s="76"/>
      <c r="BL9" s="76"/>
      <c r="BM9" s="76"/>
      <c r="BN9" s="76"/>
      <c r="BO9" s="76"/>
      <c r="BP9" s="76"/>
      <c r="BQ9" s="68"/>
      <c r="BR9" s="68"/>
      <c r="BS9" s="85"/>
      <c r="BT9" s="4"/>
      <c r="BV9" s="65"/>
      <c r="BW9" s="67"/>
      <c r="BX9" s="68"/>
      <c r="BY9" s="109" t="s">
        <v>563</v>
      </c>
      <c r="BZ9" s="109" t="s">
        <v>564</v>
      </c>
      <c r="CA9" s="109" t="s">
        <v>565</v>
      </c>
      <c r="CB9" s="109" t="s">
        <v>566</v>
      </c>
      <c r="CC9" s="109" t="s">
        <v>567</v>
      </c>
      <c r="CD9" s="109" t="s">
        <v>568</v>
      </c>
      <c r="CE9" s="109" t="s">
        <v>569</v>
      </c>
      <c r="CF9" s="76"/>
      <c r="CG9" s="76"/>
      <c r="CH9" s="76"/>
      <c r="CI9" s="76"/>
      <c r="CJ9" s="76"/>
      <c r="CK9" s="76"/>
      <c r="CL9" s="76"/>
      <c r="CM9" s="76"/>
      <c r="CN9" s="76"/>
      <c r="CO9" s="68"/>
      <c r="CP9" s="68"/>
      <c r="CQ9" s="85"/>
      <c r="CR9" s="4"/>
    </row>
    <row r="10" spans="1:114" ht="15" thickBot="1">
      <c r="A10" s="3"/>
      <c r="B10" s="65">
        <v>3</v>
      </c>
      <c r="C10" s="72" t="s">
        <v>531</v>
      </c>
      <c r="D10" s="73" t="s">
        <v>552</v>
      </c>
      <c r="E10" s="73">
        <v>0.01</v>
      </c>
      <c r="F10" s="73">
        <v>0.15</v>
      </c>
      <c r="G10" s="73">
        <v>0.2</v>
      </c>
      <c r="H10" s="73">
        <v>0.25</v>
      </c>
      <c r="I10" s="73">
        <v>0.3</v>
      </c>
      <c r="J10" s="73">
        <v>0.35</v>
      </c>
      <c r="K10" s="73">
        <v>0.4</v>
      </c>
      <c r="L10" s="73"/>
      <c r="M10" s="73"/>
      <c r="N10" s="73"/>
      <c r="O10" s="73"/>
      <c r="P10" s="73"/>
      <c r="Q10" s="73"/>
      <c r="R10" s="73"/>
      <c r="S10" s="73"/>
      <c r="T10" s="73"/>
      <c r="U10" s="83">
        <v>0.01</v>
      </c>
      <c r="V10" s="73">
        <f>SUM(U10*$C$1)</f>
        <v>209</v>
      </c>
      <c r="W10" s="86">
        <f>SUM(U10*$C$2)</f>
        <v>200</v>
      </c>
      <c r="X10" s="4"/>
      <c r="Y10" s="3"/>
      <c r="Z10" s="65">
        <v>3</v>
      </c>
      <c r="AA10" s="72" t="s">
        <v>531</v>
      </c>
      <c r="AB10" s="73" t="s">
        <v>552</v>
      </c>
      <c r="AC10" s="127">
        <v>0.01</v>
      </c>
      <c r="AD10" s="127">
        <v>0.15</v>
      </c>
      <c r="AE10" s="127">
        <v>0.2</v>
      </c>
      <c r="AF10" s="127">
        <v>0.25</v>
      </c>
      <c r="AG10" s="127">
        <v>0.3</v>
      </c>
      <c r="AH10" s="127">
        <v>0.35</v>
      </c>
      <c r="AI10" s="127">
        <v>0.4</v>
      </c>
      <c r="AJ10" s="127"/>
      <c r="AK10" s="127"/>
      <c r="AL10" s="127"/>
      <c r="AM10" s="127"/>
      <c r="AN10" s="127"/>
      <c r="AO10" s="127"/>
      <c r="AP10" s="127"/>
      <c r="AQ10" s="127"/>
      <c r="AR10" s="127"/>
      <c r="AS10" s="83">
        <v>0.01</v>
      </c>
      <c r="AT10" s="73">
        <f>SUM(AS10*$AA$1)</f>
        <v>209</v>
      </c>
      <c r="AU10" s="86">
        <f>SUM(AS10*$AA$2)</f>
        <v>400</v>
      </c>
      <c r="AV10" s="4"/>
      <c r="AW10" s="3"/>
      <c r="AX10" s="65">
        <v>3</v>
      </c>
      <c r="AY10" s="72" t="s">
        <v>531</v>
      </c>
      <c r="AZ10" s="73" t="s">
        <v>552</v>
      </c>
      <c r="BA10" s="73">
        <v>0.01</v>
      </c>
      <c r="BB10" s="73">
        <v>0.15</v>
      </c>
      <c r="BC10" s="73">
        <v>0.2</v>
      </c>
      <c r="BD10" s="73">
        <v>0.25</v>
      </c>
      <c r="BE10" s="73">
        <v>0.3</v>
      </c>
      <c r="BF10" s="73">
        <v>0.35</v>
      </c>
      <c r="BG10" s="73">
        <v>0.4</v>
      </c>
      <c r="BH10" s="73"/>
      <c r="BI10" s="73"/>
      <c r="BJ10" s="73"/>
      <c r="BK10" s="73"/>
      <c r="BL10" s="73"/>
      <c r="BM10" s="73"/>
      <c r="BN10" s="73"/>
      <c r="BO10" s="73"/>
      <c r="BP10" s="73"/>
      <c r="BQ10" s="83">
        <v>0.01</v>
      </c>
      <c r="BR10" s="73">
        <f>SUM(BQ10*$AY$1)</f>
        <v>209</v>
      </c>
      <c r="BS10" s="86">
        <f>SUM(BQ10*$AY$2)</f>
        <v>300</v>
      </c>
      <c r="BT10" s="4"/>
      <c r="BV10" s="65">
        <v>3</v>
      </c>
      <c r="BW10" s="72" t="s">
        <v>531</v>
      </c>
      <c r="BX10" s="73" t="s">
        <v>552</v>
      </c>
      <c r="BY10" s="73">
        <v>0.01</v>
      </c>
      <c r="BZ10" s="73">
        <v>0.15</v>
      </c>
      <c r="CA10" s="73">
        <v>0.2</v>
      </c>
      <c r="CB10" s="73">
        <v>0.25</v>
      </c>
      <c r="CC10" s="73">
        <v>0.3</v>
      </c>
      <c r="CD10" s="73">
        <v>0.35</v>
      </c>
      <c r="CE10" s="73">
        <v>0.4</v>
      </c>
      <c r="CF10" s="73"/>
      <c r="CG10" s="73"/>
      <c r="CH10" s="73"/>
      <c r="CI10" s="73"/>
      <c r="CJ10" s="73"/>
      <c r="CK10" s="73"/>
      <c r="CL10" s="73"/>
      <c r="CM10" s="73"/>
      <c r="CN10" s="73"/>
      <c r="CO10" s="83">
        <v>0.01</v>
      </c>
      <c r="CP10" s="86">
        <f>SUM(CO10*$BW$1)</f>
        <v>209</v>
      </c>
      <c r="CQ10" s="86">
        <f>SUM(CO10*$BW$2)</f>
        <v>200</v>
      </c>
      <c r="CR10" s="4"/>
    </row>
    <row r="11" spans="1:114">
      <c r="A11" s="3"/>
      <c r="B11" s="65"/>
      <c r="C11" s="99"/>
      <c r="D11" s="68"/>
      <c r="E11" s="141" t="s">
        <v>545</v>
      </c>
      <c r="F11" s="109" t="s">
        <v>42</v>
      </c>
      <c r="G11" s="109" t="s">
        <v>573</v>
      </c>
      <c r="H11" s="109" t="s">
        <v>574</v>
      </c>
      <c r="I11" s="109" t="s">
        <v>575</v>
      </c>
      <c r="J11" s="109" t="s">
        <v>576</v>
      </c>
      <c r="K11" s="109" t="s">
        <v>577</v>
      </c>
      <c r="L11" s="109" t="s">
        <v>578</v>
      </c>
      <c r="M11" s="109" t="s">
        <v>579</v>
      </c>
      <c r="N11" s="109" t="s">
        <v>580</v>
      </c>
      <c r="O11" s="109"/>
      <c r="P11" s="109"/>
      <c r="Q11" s="109"/>
      <c r="R11" s="109"/>
      <c r="S11" s="109"/>
      <c r="T11" s="109"/>
      <c r="U11" s="68"/>
      <c r="V11" s="68"/>
      <c r="W11" s="85"/>
      <c r="X11" s="4"/>
      <c r="Y11" s="3"/>
      <c r="Z11" s="65"/>
      <c r="AA11" s="67"/>
      <c r="AB11" s="68"/>
      <c r="AC11" s="122" t="s">
        <v>545</v>
      </c>
      <c r="AD11" s="122" t="s">
        <v>42</v>
      </c>
      <c r="AE11" s="122" t="s">
        <v>573</v>
      </c>
      <c r="AF11" s="122" t="s">
        <v>574</v>
      </c>
      <c r="AG11" s="122" t="s">
        <v>575</v>
      </c>
      <c r="AH11" s="122" t="s">
        <v>576</v>
      </c>
      <c r="AI11" s="122" t="s">
        <v>577</v>
      </c>
      <c r="AJ11" s="122" t="s">
        <v>578</v>
      </c>
      <c r="AK11" s="122" t="s">
        <v>579</v>
      </c>
      <c r="AL11" s="122" t="s">
        <v>580</v>
      </c>
      <c r="AM11" s="122"/>
      <c r="AN11" s="122"/>
      <c r="AO11" s="122"/>
      <c r="AP11" s="122"/>
      <c r="AQ11" s="122"/>
      <c r="AR11" s="122"/>
      <c r="AS11" s="68"/>
      <c r="AT11" s="68"/>
      <c r="AU11" s="85"/>
      <c r="AV11" s="4"/>
      <c r="AW11" s="3"/>
      <c r="AX11" s="65"/>
      <c r="AY11" s="67"/>
      <c r="AZ11" s="68"/>
      <c r="BA11" s="109" t="s">
        <v>545</v>
      </c>
      <c r="BB11" s="109" t="s">
        <v>42</v>
      </c>
      <c r="BC11" s="109" t="s">
        <v>573</v>
      </c>
      <c r="BD11" s="109" t="s">
        <v>574</v>
      </c>
      <c r="BE11" s="109" t="s">
        <v>575</v>
      </c>
      <c r="BF11" s="109" t="s">
        <v>576</v>
      </c>
      <c r="BG11" s="109" t="s">
        <v>577</v>
      </c>
      <c r="BH11" s="109" t="s">
        <v>578</v>
      </c>
      <c r="BI11" s="109" t="s">
        <v>579</v>
      </c>
      <c r="BJ11" s="109" t="s">
        <v>580</v>
      </c>
      <c r="BK11" s="109"/>
      <c r="BL11" s="109"/>
      <c r="BM11" s="109"/>
      <c r="BN11" s="109"/>
      <c r="BO11" s="109"/>
      <c r="BP11" s="109"/>
      <c r="BQ11" s="68"/>
      <c r="BR11" s="68"/>
      <c r="BS11" s="85"/>
      <c r="BT11" s="4"/>
      <c r="BV11" s="65"/>
      <c r="BW11" s="67"/>
      <c r="BX11" s="68"/>
      <c r="BY11" s="109" t="s">
        <v>545</v>
      </c>
      <c r="BZ11" s="109" t="s">
        <v>42</v>
      </c>
      <c r="CA11" s="109" t="s">
        <v>573</v>
      </c>
      <c r="CB11" s="109" t="s">
        <v>574</v>
      </c>
      <c r="CC11" s="109" t="s">
        <v>575</v>
      </c>
      <c r="CD11" s="109" t="s">
        <v>576</v>
      </c>
      <c r="CE11" s="109" t="s">
        <v>577</v>
      </c>
      <c r="CF11" s="109" t="s">
        <v>578</v>
      </c>
      <c r="CG11" s="109" t="s">
        <v>579</v>
      </c>
      <c r="CH11" s="109" t="s">
        <v>580</v>
      </c>
      <c r="CI11" s="109"/>
      <c r="CJ11" s="109"/>
      <c r="CK11" s="109"/>
      <c r="CL11" s="109"/>
      <c r="CM11" s="109"/>
      <c r="CN11" s="109"/>
      <c r="CO11" s="68"/>
      <c r="CP11" s="68"/>
      <c r="CQ11" s="85"/>
      <c r="CR11" s="4"/>
    </row>
    <row r="12" spans="1:114" ht="15" thickBot="1">
      <c r="A12" s="3"/>
      <c r="B12" s="65">
        <v>4</v>
      </c>
      <c r="C12" s="72" t="s">
        <v>526</v>
      </c>
      <c r="D12" s="73" t="s">
        <v>538</v>
      </c>
      <c r="E12" s="73">
        <v>0.01</v>
      </c>
      <c r="F12" s="73">
        <v>0.05</v>
      </c>
      <c r="G12" s="73">
        <v>0.1</v>
      </c>
      <c r="H12" s="73">
        <v>0.2</v>
      </c>
      <c r="I12" s="73">
        <v>0.3</v>
      </c>
      <c r="J12" s="73">
        <v>0.4</v>
      </c>
      <c r="K12" s="73">
        <v>0.5</v>
      </c>
      <c r="L12" s="73">
        <v>0.6</v>
      </c>
      <c r="M12" s="73">
        <v>0.7</v>
      </c>
      <c r="N12" s="73">
        <v>0.8</v>
      </c>
      <c r="O12" s="73"/>
      <c r="P12" s="73"/>
      <c r="Q12" s="73"/>
      <c r="R12" s="73"/>
      <c r="S12" s="73"/>
      <c r="T12" s="73"/>
      <c r="U12" s="83">
        <v>0.1</v>
      </c>
      <c r="V12" s="73">
        <f>SUM(U12*$C$1)</f>
        <v>2090</v>
      </c>
      <c r="W12" s="86">
        <f>SUM(U12*$C$2)</f>
        <v>2000</v>
      </c>
      <c r="X12" s="4"/>
      <c r="Y12" s="3"/>
      <c r="Z12" s="65">
        <v>4</v>
      </c>
      <c r="AA12" s="72" t="s">
        <v>526</v>
      </c>
      <c r="AB12" s="73" t="s">
        <v>538</v>
      </c>
      <c r="AC12" s="127">
        <v>0.01</v>
      </c>
      <c r="AD12" s="127">
        <v>0.05</v>
      </c>
      <c r="AE12" s="127">
        <v>0.1</v>
      </c>
      <c r="AF12" s="127">
        <v>0.2</v>
      </c>
      <c r="AG12" s="127">
        <v>0.3</v>
      </c>
      <c r="AH12" s="127">
        <v>0.4</v>
      </c>
      <c r="AI12" s="127">
        <v>0.5</v>
      </c>
      <c r="AJ12" s="127">
        <v>0.6</v>
      </c>
      <c r="AK12" s="127">
        <v>0.7</v>
      </c>
      <c r="AL12" s="127">
        <v>0.8</v>
      </c>
      <c r="AM12" s="127"/>
      <c r="AN12" s="127"/>
      <c r="AO12" s="127"/>
      <c r="AP12" s="127"/>
      <c r="AQ12" s="127"/>
      <c r="AR12" s="127"/>
      <c r="AS12" s="83">
        <v>0.1</v>
      </c>
      <c r="AT12" s="73">
        <f>SUM(AS12*$AA$1)</f>
        <v>2090</v>
      </c>
      <c r="AU12" s="86">
        <f>SUM(AS12*$AA$2)</f>
        <v>4000</v>
      </c>
      <c r="AV12" s="4"/>
      <c r="AW12" s="3"/>
      <c r="AX12" s="65">
        <v>4</v>
      </c>
      <c r="AY12" s="72" t="s">
        <v>526</v>
      </c>
      <c r="AZ12" s="73" t="s">
        <v>538</v>
      </c>
      <c r="BA12" s="73">
        <v>0.01</v>
      </c>
      <c r="BB12" s="73">
        <v>0.05</v>
      </c>
      <c r="BC12" s="73">
        <v>0.1</v>
      </c>
      <c r="BD12" s="73">
        <v>0.2</v>
      </c>
      <c r="BE12" s="73">
        <v>0.3</v>
      </c>
      <c r="BF12" s="73">
        <v>0.4</v>
      </c>
      <c r="BG12" s="73">
        <v>0.5</v>
      </c>
      <c r="BH12" s="73">
        <v>0.6</v>
      </c>
      <c r="BI12" s="73">
        <v>0.7</v>
      </c>
      <c r="BJ12" s="73">
        <v>0.8</v>
      </c>
      <c r="BK12" s="73"/>
      <c r="BL12" s="73"/>
      <c r="BM12" s="73"/>
      <c r="BN12" s="73"/>
      <c r="BO12" s="73"/>
      <c r="BP12" s="73"/>
      <c r="BQ12" s="83">
        <v>0.01</v>
      </c>
      <c r="BR12" s="73">
        <f>SUM(BQ12*$AY$1)</f>
        <v>209</v>
      </c>
      <c r="BS12" s="86">
        <f>SUM(BQ12*$AY$2)</f>
        <v>300</v>
      </c>
      <c r="BT12" s="4"/>
      <c r="BV12" s="65">
        <v>4</v>
      </c>
      <c r="BW12" s="72" t="s">
        <v>526</v>
      </c>
      <c r="BX12" s="73" t="s">
        <v>538</v>
      </c>
      <c r="BY12" s="73">
        <v>0.01</v>
      </c>
      <c r="BZ12" s="73">
        <v>0.05</v>
      </c>
      <c r="CA12" s="73">
        <v>0.1</v>
      </c>
      <c r="CB12" s="73">
        <v>0.2</v>
      </c>
      <c r="CC12" s="73">
        <v>0.3</v>
      </c>
      <c r="CD12" s="73">
        <v>0.4</v>
      </c>
      <c r="CE12" s="73">
        <v>0.5</v>
      </c>
      <c r="CF12" s="73">
        <v>0.6</v>
      </c>
      <c r="CG12" s="73">
        <v>0.7</v>
      </c>
      <c r="CH12" s="73">
        <v>0.8</v>
      </c>
      <c r="CI12" s="73"/>
      <c r="CJ12" s="73"/>
      <c r="CK12" s="73"/>
      <c r="CL12" s="73"/>
      <c r="CM12" s="73"/>
      <c r="CN12" s="73"/>
      <c r="CO12" s="83">
        <v>0.1</v>
      </c>
      <c r="CP12" s="86">
        <f>SUM(CO12*$BW$1)</f>
        <v>2090</v>
      </c>
      <c r="CQ12" s="86">
        <f>SUM(CO12*$BW$2)</f>
        <v>2000</v>
      </c>
      <c r="CR12" s="4"/>
    </row>
    <row r="13" spans="1:114">
      <c r="A13" s="3"/>
      <c r="B13" s="65"/>
      <c r="C13" s="100"/>
      <c r="D13" s="68"/>
      <c r="E13" s="111" t="str">
        <f>IF(C15="Block","0-2","0-10")</f>
        <v>0-10</v>
      </c>
      <c r="F13" s="111" t="str">
        <f>IF(C15="Block","3-5","11-30")</f>
        <v>11-30</v>
      </c>
      <c r="G13" s="111" t="str">
        <f>IF(C15="Block","6-10","31-50")</f>
        <v>31-50</v>
      </c>
      <c r="H13" s="142" t="str">
        <f>IF(C15="Block","11-20","51-100")</f>
        <v>51-100</v>
      </c>
      <c r="I13" s="111" t="str">
        <f>IF(C15="Block","21-35","101-200")</f>
        <v>101-200</v>
      </c>
      <c r="J13" s="111" t="str">
        <f>IF(C15="Block","36-50","201-350")</f>
        <v>201-350</v>
      </c>
      <c r="K13" s="111" t="str">
        <f>IF(C15="Block","51-65","351-500")</f>
        <v>351-500</v>
      </c>
      <c r="L13" s="111" t="str">
        <f>IF(C15="Block","66-80","501-700")</f>
        <v>501-700</v>
      </c>
      <c r="M13" s="111" t="str">
        <f>IF(C15="Block","81-100","701-1000")</f>
        <v>701-1000</v>
      </c>
      <c r="N13" s="111" t="str">
        <f>IF(C15="Block","&gt;100","&gt;1000")</f>
        <v>&gt;1000</v>
      </c>
      <c r="O13" s="112"/>
      <c r="P13" s="112"/>
      <c r="Q13" s="112"/>
      <c r="R13" s="112"/>
      <c r="S13" s="112"/>
      <c r="T13" s="112"/>
      <c r="U13" s="68"/>
      <c r="V13" s="68"/>
      <c r="W13" s="85"/>
      <c r="X13" s="4"/>
      <c r="Y13" s="3"/>
      <c r="Z13" s="65"/>
      <c r="AA13" s="78"/>
      <c r="AB13" s="68"/>
      <c r="AC13" s="122" t="str">
        <f>IF(AA15="Block","0-2","0-10")</f>
        <v>0-2</v>
      </c>
      <c r="AD13" s="122" t="str">
        <f>IF(AA15="Block","3-5","11-30")</f>
        <v>3-5</v>
      </c>
      <c r="AE13" s="122" t="str">
        <f>IF(AA15="Block","6-10","31-50")</f>
        <v>6-10</v>
      </c>
      <c r="AF13" s="122" t="str">
        <f>IF(AA15="Block","11-20","51-100")</f>
        <v>11-20</v>
      </c>
      <c r="AG13" s="122" t="str">
        <f>IF(AA15="Block","21-35","101-200")</f>
        <v>21-35</v>
      </c>
      <c r="AH13" s="122" t="str">
        <f>IF(AA15="Block","36-50","201-350")</f>
        <v>36-50</v>
      </c>
      <c r="AI13" s="122" t="str">
        <f>IF(AA15="Block","51-65","351-500")</f>
        <v>51-65</v>
      </c>
      <c r="AJ13" s="122" t="str">
        <f>IF(AA15="Block","66-80","501-700")</f>
        <v>66-80</v>
      </c>
      <c r="AK13" s="122" t="str">
        <f>IF(AA15="Block","81-100","701-1000")</f>
        <v>81-100</v>
      </c>
      <c r="AL13" s="122" t="str">
        <f>IF(AA15="Block","&gt;100","&gt;1000")</f>
        <v>&gt;100</v>
      </c>
      <c r="AM13" s="132"/>
      <c r="AN13" s="132"/>
      <c r="AO13" s="132"/>
      <c r="AP13" s="132"/>
      <c r="AQ13" s="132"/>
      <c r="AR13" s="132"/>
      <c r="AS13" s="68"/>
      <c r="AT13" s="68"/>
      <c r="AU13" s="85"/>
      <c r="AV13" s="4"/>
      <c r="AW13" s="3"/>
      <c r="AX13" s="65"/>
      <c r="AY13" s="78"/>
      <c r="AZ13" s="68"/>
      <c r="BA13" s="111" t="str">
        <f>IF(AY15="Block","0-2","0-10")</f>
        <v>0-2</v>
      </c>
      <c r="BB13" s="111" t="str">
        <f>IF(AY15="Block","3-5","11-30")</f>
        <v>3-5</v>
      </c>
      <c r="BC13" s="111" t="str">
        <f>IF(AY15="Block","6-10","31-50")</f>
        <v>6-10</v>
      </c>
      <c r="BD13" s="111" t="str">
        <f>IF(AY15="Block","11-20","51-100")</f>
        <v>11-20</v>
      </c>
      <c r="BE13" s="111" t="str">
        <f>IF(AY15="Block","21-35","101-200")</f>
        <v>21-35</v>
      </c>
      <c r="BF13" s="111" t="str">
        <f>IF(AY15="Block","36-50","201-350")</f>
        <v>36-50</v>
      </c>
      <c r="BG13" s="111" t="str">
        <f>IF(AY15="Block","51-65","351-500")</f>
        <v>51-65</v>
      </c>
      <c r="BH13" s="111" t="str">
        <f>IF(AY15="Block","66-80","501-700")</f>
        <v>66-80</v>
      </c>
      <c r="BI13" s="111" t="str">
        <f>IF(AY15="Block","81-100","701-1000")</f>
        <v>81-100</v>
      </c>
      <c r="BJ13" s="111" t="str">
        <f>IF(AY15="Block","&gt;100","&gt;1000")</f>
        <v>&gt;100</v>
      </c>
      <c r="BK13" s="112"/>
      <c r="BL13" s="112"/>
      <c r="BM13" s="112"/>
      <c r="BN13" s="112"/>
      <c r="BO13" s="112"/>
      <c r="BP13" s="112"/>
      <c r="BQ13" s="68"/>
      <c r="BR13" s="68"/>
      <c r="BS13" s="85"/>
      <c r="BT13" s="4"/>
      <c r="BV13" s="65"/>
      <c r="BW13" s="78"/>
      <c r="BX13" s="68"/>
      <c r="BY13" s="111" t="str">
        <f>IF(BW15="Block","0-2","0-10")</f>
        <v>0-2</v>
      </c>
      <c r="BZ13" s="111" t="str">
        <f>IF(BW15="Block","3-5","11-30")</f>
        <v>3-5</v>
      </c>
      <c r="CA13" s="111" t="str">
        <f>IF(BW15="Block","6-10","31-50")</f>
        <v>6-10</v>
      </c>
      <c r="CB13" s="111" t="str">
        <f>IF(BW15="Block","11-20","51-100")</f>
        <v>11-20</v>
      </c>
      <c r="CC13" s="111" t="str">
        <f>IF(BW15="Block","21-35","101-200")</f>
        <v>21-35</v>
      </c>
      <c r="CD13" s="111" t="str">
        <f>IF(BW15="Block","36-50","201-350")</f>
        <v>36-50</v>
      </c>
      <c r="CE13" s="111" t="str">
        <f>IF(BW15="Block","51-65","351-500")</f>
        <v>51-65</v>
      </c>
      <c r="CF13" s="111" t="str">
        <f>IF(BW15="Block","66-80","501-700")</f>
        <v>66-80</v>
      </c>
      <c r="CG13" s="111" t="str">
        <f>IF(BW15="Block","81-100","701-1000")</f>
        <v>81-100</v>
      </c>
      <c r="CH13" s="111" t="str">
        <f>IF(BW15="Block","&gt;100","&gt;1000")</f>
        <v>&gt;100</v>
      </c>
      <c r="CI13" s="112"/>
      <c r="CJ13" s="112"/>
      <c r="CK13" s="112"/>
      <c r="CL13" s="112"/>
      <c r="CM13" s="112"/>
      <c r="CN13" s="112"/>
      <c r="CO13" s="68"/>
      <c r="CP13" s="68"/>
      <c r="CQ13" s="85"/>
      <c r="CR13" s="4"/>
    </row>
    <row r="14" spans="1:114">
      <c r="A14" s="3"/>
      <c r="B14" s="65">
        <v>5</v>
      </c>
      <c r="C14" s="113" t="str">
        <f>'1 Input'!$T$2</f>
        <v xml:space="preserve">Landuse (for planned areas) </v>
      </c>
      <c r="D14" s="114"/>
      <c r="E14" s="115"/>
      <c r="F14" s="115"/>
      <c r="G14" s="115"/>
      <c r="H14" s="115"/>
      <c r="I14" s="116"/>
      <c r="J14" s="116"/>
      <c r="K14" s="116"/>
      <c r="L14" s="116"/>
      <c r="M14" s="116"/>
      <c r="N14" s="116"/>
      <c r="O14" s="115"/>
      <c r="P14" s="117"/>
      <c r="Q14" s="117"/>
      <c r="R14" s="117"/>
      <c r="S14" s="117"/>
      <c r="T14" s="117"/>
      <c r="U14" s="114"/>
      <c r="V14" s="114"/>
      <c r="W14" s="118"/>
      <c r="X14" s="4"/>
      <c r="Y14" s="3"/>
      <c r="Z14" s="65">
        <v>5</v>
      </c>
      <c r="AA14" s="113" t="str">
        <f>C14</f>
        <v xml:space="preserve">Landuse (for planned areas) </v>
      </c>
      <c r="AB14" s="114"/>
      <c r="AC14" s="133"/>
      <c r="AD14" s="133"/>
      <c r="AE14" s="133"/>
      <c r="AF14" s="133"/>
      <c r="AG14" s="134"/>
      <c r="AH14" s="134"/>
      <c r="AI14" s="134"/>
      <c r="AJ14" s="134"/>
      <c r="AK14" s="134"/>
      <c r="AL14" s="134"/>
      <c r="AM14" s="135"/>
      <c r="AN14" s="135"/>
      <c r="AO14" s="135"/>
      <c r="AP14" s="135"/>
      <c r="AQ14" s="135"/>
      <c r="AR14" s="135"/>
      <c r="AS14" s="114"/>
      <c r="AT14" s="114"/>
      <c r="AU14" s="118"/>
      <c r="AV14" s="4"/>
      <c r="AW14" s="3"/>
      <c r="AX14" s="65">
        <v>5</v>
      </c>
      <c r="AY14" s="113" t="str">
        <f>AA14</f>
        <v xml:space="preserve">Landuse (for planned areas) </v>
      </c>
      <c r="AZ14" s="114"/>
      <c r="BA14" s="115"/>
      <c r="BB14" s="115"/>
      <c r="BC14" s="115"/>
      <c r="BD14" s="115"/>
      <c r="BE14" s="116"/>
      <c r="BF14" s="116"/>
      <c r="BG14" s="116"/>
      <c r="BH14" s="116"/>
      <c r="BI14" s="116"/>
      <c r="BJ14" s="116"/>
      <c r="BK14" s="117"/>
      <c r="BL14" s="117"/>
      <c r="BM14" s="117"/>
      <c r="BN14" s="117"/>
      <c r="BO14" s="117"/>
      <c r="BP14" s="117"/>
      <c r="BQ14" s="114"/>
      <c r="BR14" s="114"/>
      <c r="BS14" s="118"/>
      <c r="BT14" s="4"/>
      <c r="BV14" s="65">
        <v>5</v>
      </c>
      <c r="BW14" s="113" t="str">
        <f>'1 Input'!$T$2</f>
        <v xml:space="preserve">Landuse (for planned areas) </v>
      </c>
      <c r="BX14" s="114"/>
      <c r="BY14" s="115"/>
      <c r="BZ14" s="115"/>
      <c r="CA14" s="115"/>
      <c r="CB14" s="115"/>
      <c r="CC14" s="116"/>
      <c r="CD14" s="116"/>
      <c r="CE14" s="116"/>
      <c r="CF14" s="116"/>
      <c r="CG14" s="116"/>
      <c r="CH14" s="116"/>
      <c r="CI14" s="117"/>
      <c r="CJ14" s="117"/>
      <c r="CK14" s="117"/>
      <c r="CL14" s="117"/>
      <c r="CM14" s="117"/>
      <c r="CN14" s="117"/>
      <c r="CO14" s="114"/>
      <c r="CP14" s="114"/>
      <c r="CQ14" s="118"/>
      <c r="CR14" s="4"/>
    </row>
    <row r="15" spans="1:114" ht="15" thickBot="1">
      <c r="A15" s="3"/>
      <c r="B15" s="65"/>
      <c r="C15" s="119" t="s">
        <v>693</v>
      </c>
      <c r="D15" s="73" t="s">
        <v>540</v>
      </c>
      <c r="E15" s="73">
        <f>IF(C15="Block",0.2,0.2)</f>
        <v>0.2</v>
      </c>
      <c r="F15" s="73">
        <f>IF(C15="Block",0.5,0.5)</f>
        <v>0.5</v>
      </c>
      <c r="G15" s="73">
        <f>IF(C15="Block",1,1)</f>
        <v>1</v>
      </c>
      <c r="H15" s="73">
        <f>IF(C15="Block",1.5,1.5)</f>
        <v>1.5</v>
      </c>
      <c r="I15" s="73">
        <f>IF(C15="Block",2.1,2.2)</f>
        <v>2.2000000000000002</v>
      </c>
      <c r="J15" s="73">
        <f>IF(C15="Block",2.8,3)</f>
        <v>3</v>
      </c>
      <c r="K15" s="73">
        <f>IF(C15="Block",3.6,4)</f>
        <v>4</v>
      </c>
      <c r="L15" s="73">
        <f>IF(C15="Block",4.5,5)</f>
        <v>5</v>
      </c>
      <c r="M15" s="73">
        <f>IF(C15="Block",6,6.5)</f>
        <v>6.5</v>
      </c>
      <c r="N15" s="73">
        <f>IF(C15="Block",10,10)</f>
        <v>10</v>
      </c>
      <c r="P15" s="73"/>
      <c r="Q15" s="73"/>
      <c r="R15" s="73"/>
      <c r="S15" s="73"/>
      <c r="T15" s="73"/>
      <c r="U15" s="83">
        <v>0.2</v>
      </c>
      <c r="V15" s="73">
        <f>SUM(U15*$C$1)</f>
        <v>4180</v>
      </c>
      <c r="W15" s="86">
        <f>SUM(U15*$C$2)</f>
        <v>4000</v>
      </c>
      <c r="X15" s="4"/>
      <c r="Y15" s="3"/>
      <c r="Z15" s="65"/>
      <c r="AA15" s="119" t="s">
        <v>691</v>
      </c>
      <c r="AB15" s="73" t="s">
        <v>540</v>
      </c>
      <c r="AC15" s="127">
        <f>IF(AA15="Block",0.2,0.2)</f>
        <v>0.2</v>
      </c>
      <c r="AD15" s="127">
        <f>IF(AA15="Block",0.5,0.5)</f>
        <v>0.5</v>
      </c>
      <c r="AE15" s="127">
        <f>IF(AA15="Block",1,1)</f>
        <v>1</v>
      </c>
      <c r="AF15" s="127">
        <f>IF(AA15="Block",1.5,1.5)</f>
        <v>1.5</v>
      </c>
      <c r="AG15" s="127">
        <f>IF(AA15="Block",2.1,2.2)</f>
        <v>2.1</v>
      </c>
      <c r="AH15" s="127">
        <f>IF(AA15="Block",2.8,3)</f>
        <v>2.8</v>
      </c>
      <c r="AI15" s="127">
        <f>IF(AA15="Block",3.6,4)</f>
        <v>3.6</v>
      </c>
      <c r="AJ15" s="127">
        <f>IF(AA15="Block",4.5,5)</f>
        <v>4.5</v>
      </c>
      <c r="AK15" s="127">
        <f>IF(AA15="Block",6,6.5)</f>
        <v>6</v>
      </c>
      <c r="AL15" s="127">
        <f>IF(AA15="Block",10,10)</f>
        <v>10</v>
      </c>
      <c r="AM15" s="127"/>
      <c r="AN15" s="127"/>
      <c r="AO15" s="127"/>
      <c r="AP15" s="127"/>
      <c r="AQ15" s="127"/>
      <c r="AR15" s="127"/>
      <c r="AS15" s="83">
        <v>1.5</v>
      </c>
      <c r="AT15" s="73">
        <f>SUM(AS15*$AA$1)</f>
        <v>31350</v>
      </c>
      <c r="AU15" s="86">
        <f>SUM(AS15*$AA$2)</f>
        <v>60000</v>
      </c>
      <c r="AV15" s="4"/>
      <c r="AW15" s="3"/>
      <c r="AX15" s="65"/>
      <c r="AY15" s="119" t="s">
        <v>691</v>
      </c>
      <c r="AZ15" s="73" t="s">
        <v>540</v>
      </c>
      <c r="BA15" s="73">
        <f>IF(AY15="Block",0.2,0.2)</f>
        <v>0.2</v>
      </c>
      <c r="BB15" s="73">
        <f>IF(AY15="Block",0.5,0.5)</f>
        <v>0.5</v>
      </c>
      <c r="BC15" s="73">
        <f>IF(AY15="Block",1,1)</f>
        <v>1</v>
      </c>
      <c r="BD15" s="73">
        <f>IF(AY15="Block",1.5,1.5)</f>
        <v>1.5</v>
      </c>
      <c r="BE15" s="73">
        <f>IF(AY15="Block",2.1,2.2)</f>
        <v>2.1</v>
      </c>
      <c r="BF15" s="73">
        <f>IF(AY15="Block",2.8,3)</f>
        <v>2.8</v>
      </c>
      <c r="BG15" s="73">
        <f>IF(AY15="Block",3.6,4)</f>
        <v>3.6</v>
      </c>
      <c r="BH15" s="73">
        <f>IF(AY15="Block",4.5,5)</f>
        <v>4.5</v>
      </c>
      <c r="BI15" s="73">
        <f>IF(AY15="Block",6,6.5)</f>
        <v>6</v>
      </c>
      <c r="BJ15" s="73">
        <f>IF(AY15="Block",10,10)</f>
        <v>10</v>
      </c>
      <c r="BK15" s="73"/>
      <c r="BL15" s="73"/>
      <c r="BM15" s="73"/>
      <c r="BN15" s="73"/>
      <c r="BO15" s="73"/>
      <c r="BP15" s="73"/>
      <c r="BQ15" s="83">
        <v>1</v>
      </c>
      <c r="BR15" s="73">
        <f>SUM(BQ15*$AY$1)</f>
        <v>20900</v>
      </c>
      <c r="BS15" s="86">
        <f>SUM(BQ15*$AY$2)</f>
        <v>30000</v>
      </c>
      <c r="BT15" s="4"/>
      <c r="BV15" s="65"/>
      <c r="BW15" s="136" t="s">
        <v>691</v>
      </c>
      <c r="BX15" s="73" t="s">
        <v>540</v>
      </c>
      <c r="BY15" s="73">
        <f>IF(BW15="Block",0.2,0.2)</f>
        <v>0.2</v>
      </c>
      <c r="BZ15" s="73">
        <f>IF(BW15="Block",0.5,0.5)</f>
        <v>0.5</v>
      </c>
      <c r="CA15" s="73">
        <f>IF(BW15="Block",1,1)</f>
        <v>1</v>
      </c>
      <c r="CB15" s="73">
        <f>IF(BW15="Block",1.5,1.5)</f>
        <v>1.5</v>
      </c>
      <c r="CC15" s="73">
        <f>IF(BW15="Block",2.1,2.2)</f>
        <v>2.1</v>
      </c>
      <c r="CD15" s="73">
        <f>IF(BW15="Block",2.8,3)</f>
        <v>2.8</v>
      </c>
      <c r="CE15" s="73">
        <f>IF(BW15="Block",3.6,4)</f>
        <v>3.6</v>
      </c>
      <c r="CF15" s="73">
        <f>IF(BW15="Block",4.5,5)</f>
        <v>4.5</v>
      </c>
      <c r="CG15" s="73">
        <f>IF(BW15="Block",6,6.5)</f>
        <v>6</v>
      </c>
      <c r="CH15" s="73">
        <f>IF(BW15="Block",10,10)</f>
        <v>10</v>
      </c>
      <c r="CI15" s="73"/>
      <c r="CJ15" s="73"/>
      <c r="CK15" s="73"/>
      <c r="CL15" s="73"/>
      <c r="CM15" s="73"/>
      <c r="CN15" s="73"/>
      <c r="CO15" s="83">
        <v>0.2</v>
      </c>
      <c r="CP15" s="86">
        <f>SUM(CO15*$BW$1)</f>
        <v>4180</v>
      </c>
      <c r="CQ15" s="86">
        <f>SUM(CO15*$BW$2)</f>
        <v>4000</v>
      </c>
      <c r="CR15" s="4"/>
      <c r="CY15" s="23">
        <v>20</v>
      </c>
      <c r="CZ15" s="23"/>
      <c r="DA15" s="23">
        <v>14</v>
      </c>
      <c r="DB15" s="23"/>
      <c r="DC15" s="23">
        <v>6</v>
      </c>
      <c r="DD15" s="23"/>
      <c r="DE15" s="23">
        <v>14</v>
      </c>
      <c r="DF15" s="23"/>
      <c r="DG15" s="23">
        <v>1</v>
      </c>
      <c r="DH15" s="23"/>
      <c r="DI15" s="23">
        <v>1</v>
      </c>
      <c r="DJ15" s="23"/>
    </row>
    <row r="16" spans="1:114" ht="43.2">
      <c r="A16" s="3"/>
      <c r="B16" s="65"/>
      <c r="C16" s="100"/>
      <c r="D16" s="68"/>
      <c r="E16" s="120" t="s">
        <v>695</v>
      </c>
      <c r="F16" s="120" t="s">
        <v>697</v>
      </c>
      <c r="G16" s="120" t="s">
        <v>698</v>
      </c>
      <c r="H16" s="143" t="s">
        <v>699</v>
      </c>
      <c r="I16" s="120" t="s">
        <v>696</v>
      </c>
      <c r="J16" s="109"/>
      <c r="K16" s="109"/>
      <c r="L16" s="109"/>
      <c r="M16" s="109"/>
      <c r="N16" s="109"/>
      <c r="O16" s="109"/>
      <c r="P16" s="109"/>
      <c r="Q16" s="109"/>
      <c r="R16" s="109"/>
      <c r="S16" s="109"/>
      <c r="T16" s="109"/>
      <c r="U16" s="110"/>
      <c r="V16" s="68"/>
      <c r="W16" s="85"/>
      <c r="X16" s="4"/>
      <c r="Y16" s="3"/>
      <c r="Z16" s="65"/>
      <c r="AA16" s="78"/>
      <c r="AB16" s="68"/>
      <c r="AC16" s="120" t="s">
        <v>695</v>
      </c>
      <c r="AD16" s="120" t="s">
        <v>697</v>
      </c>
      <c r="AE16" s="120" t="s">
        <v>698</v>
      </c>
      <c r="AF16" s="120" t="s">
        <v>699</v>
      </c>
      <c r="AG16" s="120" t="s">
        <v>696</v>
      </c>
      <c r="AH16" s="121"/>
      <c r="AI16" s="122"/>
      <c r="AJ16" s="122"/>
      <c r="AK16" s="122"/>
      <c r="AL16" s="122"/>
      <c r="AM16" s="122"/>
      <c r="AN16" s="122"/>
      <c r="AO16" s="122"/>
      <c r="AP16" s="122"/>
      <c r="AQ16" s="122"/>
      <c r="AR16" s="122"/>
      <c r="AS16" s="110"/>
      <c r="AT16" s="68"/>
      <c r="AU16" s="85"/>
      <c r="AV16" s="4"/>
      <c r="AW16" s="3"/>
      <c r="AX16" s="65"/>
      <c r="AY16" s="78"/>
      <c r="AZ16" s="68"/>
      <c r="BA16" s="120" t="s">
        <v>695</v>
      </c>
      <c r="BB16" s="120" t="s">
        <v>697</v>
      </c>
      <c r="BC16" s="120" t="s">
        <v>698</v>
      </c>
      <c r="BD16" s="120" t="s">
        <v>699</v>
      </c>
      <c r="BE16" s="120" t="s">
        <v>696</v>
      </c>
      <c r="BF16" s="109"/>
      <c r="BG16" s="109"/>
      <c r="BH16" s="109"/>
      <c r="BI16" s="109"/>
      <c r="BJ16" s="109"/>
      <c r="BK16" s="109"/>
      <c r="BL16" s="109"/>
      <c r="BM16" s="109"/>
      <c r="BN16" s="109"/>
      <c r="BO16" s="109"/>
      <c r="BP16" s="109"/>
      <c r="BQ16" s="110"/>
      <c r="BR16" s="68"/>
      <c r="BS16" s="85"/>
      <c r="BT16" s="4"/>
      <c r="BV16" s="65"/>
      <c r="BW16" s="78"/>
      <c r="BX16" s="68"/>
      <c r="BY16" s="120" t="s">
        <v>695</v>
      </c>
      <c r="BZ16" s="120" t="s">
        <v>697</v>
      </c>
      <c r="CA16" s="120" t="s">
        <v>698</v>
      </c>
      <c r="CB16" s="120" t="s">
        <v>699</v>
      </c>
      <c r="CC16" s="120" t="s">
        <v>696</v>
      </c>
      <c r="CD16" s="109"/>
      <c r="CE16" s="109"/>
      <c r="CF16" s="109"/>
      <c r="CG16" s="109"/>
      <c r="CH16" s="109"/>
      <c r="CI16" s="109"/>
      <c r="CJ16" s="109"/>
      <c r="CK16" s="109"/>
      <c r="CL16" s="109"/>
      <c r="CM16" s="109"/>
      <c r="CN16" s="109"/>
      <c r="CO16" s="110"/>
      <c r="CP16" s="68"/>
      <c r="CQ16" s="85"/>
      <c r="CR16" s="4"/>
      <c r="CY16" s="163" t="s">
        <v>741</v>
      </c>
      <c r="CZ16" s="163"/>
      <c r="DA16" s="163" t="s">
        <v>743</v>
      </c>
      <c r="DB16" s="163"/>
      <c r="DC16" s="163" t="s">
        <v>744</v>
      </c>
      <c r="DD16" s="163"/>
      <c r="DE16" s="163" t="s">
        <v>745</v>
      </c>
      <c r="DF16" s="163"/>
      <c r="DG16" s="163" t="s">
        <v>746</v>
      </c>
      <c r="DH16" s="163"/>
      <c r="DI16" s="163" t="s">
        <v>747</v>
      </c>
      <c r="DJ16" s="163"/>
    </row>
    <row r="17" spans="1:114" ht="15" thickBot="1">
      <c r="A17" s="3"/>
      <c r="B17" s="65">
        <v>6</v>
      </c>
      <c r="C17" s="72" t="s">
        <v>711</v>
      </c>
      <c r="D17" s="73" t="s">
        <v>611</v>
      </c>
      <c r="E17" s="73">
        <v>0.02</v>
      </c>
      <c r="F17" s="73">
        <v>0.05</v>
      </c>
      <c r="G17" s="73">
        <v>0.1</v>
      </c>
      <c r="H17" s="73">
        <v>0.2</v>
      </c>
      <c r="I17" s="73">
        <v>0.3</v>
      </c>
      <c r="J17" s="73"/>
      <c r="K17" s="73"/>
      <c r="L17" s="73"/>
      <c r="M17" s="73"/>
      <c r="N17" s="73"/>
      <c r="O17" s="73"/>
      <c r="P17" s="73"/>
      <c r="Q17" s="73"/>
      <c r="R17" s="73"/>
      <c r="S17" s="73"/>
      <c r="T17" s="73"/>
      <c r="U17" s="83">
        <v>0.05</v>
      </c>
      <c r="V17" s="73">
        <f>SUM(U17*$C$1)</f>
        <v>1045</v>
      </c>
      <c r="W17" s="86">
        <f>SUM(U17*$C$2)</f>
        <v>1000</v>
      </c>
      <c r="X17" s="4"/>
      <c r="Y17" s="3"/>
      <c r="Z17" s="65">
        <v>6</v>
      </c>
      <c r="AA17" s="72" t="s">
        <v>711</v>
      </c>
      <c r="AB17" s="73" t="s">
        <v>611</v>
      </c>
      <c r="AC17" s="127">
        <v>0.05</v>
      </c>
      <c r="AD17" s="127">
        <v>0.1</v>
      </c>
      <c r="AE17" s="127">
        <v>0.2</v>
      </c>
      <c r="AF17" s="127">
        <v>0.5</v>
      </c>
      <c r="AG17" s="127">
        <v>1</v>
      </c>
      <c r="AH17" s="127"/>
      <c r="AI17" s="127"/>
      <c r="AJ17" s="127"/>
      <c r="AK17" s="127"/>
      <c r="AL17" s="127"/>
      <c r="AM17" s="127"/>
      <c r="AN17" s="127"/>
      <c r="AO17" s="127"/>
      <c r="AP17" s="127"/>
      <c r="AQ17" s="127"/>
      <c r="AR17" s="127"/>
      <c r="AS17" s="83">
        <v>0.2</v>
      </c>
      <c r="AT17" s="73">
        <f>SUM(AS17*$AA$1)</f>
        <v>4180</v>
      </c>
      <c r="AU17" s="86">
        <f>SUM(AS17*$AA$2)</f>
        <v>8000</v>
      </c>
      <c r="AV17" s="4"/>
      <c r="AW17" s="3"/>
      <c r="AX17" s="65">
        <v>6</v>
      </c>
      <c r="AY17" s="72" t="s">
        <v>711</v>
      </c>
      <c r="AZ17" s="73" t="s">
        <v>611</v>
      </c>
      <c r="BA17" s="73">
        <v>0.05</v>
      </c>
      <c r="BB17" s="73">
        <v>0.1</v>
      </c>
      <c r="BC17" s="73">
        <v>0.2</v>
      </c>
      <c r="BD17" s="73">
        <v>0.5</v>
      </c>
      <c r="BE17" s="73">
        <v>1</v>
      </c>
      <c r="BF17" s="73"/>
      <c r="BG17" s="73"/>
      <c r="BH17" s="73"/>
      <c r="BI17" s="73"/>
      <c r="BJ17" s="73"/>
      <c r="BK17" s="73"/>
      <c r="BL17" s="73"/>
      <c r="BM17" s="73"/>
      <c r="BN17" s="73"/>
      <c r="BO17" s="73"/>
      <c r="BP17" s="73"/>
      <c r="BQ17" s="83">
        <v>0.5</v>
      </c>
      <c r="BR17" s="73">
        <f>SUM(BQ17*$AY$1)</f>
        <v>10450</v>
      </c>
      <c r="BS17" s="86">
        <f>SUM(BQ17*$AY$2)</f>
        <v>15000</v>
      </c>
      <c r="BT17" s="4"/>
      <c r="BV17" s="65">
        <v>6</v>
      </c>
      <c r="BW17" s="72" t="s">
        <v>711</v>
      </c>
      <c r="BX17" s="73" t="s">
        <v>611</v>
      </c>
      <c r="BY17" s="73">
        <v>0.05</v>
      </c>
      <c r="BZ17" s="73">
        <v>0.1</v>
      </c>
      <c r="CA17" s="73">
        <v>0.2</v>
      </c>
      <c r="CB17" s="73">
        <v>0.5</v>
      </c>
      <c r="CC17" s="73">
        <v>1</v>
      </c>
      <c r="CD17" s="73"/>
      <c r="CE17" s="73"/>
      <c r="CF17" s="73"/>
      <c r="CG17" s="73"/>
      <c r="CH17" s="73"/>
      <c r="CI17" s="73"/>
      <c r="CJ17" s="73"/>
      <c r="CK17" s="73"/>
      <c r="CL17" s="73"/>
      <c r="CM17" s="73"/>
      <c r="CN17" s="73"/>
      <c r="CO17" s="83">
        <v>0.5</v>
      </c>
      <c r="CP17" s="86">
        <f>SUM(CO17*$BW$1)</f>
        <v>10450</v>
      </c>
      <c r="CQ17" s="86">
        <f>SUM(CO17*$BW$2)</f>
        <v>10000</v>
      </c>
      <c r="CR17" s="4"/>
      <c r="CY17" s="23" t="s">
        <v>742</v>
      </c>
      <c r="CZ17" s="23" t="s">
        <v>633</v>
      </c>
      <c r="DA17" s="23" t="s">
        <v>742</v>
      </c>
      <c r="DB17" s="23" t="s">
        <v>633</v>
      </c>
      <c r="DC17" s="23" t="s">
        <v>742</v>
      </c>
      <c r="DD17" s="23" t="s">
        <v>633</v>
      </c>
      <c r="DE17" s="23" t="s">
        <v>742</v>
      </c>
      <c r="DF17" s="23" t="s">
        <v>633</v>
      </c>
      <c r="DG17" s="23" t="s">
        <v>742</v>
      </c>
      <c r="DH17" s="23" t="s">
        <v>633</v>
      </c>
      <c r="DI17" s="23" t="s">
        <v>742</v>
      </c>
      <c r="DJ17" s="23" t="s">
        <v>633</v>
      </c>
    </row>
    <row r="18" spans="1:114">
      <c r="A18" s="3"/>
      <c r="B18" s="65"/>
      <c r="C18" s="99"/>
      <c r="D18" s="68"/>
      <c r="E18" s="109" t="s">
        <v>614</v>
      </c>
      <c r="F18" s="109" t="s">
        <v>615</v>
      </c>
      <c r="G18" s="109" t="s">
        <v>616</v>
      </c>
      <c r="H18" s="109" t="s">
        <v>620</v>
      </c>
      <c r="I18" s="109" t="s">
        <v>621</v>
      </c>
      <c r="J18" s="109" t="s">
        <v>622</v>
      </c>
      <c r="K18" s="109" t="s">
        <v>623</v>
      </c>
      <c r="L18" s="109" t="s">
        <v>624</v>
      </c>
      <c r="M18" s="109" t="s">
        <v>625</v>
      </c>
      <c r="N18" s="109" t="s">
        <v>626</v>
      </c>
      <c r="O18" s="141" t="s">
        <v>593</v>
      </c>
      <c r="P18" s="109" t="s">
        <v>594</v>
      </c>
      <c r="Q18" s="109" t="s">
        <v>627</v>
      </c>
      <c r="R18" s="109" t="s">
        <v>628</v>
      </c>
      <c r="S18" s="109" t="s">
        <v>629</v>
      </c>
      <c r="T18" s="109" t="s">
        <v>630</v>
      </c>
      <c r="U18" s="110"/>
      <c r="V18" s="68"/>
      <c r="W18" s="85"/>
      <c r="X18" s="4"/>
      <c r="Y18" s="3"/>
      <c r="Z18" s="65"/>
      <c r="AA18" s="67"/>
      <c r="AB18" s="68"/>
      <c r="AC18" s="122" t="s">
        <v>614</v>
      </c>
      <c r="AD18" s="122" t="s">
        <v>615</v>
      </c>
      <c r="AE18" s="122" t="s">
        <v>616</v>
      </c>
      <c r="AF18" s="122" t="s">
        <v>620</v>
      </c>
      <c r="AG18" s="122" t="s">
        <v>621</v>
      </c>
      <c r="AH18" s="122" t="s">
        <v>622</v>
      </c>
      <c r="AI18" s="122" t="s">
        <v>623</v>
      </c>
      <c r="AJ18" s="122" t="s">
        <v>624</v>
      </c>
      <c r="AK18" s="122" t="s">
        <v>625</v>
      </c>
      <c r="AL18" s="122" t="s">
        <v>626</v>
      </c>
      <c r="AM18" s="122" t="s">
        <v>593</v>
      </c>
      <c r="AN18" s="122" t="s">
        <v>594</v>
      </c>
      <c r="AO18" s="122" t="s">
        <v>627</v>
      </c>
      <c r="AP18" s="122" t="s">
        <v>628</v>
      </c>
      <c r="AQ18" s="122" t="s">
        <v>629</v>
      </c>
      <c r="AR18" s="122" t="s">
        <v>630</v>
      </c>
      <c r="AS18" s="110"/>
      <c r="AT18" s="68"/>
      <c r="AU18" s="85"/>
      <c r="AV18" s="4"/>
      <c r="AW18" s="3"/>
      <c r="AX18" s="65"/>
      <c r="AY18" s="67"/>
      <c r="AZ18" s="68"/>
      <c r="BA18" s="109" t="s">
        <v>614</v>
      </c>
      <c r="BB18" s="109" t="s">
        <v>615</v>
      </c>
      <c r="BC18" s="109" t="s">
        <v>616</v>
      </c>
      <c r="BD18" s="109" t="s">
        <v>620</v>
      </c>
      <c r="BE18" s="109" t="s">
        <v>621</v>
      </c>
      <c r="BF18" s="109" t="s">
        <v>622</v>
      </c>
      <c r="BG18" s="109" t="s">
        <v>623</v>
      </c>
      <c r="BH18" s="109" t="s">
        <v>624</v>
      </c>
      <c r="BI18" s="109" t="s">
        <v>625</v>
      </c>
      <c r="BJ18" s="109" t="s">
        <v>626</v>
      </c>
      <c r="BK18" s="109" t="s">
        <v>593</v>
      </c>
      <c r="BL18" s="109" t="s">
        <v>594</v>
      </c>
      <c r="BM18" s="109" t="s">
        <v>627</v>
      </c>
      <c r="BN18" s="109" t="s">
        <v>628</v>
      </c>
      <c r="BO18" s="109" t="s">
        <v>629</v>
      </c>
      <c r="BP18" s="109" t="s">
        <v>630</v>
      </c>
      <c r="BQ18" s="110"/>
      <c r="BR18" s="68"/>
      <c r="BS18" s="85"/>
      <c r="BT18" s="4"/>
      <c r="BV18" s="65"/>
      <c r="BW18" s="67"/>
      <c r="BX18" s="68"/>
      <c r="BY18" s="109" t="s">
        <v>614</v>
      </c>
      <c r="BZ18" s="109" t="s">
        <v>615</v>
      </c>
      <c r="CA18" s="109" t="s">
        <v>616</v>
      </c>
      <c r="CB18" s="109" t="s">
        <v>620</v>
      </c>
      <c r="CC18" s="109" t="s">
        <v>621</v>
      </c>
      <c r="CD18" s="109" t="s">
        <v>622</v>
      </c>
      <c r="CE18" s="109" t="s">
        <v>623</v>
      </c>
      <c r="CF18" s="109" t="s">
        <v>624</v>
      </c>
      <c r="CG18" s="109" t="s">
        <v>625</v>
      </c>
      <c r="CH18" s="109" t="s">
        <v>626</v>
      </c>
      <c r="CI18" s="109" t="s">
        <v>593</v>
      </c>
      <c r="CJ18" s="109" t="s">
        <v>594</v>
      </c>
      <c r="CK18" s="109" t="s">
        <v>627</v>
      </c>
      <c r="CL18" s="109" t="s">
        <v>628</v>
      </c>
      <c r="CM18" s="109" t="s">
        <v>629</v>
      </c>
      <c r="CN18" s="109" t="s">
        <v>630</v>
      </c>
      <c r="CO18" s="110"/>
      <c r="CP18" s="68"/>
      <c r="CQ18" s="85"/>
      <c r="CR18" s="4"/>
      <c r="CY18" s="23">
        <v>7</v>
      </c>
      <c r="CZ18" s="23"/>
      <c r="DA18" s="23">
        <v>6</v>
      </c>
      <c r="DB18" s="23"/>
      <c r="DC18" s="23">
        <v>4</v>
      </c>
      <c r="DD18" s="23"/>
      <c r="DE18" s="23">
        <v>6</v>
      </c>
      <c r="DF18" s="23"/>
      <c r="DG18" s="23">
        <v>2</v>
      </c>
      <c r="DH18" s="23"/>
      <c r="DI18" s="23">
        <v>2</v>
      </c>
      <c r="DJ18" s="23"/>
    </row>
    <row r="19" spans="1:114" ht="15" thickBot="1">
      <c r="A19" s="3"/>
      <c r="B19" s="65">
        <v>7</v>
      </c>
      <c r="C19" s="72" t="s">
        <v>729</v>
      </c>
      <c r="D19" s="73" t="s">
        <v>540</v>
      </c>
      <c r="E19" s="73">
        <v>0.01</v>
      </c>
      <c r="F19" s="73">
        <v>0.02</v>
      </c>
      <c r="G19" s="73">
        <v>0.03</v>
      </c>
      <c r="H19" s="73">
        <v>0.05</v>
      </c>
      <c r="I19" s="73">
        <v>7.4999999999999997E-2</v>
      </c>
      <c r="J19" s="73">
        <v>0.1</v>
      </c>
      <c r="K19" s="73">
        <v>0.13</v>
      </c>
      <c r="L19" s="73">
        <v>0.16</v>
      </c>
      <c r="M19" s="73">
        <v>0.2</v>
      </c>
      <c r="N19" s="73">
        <v>0.25</v>
      </c>
      <c r="O19" s="73">
        <v>0.4</v>
      </c>
      <c r="P19" s="73">
        <v>0.7</v>
      </c>
      <c r="Q19" s="73">
        <v>1</v>
      </c>
      <c r="R19" s="73">
        <v>1.5</v>
      </c>
      <c r="S19" s="73">
        <v>2</v>
      </c>
      <c r="T19" s="73">
        <v>3</v>
      </c>
      <c r="U19" s="83">
        <v>0.01</v>
      </c>
      <c r="V19" s="73">
        <f>SUM(U19*$C$1)</f>
        <v>209</v>
      </c>
      <c r="W19" s="86">
        <f>SUM(U19*$C$2)</f>
        <v>200</v>
      </c>
      <c r="X19" s="4"/>
      <c r="Y19" s="3"/>
      <c r="Z19" s="65">
        <v>7</v>
      </c>
      <c r="AA19" s="72" t="s">
        <v>729</v>
      </c>
      <c r="AB19" s="73" t="s">
        <v>540</v>
      </c>
      <c r="AC19" s="127">
        <v>0.01</v>
      </c>
      <c r="AD19" s="127">
        <v>0.02</v>
      </c>
      <c r="AE19" s="127">
        <v>0.03</v>
      </c>
      <c r="AF19" s="127">
        <v>0.05</v>
      </c>
      <c r="AG19" s="127">
        <v>7.4999999999999997E-2</v>
      </c>
      <c r="AH19" s="127">
        <v>0.1</v>
      </c>
      <c r="AI19" s="127">
        <v>0.13</v>
      </c>
      <c r="AJ19" s="127">
        <v>0.16</v>
      </c>
      <c r="AK19" s="127">
        <v>0.2</v>
      </c>
      <c r="AL19" s="127">
        <v>0.25</v>
      </c>
      <c r="AM19" s="127">
        <v>0.4</v>
      </c>
      <c r="AN19" s="127">
        <v>0.7</v>
      </c>
      <c r="AO19" s="127">
        <v>1</v>
      </c>
      <c r="AP19" s="127">
        <v>1.5</v>
      </c>
      <c r="AQ19" s="127">
        <v>2</v>
      </c>
      <c r="AR19" s="127">
        <v>3</v>
      </c>
      <c r="AS19" s="83">
        <v>0.4</v>
      </c>
      <c r="AT19" s="73">
        <f>SUM(AS19*$AA$1)</f>
        <v>8360</v>
      </c>
      <c r="AU19" s="86">
        <f>SUM(AS19*$AA$2)</f>
        <v>16000</v>
      </c>
      <c r="AV19" s="4"/>
      <c r="AW19" s="3"/>
      <c r="AX19" s="65">
        <v>7</v>
      </c>
      <c r="AY19" s="72" t="s">
        <v>729</v>
      </c>
      <c r="AZ19" s="73" t="s">
        <v>540</v>
      </c>
      <c r="BA19" s="73">
        <v>0.01</v>
      </c>
      <c r="BB19" s="73">
        <v>0.02</v>
      </c>
      <c r="BC19" s="73">
        <v>0.03</v>
      </c>
      <c r="BD19" s="73">
        <v>0.05</v>
      </c>
      <c r="BE19" s="73">
        <v>7.4999999999999997E-2</v>
      </c>
      <c r="BF19" s="73">
        <v>0.1</v>
      </c>
      <c r="BG19" s="73">
        <v>0.13</v>
      </c>
      <c r="BH19" s="73">
        <v>0.16</v>
      </c>
      <c r="BI19" s="73">
        <v>0.2</v>
      </c>
      <c r="BJ19" s="73">
        <v>0.25</v>
      </c>
      <c r="BK19" s="73">
        <v>0.4</v>
      </c>
      <c r="BL19" s="73">
        <v>0.7</v>
      </c>
      <c r="BM19" s="73">
        <v>1</v>
      </c>
      <c r="BN19" s="73">
        <v>1.5</v>
      </c>
      <c r="BO19" s="73">
        <v>2</v>
      </c>
      <c r="BP19" s="73">
        <v>3</v>
      </c>
      <c r="BQ19" s="83">
        <v>0.1</v>
      </c>
      <c r="BR19" s="73">
        <f>SUM(BQ19*$AY$1)</f>
        <v>2090</v>
      </c>
      <c r="BS19" s="86">
        <f>SUM(BQ19*$AY$2)</f>
        <v>3000</v>
      </c>
      <c r="BT19" s="4"/>
      <c r="BV19" s="65">
        <v>7</v>
      </c>
      <c r="BW19" s="72" t="s">
        <v>729</v>
      </c>
      <c r="BX19" s="73" t="s">
        <v>540</v>
      </c>
      <c r="BY19" s="73">
        <v>0.01</v>
      </c>
      <c r="BZ19" s="73">
        <v>0.02</v>
      </c>
      <c r="CA19" s="73">
        <v>0.03</v>
      </c>
      <c r="CB19" s="73">
        <v>0.05</v>
      </c>
      <c r="CC19" s="73">
        <v>7.4999999999999997E-2</v>
      </c>
      <c r="CD19" s="73">
        <v>0.1</v>
      </c>
      <c r="CE19" s="73">
        <v>0.13</v>
      </c>
      <c r="CF19" s="73">
        <v>0.16</v>
      </c>
      <c r="CG19" s="73">
        <v>0.2</v>
      </c>
      <c r="CH19" s="73">
        <v>0.25</v>
      </c>
      <c r="CI19" s="73">
        <v>0.4</v>
      </c>
      <c r="CJ19" s="73">
        <v>0.7</v>
      </c>
      <c r="CK19" s="73">
        <v>1</v>
      </c>
      <c r="CL19" s="73">
        <v>1.5</v>
      </c>
      <c r="CM19" s="73">
        <v>2</v>
      </c>
      <c r="CN19" s="73">
        <v>3</v>
      </c>
      <c r="CO19" s="83">
        <v>0.01</v>
      </c>
      <c r="CP19" s="86">
        <f>SUM(CO19*$BW$1)</f>
        <v>209</v>
      </c>
      <c r="CQ19" s="86">
        <f>SUM(CO19*$BW$2)</f>
        <v>200</v>
      </c>
      <c r="CR19" s="4"/>
      <c r="CY19" s="23"/>
      <c r="CZ19" s="23"/>
      <c r="DA19" s="23"/>
      <c r="DB19" s="23"/>
      <c r="DC19" s="23"/>
      <c r="DD19" s="23"/>
      <c r="DE19" s="23"/>
      <c r="DF19" s="23"/>
      <c r="DG19" s="23"/>
      <c r="DH19" s="23"/>
      <c r="DI19" s="23"/>
      <c r="DJ19" s="23"/>
    </row>
    <row r="20" spans="1:114" ht="28.8">
      <c r="A20" s="3"/>
      <c r="B20" s="65"/>
      <c r="C20" s="100"/>
      <c r="D20" s="68"/>
      <c r="E20" s="121" t="s">
        <v>707</v>
      </c>
      <c r="F20" s="122" t="s">
        <v>703</v>
      </c>
      <c r="G20" s="122" t="s">
        <v>704</v>
      </c>
      <c r="H20" s="121" t="s">
        <v>706</v>
      </c>
      <c r="I20" s="122" t="s">
        <v>702</v>
      </c>
      <c r="J20" s="122" t="s">
        <v>701</v>
      </c>
      <c r="K20" s="122" t="s">
        <v>708</v>
      </c>
      <c r="L20" s="144" t="s">
        <v>709</v>
      </c>
      <c r="M20" s="122"/>
      <c r="N20" s="122"/>
      <c r="O20" s="122"/>
      <c r="P20" s="122"/>
      <c r="Q20" s="122"/>
      <c r="R20" s="122"/>
      <c r="S20" s="109"/>
      <c r="T20" s="109"/>
      <c r="U20" s="110"/>
      <c r="V20" s="68"/>
      <c r="W20" s="85"/>
      <c r="X20" s="4"/>
      <c r="Y20" s="3"/>
      <c r="Z20" s="65"/>
      <c r="AA20" s="78"/>
      <c r="AB20" s="68"/>
      <c r="AC20" s="121" t="s">
        <v>707</v>
      </c>
      <c r="AD20" s="121" t="s">
        <v>703</v>
      </c>
      <c r="AE20" s="121" t="s">
        <v>704</v>
      </c>
      <c r="AF20" s="121" t="s">
        <v>706</v>
      </c>
      <c r="AG20" s="121" t="s">
        <v>702</v>
      </c>
      <c r="AH20" s="121" t="s">
        <v>701</v>
      </c>
      <c r="AI20" s="121" t="s">
        <v>708</v>
      </c>
      <c r="AJ20" s="121" t="s">
        <v>709</v>
      </c>
      <c r="AK20" s="121"/>
      <c r="AL20" s="121"/>
      <c r="AM20" s="121"/>
      <c r="AN20" s="121"/>
      <c r="AO20" s="121"/>
      <c r="AP20" s="121"/>
      <c r="AQ20" s="121"/>
      <c r="AR20" s="122"/>
      <c r="AS20" s="110"/>
      <c r="AT20" s="68"/>
      <c r="AU20" s="85"/>
      <c r="AV20" s="4"/>
      <c r="AW20" s="3"/>
      <c r="AX20" s="65"/>
      <c r="AY20" s="78"/>
      <c r="AZ20" s="68"/>
      <c r="BA20" s="121" t="s">
        <v>707</v>
      </c>
      <c r="BB20" s="122" t="s">
        <v>703</v>
      </c>
      <c r="BC20" s="122" t="s">
        <v>704</v>
      </c>
      <c r="BD20" s="121" t="s">
        <v>706</v>
      </c>
      <c r="BE20" s="121" t="s">
        <v>702</v>
      </c>
      <c r="BF20" s="122" t="s">
        <v>701</v>
      </c>
      <c r="BG20" s="122" t="s">
        <v>708</v>
      </c>
      <c r="BH20" s="121" t="s">
        <v>709</v>
      </c>
      <c r="BI20" s="121"/>
      <c r="BJ20" s="109"/>
      <c r="BK20" s="109"/>
      <c r="BL20" s="109"/>
      <c r="BM20" s="109"/>
      <c r="BN20" s="109"/>
      <c r="BO20" s="109"/>
      <c r="BP20" s="109"/>
      <c r="BQ20" s="110"/>
      <c r="BR20" s="68"/>
      <c r="BS20" s="85"/>
      <c r="BT20" s="4"/>
      <c r="BV20" s="65"/>
      <c r="BW20" s="78"/>
      <c r="BX20" s="68"/>
      <c r="BY20" s="121" t="s">
        <v>707</v>
      </c>
      <c r="BZ20" s="122" t="s">
        <v>703</v>
      </c>
      <c r="CA20" s="122" t="s">
        <v>704</v>
      </c>
      <c r="CB20" s="121" t="s">
        <v>706</v>
      </c>
      <c r="CC20" s="121" t="s">
        <v>702</v>
      </c>
      <c r="CD20" s="122" t="s">
        <v>701</v>
      </c>
      <c r="CE20" s="122" t="s">
        <v>708</v>
      </c>
      <c r="CF20" s="121" t="s">
        <v>709</v>
      </c>
      <c r="CG20" s="121"/>
      <c r="CH20" s="109"/>
      <c r="CI20" s="109"/>
      <c r="CJ20" s="109"/>
      <c r="CK20" s="109"/>
      <c r="CL20" s="109"/>
      <c r="CM20" s="109"/>
      <c r="CN20" s="109"/>
      <c r="CO20" s="110"/>
      <c r="CP20" s="68"/>
      <c r="CQ20" s="85"/>
      <c r="CR20" s="4"/>
      <c r="CY20" s="23"/>
      <c r="CZ20" s="23" t="s">
        <v>749</v>
      </c>
      <c r="DA20" s="23"/>
      <c r="DB20" s="23" t="s">
        <v>751</v>
      </c>
      <c r="DC20" s="23"/>
      <c r="DD20" s="23" t="s">
        <v>753</v>
      </c>
      <c r="DE20" s="23"/>
      <c r="DF20" s="23" t="s">
        <v>751</v>
      </c>
      <c r="DG20" s="23"/>
      <c r="DH20" s="23" t="s">
        <v>755</v>
      </c>
      <c r="DI20" s="23"/>
      <c r="DJ20" s="23" t="s">
        <v>755</v>
      </c>
    </row>
    <row r="21" spans="1:114">
      <c r="A21" s="3"/>
      <c r="B21" s="65"/>
      <c r="C21" s="123" t="s">
        <v>731</v>
      </c>
      <c r="D21" s="114"/>
      <c r="E21" s="124"/>
      <c r="F21" s="124"/>
      <c r="G21" s="124"/>
      <c r="H21" s="124"/>
      <c r="I21" s="124"/>
      <c r="J21" s="124"/>
      <c r="K21" s="124"/>
      <c r="L21" s="124"/>
      <c r="M21" s="124"/>
      <c r="N21" s="124"/>
      <c r="O21" s="124"/>
      <c r="P21" s="124"/>
      <c r="Q21" s="124"/>
      <c r="R21" s="124"/>
      <c r="S21" s="116"/>
      <c r="T21" s="116"/>
      <c r="U21" s="125"/>
      <c r="V21" s="114"/>
      <c r="W21" s="118"/>
      <c r="X21" s="4"/>
      <c r="Y21" s="3"/>
      <c r="Z21" s="65"/>
      <c r="AA21" s="123" t="s">
        <v>731</v>
      </c>
      <c r="AB21" s="114"/>
      <c r="AC21" s="134"/>
      <c r="AD21" s="134"/>
      <c r="AE21" s="134"/>
      <c r="AF21" s="134"/>
      <c r="AG21" s="134"/>
      <c r="AH21" s="134"/>
      <c r="AI21" s="134"/>
      <c r="AJ21" s="134"/>
      <c r="AK21" s="134"/>
      <c r="AL21" s="134"/>
      <c r="AM21" s="134"/>
      <c r="AN21" s="134"/>
      <c r="AO21" s="134"/>
      <c r="AP21" s="134"/>
      <c r="AQ21" s="134"/>
      <c r="AR21" s="134"/>
      <c r="AS21" s="125"/>
      <c r="AT21" s="114"/>
      <c r="AU21" s="118"/>
      <c r="AV21" s="4"/>
      <c r="AW21" s="3"/>
      <c r="AX21" s="65"/>
      <c r="AY21" s="123"/>
      <c r="AZ21" s="114"/>
      <c r="BA21" s="124"/>
      <c r="BB21" s="134"/>
      <c r="BC21" s="134"/>
      <c r="BD21" s="124"/>
      <c r="BE21" s="124"/>
      <c r="BF21" s="134"/>
      <c r="BG21" s="134"/>
      <c r="BH21" s="134"/>
      <c r="BI21" s="124"/>
      <c r="BJ21" s="116"/>
      <c r="BK21" s="116"/>
      <c r="BL21" s="116"/>
      <c r="BM21" s="116"/>
      <c r="BN21" s="116"/>
      <c r="BO21" s="116"/>
      <c r="BP21" s="116"/>
      <c r="BQ21" s="125"/>
      <c r="BR21" s="114"/>
      <c r="BS21" s="118"/>
      <c r="BT21" s="4"/>
      <c r="BV21" s="65"/>
      <c r="BW21" s="123"/>
      <c r="BX21" s="114"/>
      <c r="BY21" s="124"/>
      <c r="BZ21" s="134"/>
      <c r="CA21" s="134"/>
      <c r="CB21" s="124"/>
      <c r="CC21" s="124"/>
      <c r="CD21" s="134"/>
      <c r="CE21" s="134"/>
      <c r="CF21" s="134"/>
      <c r="CG21" s="124"/>
      <c r="CH21" s="116"/>
      <c r="CI21" s="116"/>
      <c r="CJ21" s="116"/>
      <c r="CK21" s="116"/>
      <c r="CL21" s="116"/>
      <c r="CM21" s="116"/>
      <c r="CN21" s="116"/>
      <c r="CO21" s="125"/>
      <c r="CP21" s="114"/>
      <c r="CQ21" s="118"/>
      <c r="CR21" s="4"/>
      <c r="CY21" s="23"/>
      <c r="CZ21" s="23" t="s">
        <v>748</v>
      </c>
      <c r="DA21" s="23"/>
      <c r="DB21" s="23" t="s">
        <v>750</v>
      </c>
      <c r="DC21" s="23"/>
      <c r="DD21" s="23" t="s">
        <v>752</v>
      </c>
      <c r="DE21" s="23"/>
      <c r="DF21" s="23" t="s">
        <v>750</v>
      </c>
      <c r="DG21" s="23"/>
      <c r="DH21" s="23" t="s">
        <v>754</v>
      </c>
      <c r="DI21" s="23"/>
      <c r="DJ21" s="23" t="s">
        <v>754</v>
      </c>
    </row>
    <row r="22" spans="1:114" ht="15" thickBot="1">
      <c r="A22" s="3"/>
      <c r="B22" s="65">
        <v>8</v>
      </c>
      <c r="C22" s="82" t="s">
        <v>12</v>
      </c>
      <c r="D22" s="66" t="s">
        <v>611</v>
      </c>
      <c r="E22" s="66">
        <v>0.02</v>
      </c>
      <c r="F22" s="66">
        <v>0.03</v>
      </c>
      <c r="G22" s="66">
        <v>0.05</v>
      </c>
      <c r="H22" s="66">
        <v>7.4999999999999997E-2</v>
      </c>
      <c r="I22" s="66">
        <v>0.1</v>
      </c>
      <c r="J22" s="66">
        <v>0.15</v>
      </c>
      <c r="K22" s="66">
        <v>0.2</v>
      </c>
      <c r="L22" s="66">
        <v>0.5</v>
      </c>
      <c r="M22" s="66"/>
      <c r="N22" s="66"/>
      <c r="O22" s="66"/>
      <c r="P22" s="66"/>
      <c r="Q22" s="66"/>
      <c r="R22" s="66"/>
      <c r="S22" s="66"/>
      <c r="T22" s="66"/>
      <c r="U22" s="84">
        <v>0.15</v>
      </c>
      <c r="V22" s="73">
        <f>SUM(U22*$C$1)</f>
        <v>3135</v>
      </c>
      <c r="W22" s="86">
        <f>SUM(U22*$C$2)</f>
        <v>3000</v>
      </c>
      <c r="X22" s="4"/>
      <c r="Y22" s="3"/>
      <c r="Z22" s="65">
        <v>8</v>
      </c>
      <c r="AA22" s="82" t="s">
        <v>781</v>
      </c>
      <c r="AB22" s="66" t="s">
        <v>611</v>
      </c>
      <c r="AC22" s="137">
        <v>0.02</v>
      </c>
      <c r="AD22" s="137">
        <v>0.03</v>
      </c>
      <c r="AE22" s="137">
        <v>0.05</v>
      </c>
      <c r="AF22" s="137">
        <v>7.4999999999999997E-2</v>
      </c>
      <c r="AG22" s="137">
        <v>0.1</v>
      </c>
      <c r="AH22" s="137">
        <v>0.15</v>
      </c>
      <c r="AI22" s="137">
        <v>0.2</v>
      </c>
      <c r="AJ22" s="137">
        <v>0.5</v>
      </c>
      <c r="AK22" s="137"/>
      <c r="AL22" s="137"/>
      <c r="AM22" s="137"/>
      <c r="AN22" s="137"/>
      <c r="AO22" s="137"/>
      <c r="AP22" s="137"/>
      <c r="AQ22" s="137"/>
      <c r="AR22" s="137"/>
      <c r="AS22" s="84">
        <v>0.5</v>
      </c>
      <c r="AT22" s="73">
        <f>SUM(AS22*$AA$1)</f>
        <v>10450</v>
      </c>
      <c r="AU22" s="86">
        <f>SUM(AS22*$AA$2)</f>
        <v>20000</v>
      </c>
      <c r="AV22" s="4"/>
      <c r="AW22" s="3"/>
      <c r="AX22" s="65">
        <v>8</v>
      </c>
      <c r="AY22" s="82" t="s">
        <v>12</v>
      </c>
      <c r="AZ22" s="66" t="s">
        <v>611</v>
      </c>
      <c r="BA22" s="66">
        <v>0.02</v>
      </c>
      <c r="BB22" s="66">
        <v>0.03</v>
      </c>
      <c r="BC22" s="66">
        <v>0.05</v>
      </c>
      <c r="BD22" s="66">
        <v>7.4999999999999997E-2</v>
      </c>
      <c r="BE22" s="66">
        <v>0.1</v>
      </c>
      <c r="BF22" s="66">
        <v>0.15</v>
      </c>
      <c r="BG22" s="66">
        <v>0.2</v>
      </c>
      <c r="BH22" s="66">
        <v>0.5</v>
      </c>
      <c r="BI22" s="66"/>
      <c r="BJ22" s="66"/>
      <c r="BK22" s="66"/>
      <c r="BL22" s="66"/>
      <c r="BM22" s="66"/>
      <c r="BN22" s="66"/>
      <c r="BO22" s="66"/>
      <c r="BP22" s="66"/>
      <c r="BQ22" s="84">
        <v>0.15</v>
      </c>
      <c r="BR22" s="73">
        <f>SUM(BQ22*$AY$1)</f>
        <v>3135</v>
      </c>
      <c r="BS22" s="86">
        <f>SUM(BQ22*$AY$2)</f>
        <v>4500</v>
      </c>
      <c r="BT22" s="4"/>
      <c r="BV22" s="65">
        <v>8</v>
      </c>
      <c r="BW22" s="82" t="s">
        <v>12</v>
      </c>
      <c r="BX22" s="66" t="s">
        <v>611</v>
      </c>
      <c r="BY22" s="66">
        <v>0.02</v>
      </c>
      <c r="BZ22" s="66">
        <v>0.03</v>
      </c>
      <c r="CA22" s="66">
        <v>0.05</v>
      </c>
      <c r="CB22" s="66">
        <v>7.4999999999999997E-2</v>
      </c>
      <c r="CC22" s="66">
        <v>0.1</v>
      </c>
      <c r="CD22" s="66">
        <v>0.15</v>
      </c>
      <c r="CE22" s="66">
        <v>0.2</v>
      </c>
      <c r="CF22" s="66">
        <v>0.5</v>
      </c>
      <c r="CG22" s="66"/>
      <c r="CH22" s="66"/>
      <c r="CI22" s="66"/>
      <c r="CJ22" s="66"/>
      <c r="CK22" s="66"/>
      <c r="CL22" s="66"/>
      <c r="CM22" s="66"/>
      <c r="CN22" s="66"/>
      <c r="CO22" s="84">
        <v>0.15</v>
      </c>
      <c r="CP22" s="86">
        <f>SUM(CO22*$BW$1)</f>
        <v>3135</v>
      </c>
      <c r="CQ22" s="86">
        <f>SUM(CO22*$BW$2)</f>
        <v>3000</v>
      </c>
      <c r="CR22" s="4"/>
    </row>
    <row r="23" spans="1:114" ht="57.6">
      <c r="A23" s="3"/>
      <c r="B23" s="65"/>
      <c r="C23" s="100"/>
      <c r="D23" s="68"/>
      <c r="E23" s="120" t="s">
        <v>712</v>
      </c>
      <c r="F23" s="120" t="s">
        <v>713</v>
      </c>
      <c r="G23" s="120" t="s">
        <v>714</v>
      </c>
      <c r="H23" s="143" t="s">
        <v>715</v>
      </c>
      <c r="I23" s="126"/>
      <c r="J23" s="109"/>
      <c r="K23" s="109"/>
      <c r="L23" s="109"/>
      <c r="M23" s="109"/>
      <c r="N23" s="109"/>
      <c r="O23" s="109"/>
      <c r="P23" s="109"/>
      <c r="Q23" s="109"/>
      <c r="R23" s="109"/>
      <c r="S23" s="109"/>
      <c r="T23" s="109"/>
      <c r="U23" s="110"/>
      <c r="V23" s="68"/>
      <c r="W23" s="85"/>
      <c r="X23" s="4"/>
      <c r="Y23" s="3"/>
      <c r="Z23" s="65"/>
      <c r="AA23" s="78"/>
      <c r="AB23" s="68"/>
      <c r="AC23" s="120" t="s">
        <v>712</v>
      </c>
      <c r="AD23" s="120" t="s">
        <v>713</v>
      </c>
      <c r="AE23" s="120" t="s">
        <v>714</v>
      </c>
      <c r="AF23" s="120" t="s">
        <v>715</v>
      </c>
      <c r="AG23" s="138"/>
      <c r="AH23" s="122"/>
      <c r="AI23" s="122"/>
      <c r="AJ23" s="122"/>
      <c r="AK23" s="122"/>
      <c r="AL23" s="122"/>
      <c r="AM23" s="122"/>
      <c r="AN23" s="122"/>
      <c r="AO23" s="122"/>
      <c r="AP23" s="122"/>
      <c r="AQ23" s="122"/>
      <c r="AR23" s="122"/>
      <c r="AS23" s="110"/>
      <c r="AT23" s="68"/>
      <c r="AU23" s="85"/>
      <c r="AV23" s="4"/>
      <c r="AW23" s="3"/>
      <c r="AX23" s="65"/>
      <c r="AY23" s="78"/>
      <c r="AZ23" s="68"/>
      <c r="BA23" s="120" t="s">
        <v>712</v>
      </c>
      <c r="BB23" s="120" t="s">
        <v>713</v>
      </c>
      <c r="BC23" s="120" t="s">
        <v>714</v>
      </c>
      <c r="BD23" s="120" t="s">
        <v>715</v>
      </c>
      <c r="BE23" s="126"/>
      <c r="BF23" s="109"/>
      <c r="BG23" s="109"/>
      <c r="BH23" s="109"/>
      <c r="BI23" s="109"/>
      <c r="BJ23" s="109"/>
      <c r="BK23" s="109"/>
      <c r="BL23" s="109"/>
      <c r="BM23" s="109"/>
      <c r="BN23" s="109"/>
      <c r="BO23" s="109"/>
      <c r="BP23" s="109"/>
      <c r="BQ23" s="110"/>
      <c r="BR23" s="68"/>
      <c r="BS23" s="85"/>
      <c r="BT23" s="4"/>
      <c r="BV23" s="65"/>
      <c r="BW23" s="78"/>
      <c r="BX23" s="68"/>
      <c r="BY23" s="120" t="s">
        <v>712</v>
      </c>
      <c r="BZ23" s="120" t="s">
        <v>713</v>
      </c>
      <c r="CA23" s="120" t="s">
        <v>714</v>
      </c>
      <c r="CB23" s="120" t="s">
        <v>715</v>
      </c>
      <c r="CC23" s="126"/>
      <c r="CD23" s="109"/>
      <c r="CE23" s="109"/>
      <c r="CF23" s="109"/>
      <c r="CG23" s="109"/>
      <c r="CH23" s="109"/>
      <c r="CI23" s="109"/>
      <c r="CJ23" s="109"/>
      <c r="CK23" s="109"/>
      <c r="CL23" s="109"/>
      <c r="CM23" s="109"/>
      <c r="CN23" s="109"/>
      <c r="CO23" s="110"/>
      <c r="CP23" s="68"/>
      <c r="CQ23" s="85"/>
      <c r="CR23" s="4"/>
    </row>
    <row r="24" spans="1:114" ht="15" thickBot="1">
      <c r="A24" s="3"/>
      <c r="B24" s="65">
        <v>9</v>
      </c>
      <c r="C24" s="72" t="s">
        <v>710</v>
      </c>
      <c r="D24" s="73" t="s">
        <v>611</v>
      </c>
      <c r="E24" s="127">
        <v>0.15</v>
      </c>
      <c r="F24" s="127">
        <v>0.3</v>
      </c>
      <c r="G24" s="127">
        <v>0.75</v>
      </c>
      <c r="H24" s="127">
        <v>1.5</v>
      </c>
      <c r="I24" s="73"/>
      <c r="J24" s="73"/>
      <c r="K24" s="73"/>
      <c r="L24" s="73"/>
      <c r="M24" s="73"/>
      <c r="N24" s="73"/>
      <c r="O24" s="73"/>
      <c r="P24" s="73"/>
      <c r="Q24" s="73"/>
      <c r="R24" s="73"/>
      <c r="S24" s="73"/>
      <c r="T24" s="73"/>
      <c r="U24" s="83">
        <v>0.75</v>
      </c>
      <c r="V24" s="73">
        <f>SUM(U24*$C$1)</f>
        <v>15675</v>
      </c>
      <c r="W24" s="86">
        <f>SUM(U24*$C$2)</f>
        <v>15000</v>
      </c>
      <c r="X24" s="4"/>
      <c r="Y24" s="3"/>
      <c r="Z24" s="65">
        <v>9</v>
      </c>
      <c r="AA24" s="72" t="s">
        <v>710</v>
      </c>
      <c r="AB24" s="73" t="s">
        <v>611</v>
      </c>
      <c r="AC24" s="127">
        <v>0.15</v>
      </c>
      <c r="AD24" s="127">
        <v>0.3</v>
      </c>
      <c r="AE24" s="127">
        <v>0.75</v>
      </c>
      <c r="AF24" s="127">
        <v>1.5</v>
      </c>
      <c r="AG24" s="127"/>
      <c r="AH24" s="127"/>
      <c r="AI24" s="127"/>
      <c r="AJ24" s="127"/>
      <c r="AK24" s="127"/>
      <c r="AL24" s="127"/>
      <c r="AM24" s="127"/>
      <c r="AN24" s="127"/>
      <c r="AO24" s="127"/>
      <c r="AP24" s="127"/>
      <c r="AQ24" s="127"/>
      <c r="AR24" s="127"/>
      <c r="AS24" s="83">
        <v>1.5</v>
      </c>
      <c r="AT24" s="73">
        <f>SUM(AS24*$AA$1)</f>
        <v>31350</v>
      </c>
      <c r="AU24" s="86">
        <f>SUM(AS24*$AA$2)</f>
        <v>60000</v>
      </c>
      <c r="AV24" s="4"/>
      <c r="AW24" s="3"/>
      <c r="AX24" s="65">
        <v>9</v>
      </c>
      <c r="AY24" s="72" t="s">
        <v>710</v>
      </c>
      <c r="AZ24" s="73" t="s">
        <v>611</v>
      </c>
      <c r="BA24" s="127">
        <v>0.15</v>
      </c>
      <c r="BB24" s="127">
        <v>0.3</v>
      </c>
      <c r="BC24" s="127">
        <v>0.75</v>
      </c>
      <c r="BD24" s="127">
        <v>1.5</v>
      </c>
      <c r="BE24" s="73"/>
      <c r="BF24" s="73"/>
      <c r="BG24" s="73"/>
      <c r="BH24" s="73"/>
      <c r="BI24" s="73"/>
      <c r="BJ24" s="73"/>
      <c r="BK24" s="73"/>
      <c r="BL24" s="73"/>
      <c r="BM24" s="73"/>
      <c r="BN24" s="73"/>
      <c r="BO24" s="73"/>
      <c r="BP24" s="73"/>
      <c r="BQ24" s="83">
        <v>0.75</v>
      </c>
      <c r="BR24" s="73">
        <f>SUM(BQ24*$AY$1)</f>
        <v>15675</v>
      </c>
      <c r="BS24" s="86">
        <f>SUM(BQ24*$AY$2)</f>
        <v>22500</v>
      </c>
      <c r="BT24" s="4"/>
      <c r="BV24" s="65">
        <v>9</v>
      </c>
      <c r="BW24" s="72" t="s">
        <v>710</v>
      </c>
      <c r="BX24" s="73" t="s">
        <v>611</v>
      </c>
      <c r="BY24" s="73">
        <v>0.15</v>
      </c>
      <c r="BZ24" s="73">
        <v>0.3</v>
      </c>
      <c r="CA24" s="73">
        <v>0.75</v>
      </c>
      <c r="CB24" s="73">
        <v>1.5</v>
      </c>
      <c r="CC24" s="73"/>
      <c r="CD24" s="73"/>
      <c r="CE24" s="73"/>
      <c r="CF24" s="73"/>
      <c r="CG24" s="73"/>
      <c r="CH24" s="73"/>
      <c r="CI24" s="73"/>
      <c r="CJ24" s="73"/>
      <c r="CK24" s="73"/>
      <c r="CL24" s="73"/>
      <c r="CM24" s="73"/>
      <c r="CN24" s="73"/>
      <c r="CO24" s="83">
        <v>0.75</v>
      </c>
      <c r="CP24" s="86">
        <f>SUM(CO24*$BW$1)</f>
        <v>15675</v>
      </c>
      <c r="CQ24" s="86">
        <f>SUM(CO24*$BW$2)</f>
        <v>15000</v>
      </c>
      <c r="CR24" s="4"/>
    </row>
    <row r="25" spans="1:114">
      <c r="A25" s="3"/>
      <c r="B25" s="65"/>
      <c r="C25" s="100"/>
      <c r="D25" s="68"/>
      <c r="E25" s="109" t="s">
        <v>632</v>
      </c>
      <c r="F25" s="141" t="s">
        <v>631</v>
      </c>
      <c r="G25" s="109" t="s">
        <v>633</v>
      </c>
      <c r="H25" s="109" t="s">
        <v>634</v>
      </c>
      <c r="I25" s="109"/>
      <c r="J25" s="109"/>
      <c r="K25" s="109"/>
      <c r="L25" s="109"/>
      <c r="M25" s="109"/>
      <c r="N25" s="109"/>
      <c r="O25" s="109"/>
      <c r="P25" s="109"/>
      <c r="Q25" s="109"/>
      <c r="R25" s="109"/>
      <c r="S25" s="109"/>
      <c r="T25" s="109"/>
      <c r="U25" s="110"/>
      <c r="V25" s="68"/>
      <c r="W25" s="85"/>
      <c r="X25" s="4"/>
      <c r="Y25" s="3"/>
      <c r="Z25" s="65"/>
      <c r="AA25" s="78"/>
      <c r="AB25" s="68"/>
      <c r="AC25" s="122" t="s">
        <v>632</v>
      </c>
      <c r="AD25" s="122" t="s">
        <v>631</v>
      </c>
      <c r="AE25" s="122" t="s">
        <v>633</v>
      </c>
      <c r="AF25" s="122" t="s">
        <v>634</v>
      </c>
      <c r="AG25" s="122"/>
      <c r="AH25" s="122"/>
      <c r="AI25" s="122"/>
      <c r="AJ25" s="122"/>
      <c r="AK25" s="122"/>
      <c r="AL25" s="122"/>
      <c r="AM25" s="122"/>
      <c r="AN25" s="122"/>
      <c r="AO25" s="122"/>
      <c r="AP25" s="122"/>
      <c r="AQ25" s="122"/>
      <c r="AR25" s="122"/>
      <c r="AS25" s="110"/>
      <c r="AT25" s="68"/>
      <c r="AU25" s="85"/>
      <c r="AV25" s="4"/>
      <c r="AW25" s="3"/>
      <c r="AX25" s="65"/>
      <c r="AY25" s="78"/>
      <c r="AZ25" s="68"/>
      <c r="BA25" s="109" t="s">
        <v>632</v>
      </c>
      <c r="BB25" s="109" t="s">
        <v>631</v>
      </c>
      <c r="BC25" s="109" t="s">
        <v>633</v>
      </c>
      <c r="BD25" s="109" t="s">
        <v>634</v>
      </c>
      <c r="BE25" s="109"/>
      <c r="BF25" s="109"/>
      <c r="BG25" s="109"/>
      <c r="BH25" s="109"/>
      <c r="BI25" s="109"/>
      <c r="BJ25" s="109"/>
      <c r="BK25" s="109"/>
      <c r="BL25" s="109"/>
      <c r="BM25" s="109"/>
      <c r="BN25" s="109"/>
      <c r="BO25" s="109"/>
      <c r="BP25" s="109"/>
      <c r="BQ25" s="110"/>
      <c r="BR25" s="68"/>
      <c r="BS25" s="85"/>
      <c r="BT25" s="4"/>
      <c r="BV25" s="65"/>
      <c r="BW25" s="78"/>
      <c r="BX25" s="68"/>
      <c r="BY25" s="109" t="s">
        <v>632</v>
      </c>
      <c r="BZ25" s="109" t="s">
        <v>631</v>
      </c>
      <c r="CA25" s="109" t="s">
        <v>633</v>
      </c>
      <c r="CB25" s="109" t="s">
        <v>634</v>
      </c>
      <c r="CC25" s="109"/>
      <c r="CD25" s="109"/>
      <c r="CE25" s="109"/>
      <c r="CF25" s="109"/>
      <c r="CG25" s="109"/>
      <c r="CH25" s="109"/>
      <c r="CI25" s="109"/>
      <c r="CJ25" s="109"/>
      <c r="CK25" s="109"/>
      <c r="CL25" s="109"/>
      <c r="CM25" s="109"/>
      <c r="CN25" s="109"/>
      <c r="CO25" s="110"/>
      <c r="CP25" s="68"/>
      <c r="CQ25" s="85"/>
      <c r="CR25" s="4"/>
    </row>
    <row r="26" spans="1:114" ht="15" thickBot="1">
      <c r="A26" s="3"/>
      <c r="B26" s="65">
        <v>10</v>
      </c>
      <c r="C26" s="80" t="s">
        <v>529</v>
      </c>
      <c r="D26" s="73" t="s">
        <v>611</v>
      </c>
      <c r="E26" s="73">
        <v>0.2</v>
      </c>
      <c r="F26" s="73">
        <v>0.5</v>
      </c>
      <c r="G26" s="73">
        <v>1.5</v>
      </c>
      <c r="H26" s="73">
        <v>1.7</v>
      </c>
      <c r="I26" s="73"/>
      <c r="J26" s="73"/>
      <c r="K26" s="73"/>
      <c r="L26" s="73"/>
      <c r="M26" s="73"/>
      <c r="N26" s="73"/>
      <c r="O26" s="73"/>
      <c r="P26" s="73"/>
      <c r="Q26" s="73"/>
      <c r="R26" s="73"/>
      <c r="S26" s="73"/>
      <c r="T26" s="73"/>
      <c r="U26" s="83">
        <v>0.2</v>
      </c>
      <c r="V26" s="73">
        <f>SUM(U26*$C$1)</f>
        <v>4180</v>
      </c>
      <c r="W26" s="86">
        <f>SUM(U26*$C$2)</f>
        <v>4000</v>
      </c>
      <c r="X26" s="4"/>
      <c r="Y26" s="3"/>
      <c r="Z26" s="65">
        <v>10</v>
      </c>
      <c r="AA26" s="80" t="s">
        <v>529</v>
      </c>
      <c r="AB26" s="73" t="s">
        <v>611</v>
      </c>
      <c r="AC26" s="127">
        <v>0.2</v>
      </c>
      <c r="AD26" s="127">
        <v>0.5</v>
      </c>
      <c r="AE26" s="127">
        <v>1.5</v>
      </c>
      <c r="AF26" s="127">
        <v>1.7</v>
      </c>
      <c r="AG26" s="127"/>
      <c r="AH26" s="127"/>
      <c r="AI26" s="127"/>
      <c r="AJ26" s="127"/>
      <c r="AK26" s="127"/>
      <c r="AL26" s="127"/>
      <c r="AM26" s="127"/>
      <c r="AN26" s="127"/>
      <c r="AO26" s="127"/>
      <c r="AP26" s="127"/>
      <c r="AQ26" s="127"/>
      <c r="AR26" s="127"/>
      <c r="AS26" s="83">
        <v>0.2</v>
      </c>
      <c r="AT26" s="73">
        <f>SUM(AS26*$AA$1)</f>
        <v>4180</v>
      </c>
      <c r="AU26" s="86">
        <f>SUM(AS26*$AA$2)</f>
        <v>8000</v>
      </c>
      <c r="AV26" s="4"/>
      <c r="AW26" s="3"/>
      <c r="AX26" s="65">
        <v>10</v>
      </c>
      <c r="AY26" s="80" t="s">
        <v>529</v>
      </c>
      <c r="AZ26" s="73" t="s">
        <v>611</v>
      </c>
      <c r="BA26" s="73">
        <v>0.2</v>
      </c>
      <c r="BB26" s="73">
        <v>0.5</v>
      </c>
      <c r="BC26" s="73">
        <v>1.5</v>
      </c>
      <c r="BD26" s="73">
        <v>1.7</v>
      </c>
      <c r="BE26" s="73"/>
      <c r="BF26" s="73"/>
      <c r="BG26" s="73"/>
      <c r="BH26" s="73"/>
      <c r="BI26" s="73"/>
      <c r="BJ26" s="73"/>
      <c r="BK26" s="73"/>
      <c r="BL26" s="73"/>
      <c r="BM26" s="73"/>
      <c r="BN26" s="73"/>
      <c r="BO26" s="73"/>
      <c r="BP26" s="73"/>
      <c r="BQ26" s="83">
        <v>0.2</v>
      </c>
      <c r="BR26" s="73">
        <f>SUM(BQ26*$AY$1)</f>
        <v>4180</v>
      </c>
      <c r="BS26" s="86">
        <f>SUM(BQ26*$AY$2)</f>
        <v>6000</v>
      </c>
      <c r="BT26" s="4"/>
      <c r="BV26" s="65">
        <v>10</v>
      </c>
      <c r="BW26" s="80" t="s">
        <v>529</v>
      </c>
      <c r="BX26" s="73" t="s">
        <v>611</v>
      </c>
      <c r="BY26" s="73">
        <v>0.2</v>
      </c>
      <c r="BZ26" s="73">
        <v>0.5</v>
      </c>
      <c r="CA26" s="73">
        <v>1.5</v>
      </c>
      <c r="CB26" s="73">
        <v>1.7</v>
      </c>
      <c r="CC26" s="73"/>
      <c r="CD26" s="73"/>
      <c r="CE26" s="73"/>
      <c r="CF26" s="73"/>
      <c r="CG26" s="73"/>
      <c r="CH26" s="73"/>
      <c r="CI26" s="73"/>
      <c r="CJ26" s="73"/>
      <c r="CK26" s="73"/>
      <c r="CL26" s="73"/>
      <c r="CM26" s="73"/>
      <c r="CN26" s="73"/>
      <c r="CO26" s="83">
        <v>0.2</v>
      </c>
      <c r="CP26" s="86">
        <f>SUM(CO26*$BW$1)</f>
        <v>4180</v>
      </c>
      <c r="CQ26" s="86">
        <f>SUM(CO26*$BW$2)</f>
        <v>4000</v>
      </c>
      <c r="CR26" s="4"/>
    </row>
    <row r="27" spans="1:114">
      <c r="A27" s="3"/>
      <c r="B27" s="65"/>
      <c r="C27" s="100"/>
      <c r="D27" s="68"/>
      <c r="E27" s="109">
        <v>1</v>
      </c>
      <c r="F27" s="141">
        <v>2</v>
      </c>
      <c r="G27" s="109">
        <v>3</v>
      </c>
      <c r="H27" s="109">
        <v>4</v>
      </c>
      <c r="I27" s="109">
        <v>5</v>
      </c>
      <c r="J27" s="109"/>
      <c r="K27" s="109"/>
      <c r="L27" s="109"/>
      <c r="M27" s="109"/>
      <c r="N27" s="109"/>
      <c r="O27" s="109"/>
      <c r="P27" s="109"/>
      <c r="Q27" s="109"/>
      <c r="R27" s="109"/>
      <c r="S27" s="109"/>
      <c r="T27" s="109"/>
      <c r="U27" s="110"/>
      <c r="V27" s="68"/>
      <c r="W27" s="85"/>
      <c r="X27" s="4"/>
      <c r="Y27" s="3"/>
      <c r="Z27" s="65"/>
      <c r="AA27" s="78"/>
      <c r="AB27" s="68"/>
      <c r="AC27" s="122">
        <v>1</v>
      </c>
      <c r="AD27" s="122">
        <v>2</v>
      </c>
      <c r="AE27" s="122">
        <v>3</v>
      </c>
      <c r="AF27" s="122">
        <v>4</v>
      </c>
      <c r="AG27" s="122">
        <v>5</v>
      </c>
      <c r="AH27" s="122"/>
      <c r="AI27" s="122"/>
      <c r="AJ27" s="122"/>
      <c r="AK27" s="122"/>
      <c r="AL27" s="122"/>
      <c r="AM27" s="122"/>
      <c r="AN27" s="122"/>
      <c r="AO27" s="122"/>
      <c r="AP27" s="122"/>
      <c r="AQ27" s="122"/>
      <c r="AR27" s="122"/>
      <c r="AS27" s="110"/>
      <c r="AT27" s="68"/>
      <c r="AU27" s="85"/>
      <c r="AV27" s="4"/>
      <c r="AW27" s="3"/>
      <c r="AX27" s="65"/>
      <c r="AY27" s="78"/>
      <c r="AZ27" s="68"/>
      <c r="BA27" s="109">
        <v>1</v>
      </c>
      <c r="BB27" s="109">
        <v>2</v>
      </c>
      <c r="BC27" s="109">
        <v>3</v>
      </c>
      <c r="BD27" s="109">
        <v>4</v>
      </c>
      <c r="BE27" s="109">
        <v>5</v>
      </c>
      <c r="BF27" s="109"/>
      <c r="BG27" s="109"/>
      <c r="BH27" s="109"/>
      <c r="BI27" s="109"/>
      <c r="BJ27" s="109"/>
      <c r="BK27" s="109"/>
      <c r="BL27" s="109"/>
      <c r="BM27" s="109"/>
      <c r="BN27" s="109"/>
      <c r="BO27" s="109"/>
      <c r="BP27" s="109"/>
      <c r="BQ27" s="110"/>
      <c r="BR27" s="68"/>
      <c r="BS27" s="85"/>
      <c r="BT27" s="4"/>
      <c r="BV27" s="65"/>
      <c r="BW27" s="78"/>
      <c r="BX27" s="68"/>
      <c r="BY27" s="109">
        <v>1</v>
      </c>
      <c r="BZ27" s="109">
        <v>2</v>
      </c>
      <c r="CA27" s="109">
        <v>3</v>
      </c>
      <c r="CB27" s="109">
        <v>4</v>
      </c>
      <c r="CC27" s="109">
        <v>5</v>
      </c>
      <c r="CD27" s="109"/>
      <c r="CE27" s="109"/>
      <c r="CF27" s="109"/>
      <c r="CG27" s="109"/>
      <c r="CH27" s="109"/>
      <c r="CI27" s="109"/>
      <c r="CJ27" s="109"/>
      <c r="CK27" s="109"/>
      <c r="CL27" s="109"/>
      <c r="CM27" s="109"/>
      <c r="CN27" s="109"/>
      <c r="CO27" s="110"/>
      <c r="CP27" s="68"/>
      <c r="CQ27" s="85"/>
      <c r="CR27" s="4"/>
    </row>
    <row r="28" spans="1:114" ht="15" thickBot="1">
      <c r="A28" s="3"/>
      <c r="B28" s="65">
        <v>11</v>
      </c>
      <c r="C28" s="72" t="s">
        <v>530</v>
      </c>
      <c r="D28" s="73"/>
      <c r="E28" s="127">
        <v>0.1</v>
      </c>
      <c r="F28" s="127">
        <v>0.05</v>
      </c>
      <c r="G28" s="127">
        <v>0.2</v>
      </c>
      <c r="H28" s="127">
        <v>0.4</v>
      </c>
      <c r="I28" s="127">
        <v>0.5</v>
      </c>
      <c r="J28" s="73"/>
      <c r="K28" s="73"/>
      <c r="L28" s="73"/>
      <c r="M28" s="73"/>
      <c r="N28" s="73"/>
      <c r="O28" s="73"/>
      <c r="P28" s="73"/>
      <c r="Q28" s="73"/>
      <c r="R28" s="73"/>
      <c r="S28" s="73"/>
      <c r="T28" s="73"/>
      <c r="U28" s="83">
        <v>0.05</v>
      </c>
      <c r="V28" s="73">
        <f>SUM(U28*$C$1)</f>
        <v>1045</v>
      </c>
      <c r="W28" s="86">
        <f>SUM(U28*$C$2)</f>
        <v>1000</v>
      </c>
      <c r="X28" s="4"/>
      <c r="Y28" s="3"/>
      <c r="Z28" s="65">
        <v>11</v>
      </c>
      <c r="AA28" s="72" t="s">
        <v>530</v>
      </c>
      <c r="AB28" s="73"/>
      <c r="AC28" s="127">
        <v>0.1</v>
      </c>
      <c r="AD28" s="127">
        <v>0.05</v>
      </c>
      <c r="AE28" s="127">
        <v>0.2</v>
      </c>
      <c r="AF28" s="127">
        <v>0.4</v>
      </c>
      <c r="AG28" s="127">
        <v>0.5</v>
      </c>
      <c r="AH28" s="127"/>
      <c r="AI28" s="127"/>
      <c r="AJ28" s="127"/>
      <c r="AK28" s="127"/>
      <c r="AL28" s="127"/>
      <c r="AM28" s="127"/>
      <c r="AN28" s="127"/>
      <c r="AO28" s="127"/>
      <c r="AP28" s="127"/>
      <c r="AQ28" s="127"/>
      <c r="AR28" s="127"/>
      <c r="AS28" s="83">
        <v>0.05</v>
      </c>
      <c r="AT28" s="73">
        <f>SUM(AS28*$AA$1)</f>
        <v>1045</v>
      </c>
      <c r="AU28" s="86">
        <f>SUM(AS28*$AA$2)</f>
        <v>2000</v>
      </c>
      <c r="AV28" s="4"/>
      <c r="AW28" s="3"/>
      <c r="AX28" s="65">
        <v>11</v>
      </c>
      <c r="AY28" s="72" t="s">
        <v>530</v>
      </c>
      <c r="AZ28" s="73"/>
      <c r="BA28" s="73">
        <v>0.1</v>
      </c>
      <c r="BB28" s="73">
        <v>0.05</v>
      </c>
      <c r="BC28" s="73">
        <v>0.2</v>
      </c>
      <c r="BD28" s="73">
        <v>0.4</v>
      </c>
      <c r="BE28" s="73">
        <v>0.5</v>
      </c>
      <c r="BF28" s="73"/>
      <c r="BG28" s="73"/>
      <c r="BH28" s="73"/>
      <c r="BI28" s="73"/>
      <c r="BJ28" s="73"/>
      <c r="BK28" s="73"/>
      <c r="BL28" s="73"/>
      <c r="BM28" s="73"/>
      <c r="BN28" s="73"/>
      <c r="BO28" s="73"/>
      <c r="BP28" s="73"/>
      <c r="BQ28" s="83">
        <v>0.05</v>
      </c>
      <c r="BR28" s="73">
        <f>SUM(BQ28*$AY$1)</f>
        <v>1045</v>
      </c>
      <c r="BS28" s="86">
        <f>SUM(BQ28*$AY$2)</f>
        <v>1500</v>
      </c>
      <c r="BT28" s="4"/>
      <c r="BV28" s="65">
        <v>11</v>
      </c>
      <c r="BW28" s="72" t="s">
        <v>530</v>
      </c>
      <c r="BX28" s="73"/>
      <c r="BY28" s="73">
        <v>0.1</v>
      </c>
      <c r="BZ28" s="73">
        <v>0.05</v>
      </c>
      <c r="CA28" s="73">
        <v>0.2</v>
      </c>
      <c r="CB28" s="73">
        <v>0.4</v>
      </c>
      <c r="CC28" s="73">
        <v>0.5</v>
      </c>
      <c r="CD28" s="73"/>
      <c r="CE28" s="73"/>
      <c r="CF28" s="73"/>
      <c r="CG28" s="73"/>
      <c r="CH28" s="73"/>
      <c r="CI28" s="73"/>
      <c r="CJ28" s="73"/>
      <c r="CK28" s="73"/>
      <c r="CL28" s="73"/>
      <c r="CM28" s="73"/>
      <c r="CN28" s="73"/>
      <c r="CO28" s="83">
        <v>0.05</v>
      </c>
      <c r="CP28" s="86">
        <f>SUM(CO28*$BW$1)</f>
        <v>1045</v>
      </c>
      <c r="CQ28" s="86">
        <f>SUM(CO28*$BW$2)</f>
        <v>1000</v>
      </c>
      <c r="CR28" s="4"/>
    </row>
    <row r="29" spans="1:114">
      <c r="A29" s="3"/>
      <c r="B29" s="65"/>
      <c r="C29" s="99"/>
      <c r="D29" s="68"/>
      <c r="E29" s="109" t="s">
        <v>612</v>
      </c>
      <c r="F29" s="141" t="s">
        <v>613</v>
      </c>
      <c r="G29" s="76"/>
      <c r="H29" s="76"/>
      <c r="I29" s="76"/>
      <c r="J29" s="76"/>
      <c r="K29" s="76"/>
      <c r="L29" s="76"/>
      <c r="M29" s="76"/>
      <c r="N29" s="76"/>
      <c r="O29" s="76"/>
      <c r="P29" s="76"/>
      <c r="Q29" s="76"/>
      <c r="R29" s="76"/>
      <c r="S29" s="76"/>
      <c r="T29" s="76"/>
      <c r="U29" s="68"/>
      <c r="V29" s="68"/>
      <c r="W29" s="85"/>
      <c r="X29" s="4"/>
      <c r="Y29" s="3"/>
      <c r="Z29" s="65"/>
      <c r="AA29" s="67"/>
      <c r="AB29" s="68"/>
      <c r="AC29" s="122" t="s">
        <v>612</v>
      </c>
      <c r="AD29" s="122" t="s">
        <v>613</v>
      </c>
      <c r="AE29" s="131"/>
      <c r="AF29" s="131"/>
      <c r="AG29" s="131"/>
      <c r="AH29" s="131"/>
      <c r="AI29" s="131"/>
      <c r="AJ29" s="131"/>
      <c r="AK29" s="131"/>
      <c r="AL29" s="131"/>
      <c r="AM29" s="131"/>
      <c r="AN29" s="131"/>
      <c r="AO29" s="131"/>
      <c r="AP29" s="131"/>
      <c r="AQ29" s="131"/>
      <c r="AR29" s="131"/>
      <c r="AS29" s="68"/>
      <c r="AT29" s="68"/>
      <c r="AU29" s="85"/>
      <c r="AV29" s="4"/>
      <c r="AW29" s="3"/>
      <c r="AX29" s="65"/>
      <c r="AY29" s="67"/>
      <c r="AZ29" s="68"/>
      <c r="BA29" s="109" t="s">
        <v>612</v>
      </c>
      <c r="BB29" s="109" t="s">
        <v>613</v>
      </c>
      <c r="BC29" s="76"/>
      <c r="BD29" s="76"/>
      <c r="BE29" s="76"/>
      <c r="BF29" s="76"/>
      <c r="BG29" s="76"/>
      <c r="BH29" s="76"/>
      <c r="BI29" s="76"/>
      <c r="BJ29" s="76"/>
      <c r="BK29" s="76"/>
      <c r="BL29" s="76"/>
      <c r="BM29" s="76"/>
      <c r="BN29" s="76"/>
      <c r="BO29" s="76"/>
      <c r="BP29" s="76"/>
      <c r="BQ29" s="68"/>
      <c r="BR29" s="68"/>
      <c r="BS29" s="85"/>
      <c r="BT29" s="4"/>
      <c r="BV29" s="65"/>
      <c r="BW29" s="67"/>
      <c r="BX29" s="68"/>
      <c r="BY29" s="109" t="s">
        <v>612</v>
      </c>
      <c r="BZ29" s="109" t="s">
        <v>613</v>
      </c>
      <c r="CA29" s="76"/>
      <c r="CB29" s="76"/>
      <c r="CC29" s="76"/>
      <c r="CD29" s="76"/>
      <c r="CE29" s="76"/>
      <c r="CF29" s="76"/>
      <c r="CG29" s="76"/>
      <c r="CH29" s="76"/>
      <c r="CI29" s="76"/>
      <c r="CJ29" s="76"/>
      <c r="CK29" s="76"/>
      <c r="CL29" s="76"/>
      <c r="CM29" s="76"/>
      <c r="CN29" s="76"/>
      <c r="CO29" s="68"/>
      <c r="CP29" s="68"/>
      <c r="CQ29" s="85"/>
      <c r="CR29" s="4"/>
    </row>
    <row r="30" spans="1:114" ht="15" thickBot="1">
      <c r="A30" s="3"/>
      <c r="B30" s="65">
        <v>12</v>
      </c>
      <c r="C30" s="72" t="s">
        <v>716</v>
      </c>
      <c r="D30" s="73" t="s">
        <v>541</v>
      </c>
      <c r="E30" s="73">
        <v>2</v>
      </c>
      <c r="F30" s="73">
        <v>0</v>
      </c>
      <c r="G30" s="73"/>
      <c r="H30" s="73"/>
      <c r="I30" s="73"/>
      <c r="J30" s="73"/>
      <c r="K30" s="73"/>
      <c r="L30" s="73"/>
      <c r="M30" s="73"/>
      <c r="N30" s="73"/>
      <c r="O30" s="73"/>
      <c r="P30" s="73"/>
      <c r="Q30" s="73"/>
      <c r="R30" s="73"/>
      <c r="S30" s="73"/>
      <c r="T30" s="73"/>
      <c r="U30" s="83">
        <v>0</v>
      </c>
      <c r="V30" s="73">
        <f>SUM(U30*$C$1)</f>
        <v>0</v>
      </c>
      <c r="W30" s="86">
        <f>SUM(U30*$C$2)</f>
        <v>0</v>
      </c>
      <c r="X30" s="4"/>
      <c r="Y30" s="3"/>
      <c r="Z30" s="65">
        <v>12</v>
      </c>
      <c r="AA30" s="72" t="s">
        <v>716</v>
      </c>
      <c r="AB30" s="73" t="s">
        <v>541</v>
      </c>
      <c r="AC30" s="127">
        <v>2</v>
      </c>
      <c r="AD30" s="127">
        <v>0</v>
      </c>
      <c r="AE30" s="127"/>
      <c r="AF30" s="127"/>
      <c r="AG30" s="127"/>
      <c r="AH30" s="127"/>
      <c r="AI30" s="127"/>
      <c r="AJ30" s="127"/>
      <c r="AK30" s="127"/>
      <c r="AL30" s="127"/>
      <c r="AM30" s="127"/>
      <c r="AN30" s="127"/>
      <c r="AO30" s="127"/>
      <c r="AP30" s="127"/>
      <c r="AQ30" s="127"/>
      <c r="AR30" s="127"/>
      <c r="AS30" s="83">
        <v>0</v>
      </c>
      <c r="AT30" s="73">
        <f>SUM(AS30*$AA$1)</f>
        <v>0</v>
      </c>
      <c r="AU30" s="86">
        <f>SUM(AS30*$AA$2)</f>
        <v>0</v>
      </c>
      <c r="AV30" s="4"/>
      <c r="AW30" s="3"/>
      <c r="AX30" s="65">
        <v>12</v>
      </c>
      <c r="AY30" s="72" t="s">
        <v>716</v>
      </c>
      <c r="AZ30" s="73" t="s">
        <v>541</v>
      </c>
      <c r="BA30" s="73">
        <v>2</v>
      </c>
      <c r="BB30" s="73">
        <v>0</v>
      </c>
      <c r="BC30" s="73"/>
      <c r="BD30" s="73"/>
      <c r="BE30" s="73"/>
      <c r="BF30" s="73"/>
      <c r="BG30" s="73"/>
      <c r="BH30" s="73"/>
      <c r="BI30" s="73"/>
      <c r="BJ30" s="73"/>
      <c r="BK30" s="73"/>
      <c r="BL30" s="73"/>
      <c r="BM30" s="73"/>
      <c r="BN30" s="73"/>
      <c r="BO30" s="73"/>
      <c r="BP30" s="73"/>
      <c r="BQ30" s="83">
        <v>0</v>
      </c>
      <c r="BR30" s="73">
        <f>SUM(BQ30*$AY$1)</f>
        <v>0</v>
      </c>
      <c r="BS30" s="86">
        <f>SUM(BQ30*$AY$2)</f>
        <v>0</v>
      </c>
      <c r="BT30" s="4"/>
      <c r="BV30" s="65">
        <v>12</v>
      </c>
      <c r="BW30" s="72" t="s">
        <v>716</v>
      </c>
      <c r="BX30" s="73" t="s">
        <v>541</v>
      </c>
      <c r="BY30" s="73">
        <v>2</v>
      </c>
      <c r="BZ30" s="73">
        <v>0</v>
      </c>
      <c r="CA30" s="73"/>
      <c r="CB30" s="73"/>
      <c r="CC30" s="73"/>
      <c r="CD30" s="73"/>
      <c r="CE30" s="73"/>
      <c r="CF30" s="73"/>
      <c r="CG30" s="73"/>
      <c r="CH30" s="73"/>
      <c r="CI30" s="73"/>
      <c r="CJ30" s="73"/>
      <c r="CK30" s="73"/>
      <c r="CL30" s="73"/>
      <c r="CM30" s="73"/>
      <c r="CN30" s="73"/>
      <c r="CO30" s="83">
        <v>0</v>
      </c>
      <c r="CP30" s="86">
        <f>SUM(CO30*$BW$1)</f>
        <v>0</v>
      </c>
      <c r="CQ30" s="86">
        <f>SUM(CO30*$BW$2)</f>
        <v>0</v>
      </c>
      <c r="CR30" s="4"/>
    </row>
    <row r="31" spans="1:114">
      <c r="A31" s="3"/>
      <c r="U31" s="23">
        <f>SUM(U5:U30)</f>
        <v>1.87</v>
      </c>
      <c r="V31" s="23">
        <f>SUM(V5:V30)</f>
        <v>39083</v>
      </c>
      <c r="W31" s="23">
        <f>SUM(W5:W30)</f>
        <v>37400</v>
      </c>
      <c r="X31" s="4"/>
      <c r="Y31" s="3"/>
      <c r="AS31" s="23">
        <f>SUM(AS5:AS30)</f>
        <v>6.86</v>
      </c>
      <c r="AT31" s="23">
        <f>SUM(AT5:AT30)</f>
        <v>143374</v>
      </c>
      <c r="AU31" s="23">
        <f>SUM(AU5:AU30)</f>
        <v>274400</v>
      </c>
      <c r="AV31" s="4"/>
      <c r="AW31" s="3"/>
      <c r="BQ31" s="23">
        <f>SUM(BQ5:BQ30)</f>
        <v>3.9699999999999998</v>
      </c>
      <c r="BR31" s="23">
        <f>SUM(BR5:BR30)</f>
        <v>82973</v>
      </c>
      <c r="BS31" s="23">
        <f>SUM(BS5:BS30)</f>
        <v>119100</v>
      </c>
      <c r="BT31" s="4"/>
      <c r="CO31" s="25">
        <f>SUM(CO6:CO30)</f>
        <v>2.4699999999999998</v>
      </c>
      <c r="CP31" s="25">
        <f>SUM(CP6:CP30)</f>
        <v>51623</v>
      </c>
      <c r="CQ31" s="25">
        <f>SUM(CQ6:CQ30)</f>
        <v>49400</v>
      </c>
      <c r="CR31" s="4"/>
    </row>
    <row r="32" spans="1:114">
      <c r="A32" s="3"/>
      <c r="W32" s="25"/>
      <c r="X32" s="4"/>
      <c r="Y32" s="3"/>
      <c r="AU32" s="25"/>
      <c r="AV32" s="4"/>
      <c r="AW32" s="3"/>
      <c r="BS32" s="25"/>
      <c r="BT32" s="4"/>
      <c r="CQ32" s="25"/>
      <c r="CR32" s="4"/>
    </row>
    <row r="33" spans="1:96">
      <c r="A33" s="3"/>
      <c r="B33">
        <v>13</v>
      </c>
      <c r="C33" t="s">
        <v>804</v>
      </c>
      <c r="U33" s="23">
        <v>1</v>
      </c>
      <c r="W33" s="25">
        <v>5000</v>
      </c>
      <c r="X33" s="4"/>
      <c r="Y33" s="3"/>
      <c r="Z33">
        <v>13</v>
      </c>
      <c r="AA33" t="s">
        <v>804</v>
      </c>
      <c r="AS33" s="23">
        <v>1</v>
      </c>
      <c r="AU33" s="25">
        <v>16000</v>
      </c>
      <c r="AV33" s="4"/>
      <c r="AW33" s="3"/>
      <c r="AX33">
        <v>13</v>
      </c>
      <c r="AY33" t="s">
        <v>804</v>
      </c>
      <c r="BQ33" s="23">
        <v>1</v>
      </c>
      <c r="BS33" s="25">
        <v>16000</v>
      </c>
      <c r="BT33" s="4"/>
      <c r="BV33">
        <v>13</v>
      </c>
      <c r="BW33" t="s">
        <v>804</v>
      </c>
      <c r="CO33" s="23">
        <v>1</v>
      </c>
      <c r="CQ33" s="25">
        <v>16000</v>
      </c>
      <c r="CR33" s="4"/>
    </row>
    <row r="34" spans="1:96">
      <c r="A34" s="3"/>
      <c r="B34">
        <v>14</v>
      </c>
      <c r="C34" t="s">
        <v>803</v>
      </c>
      <c r="U34" s="23">
        <v>2</v>
      </c>
      <c r="W34" s="25">
        <f>'1 Input'!$AN$13</f>
        <v>0</v>
      </c>
      <c r="X34" s="4"/>
      <c r="Y34" s="3"/>
      <c r="Z34">
        <v>14</v>
      </c>
      <c r="AA34" t="s">
        <v>803</v>
      </c>
      <c r="AS34" s="23">
        <v>8</v>
      </c>
      <c r="AU34" s="25">
        <f>'1 Input'!$AN$13</f>
        <v>0</v>
      </c>
      <c r="AV34" s="4"/>
      <c r="AW34" s="3"/>
      <c r="AX34">
        <v>14</v>
      </c>
      <c r="AY34" t="s">
        <v>803</v>
      </c>
      <c r="BQ34" s="23">
        <v>8</v>
      </c>
      <c r="BS34" s="25">
        <f>'1 Input'!$AN$13</f>
        <v>0</v>
      </c>
      <c r="BT34" s="4"/>
      <c r="BV34">
        <v>14</v>
      </c>
      <c r="BW34" t="s">
        <v>803</v>
      </c>
      <c r="CO34" s="23">
        <v>6</v>
      </c>
      <c r="CQ34" s="25">
        <f>'1 Input'!$AN$13</f>
        <v>0</v>
      </c>
      <c r="CR34" s="4"/>
    </row>
    <row r="35" spans="1:96" ht="15" thickBot="1">
      <c r="A35" s="5"/>
      <c r="B35" s="6"/>
      <c r="C35" s="6"/>
      <c r="D35" s="6"/>
      <c r="E35" s="6"/>
      <c r="F35" s="6"/>
      <c r="G35" s="6"/>
      <c r="H35" s="6"/>
      <c r="I35" s="6"/>
      <c r="J35" s="6"/>
      <c r="K35" s="6"/>
      <c r="L35" s="6"/>
      <c r="M35" s="6"/>
      <c r="N35" s="6"/>
      <c r="O35" s="6"/>
      <c r="P35" s="6"/>
      <c r="Q35" s="6"/>
      <c r="R35" s="6"/>
      <c r="S35" s="6"/>
      <c r="T35" s="6"/>
      <c r="U35" s="6"/>
      <c r="V35" s="6"/>
      <c r="W35" s="6"/>
      <c r="X35" s="7"/>
      <c r="Y35" s="5"/>
      <c r="Z35" s="6"/>
      <c r="AA35" s="6"/>
      <c r="AB35" s="6"/>
      <c r="AC35" s="6"/>
      <c r="AD35" s="6"/>
      <c r="AE35" s="6"/>
      <c r="AF35" s="6"/>
      <c r="AG35" s="6"/>
      <c r="AH35" s="6"/>
      <c r="AI35" s="6"/>
      <c r="AJ35" s="6"/>
      <c r="AK35" s="6"/>
      <c r="AL35" s="6"/>
      <c r="AM35" s="6"/>
      <c r="AN35" s="6"/>
      <c r="AO35" s="6"/>
      <c r="AP35" s="6"/>
      <c r="AQ35" s="6"/>
      <c r="AR35" s="6"/>
      <c r="AS35" s="6"/>
      <c r="AT35" s="6"/>
      <c r="AU35" s="6"/>
      <c r="AV35" s="7"/>
      <c r="AW35" s="5"/>
      <c r="AX35" s="6"/>
      <c r="AY35" s="6"/>
      <c r="AZ35" s="6"/>
      <c r="BA35" s="6"/>
      <c r="BB35" s="6"/>
      <c r="BC35" s="6"/>
      <c r="BD35" s="6"/>
      <c r="BE35" s="6"/>
      <c r="BF35" s="6"/>
      <c r="BG35" s="6"/>
      <c r="BH35" s="6"/>
      <c r="BI35" s="6"/>
      <c r="BJ35" s="6"/>
      <c r="BK35" s="6"/>
      <c r="BL35" s="6"/>
      <c r="BM35" s="6"/>
      <c r="BN35" s="6"/>
      <c r="BO35" s="6"/>
      <c r="BP35" s="6"/>
      <c r="BQ35" s="6"/>
      <c r="BR35" s="6"/>
      <c r="BS35" s="6"/>
      <c r="BT35" s="7"/>
      <c r="BU35" s="6"/>
      <c r="BV35" s="6"/>
      <c r="BW35" s="6"/>
      <c r="BX35" s="6"/>
      <c r="BY35" s="6"/>
      <c r="BZ35" s="6"/>
      <c r="CA35" s="6"/>
      <c r="CB35" s="6"/>
      <c r="CC35" s="6"/>
      <c r="CD35" s="6"/>
      <c r="CE35" s="6"/>
      <c r="CF35" s="6"/>
      <c r="CG35" s="6"/>
      <c r="CH35" s="6"/>
      <c r="CI35" s="6"/>
      <c r="CJ35" s="6"/>
      <c r="CK35" s="6"/>
      <c r="CL35" s="6"/>
      <c r="CM35" s="6"/>
      <c r="CN35" s="6"/>
      <c r="CO35" s="6"/>
      <c r="CP35" s="6"/>
      <c r="CQ35" s="6"/>
      <c r="CR35" s="7"/>
    </row>
    <row r="36" spans="1:96">
      <c r="A36" s="1"/>
      <c r="B36" s="2"/>
      <c r="C36" s="129">
        <v>20900</v>
      </c>
      <c r="D36" s="129" t="s">
        <v>571</v>
      </c>
      <c r="E36" s="2"/>
      <c r="I36" s="2"/>
      <c r="J36" s="2"/>
      <c r="K36" s="2"/>
      <c r="L36" s="2"/>
      <c r="M36" s="2"/>
      <c r="N36" s="2"/>
      <c r="O36" s="2"/>
      <c r="P36" s="2"/>
      <c r="Q36" s="2"/>
      <c r="R36" s="2"/>
      <c r="S36" s="2"/>
      <c r="T36" s="2"/>
      <c r="U36" s="2"/>
      <c r="V36" s="2"/>
      <c r="W36" s="2"/>
      <c r="X36" s="90"/>
      <c r="Y36" s="1"/>
      <c r="Z36" s="2"/>
      <c r="AA36" s="2">
        <v>20900</v>
      </c>
      <c r="AB36" s="2" t="s">
        <v>571</v>
      </c>
      <c r="AC36" s="2"/>
      <c r="AH36" s="2"/>
      <c r="AI36" s="2"/>
      <c r="AJ36" s="2"/>
      <c r="AK36" s="2"/>
      <c r="AL36" s="2"/>
      <c r="AM36" s="2"/>
      <c r="AN36" s="2"/>
      <c r="AO36" s="2"/>
      <c r="AP36" s="2"/>
      <c r="AQ36" s="2"/>
      <c r="AR36" s="2"/>
      <c r="AS36" s="2"/>
      <c r="AT36" s="2"/>
      <c r="AU36" s="2"/>
      <c r="AV36" s="90"/>
      <c r="AW36" s="1"/>
      <c r="AX36" s="2"/>
      <c r="AY36" s="2">
        <v>20900</v>
      </c>
      <c r="AZ36" s="2" t="s">
        <v>571</v>
      </c>
      <c r="BA36" s="2"/>
      <c r="BF36" s="2"/>
      <c r="BG36" s="2"/>
      <c r="BH36" s="2"/>
      <c r="BI36" s="2"/>
      <c r="BJ36" s="2"/>
      <c r="BK36" s="2"/>
      <c r="BL36" s="2"/>
      <c r="BM36" s="2"/>
      <c r="BN36" s="2"/>
      <c r="BO36" s="2"/>
      <c r="BP36" s="2"/>
      <c r="BQ36" s="2"/>
      <c r="BR36" s="2"/>
      <c r="BS36" s="2"/>
      <c r="BT36" s="90"/>
      <c r="BV36" s="2"/>
      <c r="BW36" s="2">
        <v>20900</v>
      </c>
      <c r="BX36" s="2" t="s">
        <v>571</v>
      </c>
      <c r="BY36" s="2"/>
      <c r="CD36" s="2"/>
      <c r="CE36" s="2"/>
      <c r="CF36" s="2"/>
      <c r="CG36" s="2"/>
      <c r="CH36" s="2"/>
      <c r="CI36" s="2"/>
      <c r="CJ36" s="2"/>
      <c r="CK36" s="2"/>
      <c r="CL36" s="2"/>
      <c r="CM36" s="2"/>
      <c r="CN36" s="2"/>
      <c r="CO36" s="2"/>
      <c r="CP36" s="2"/>
      <c r="CQ36" s="2"/>
      <c r="CR36" s="90"/>
    </row>
    <row r="37" spans="1:96">
      <c r="A37" s="3"/>
      <c r="C37" s="20">
        <v>20000</v>
      </c>
      <c r="D37" s="20" t="s">
        <v>572</v>
      </c>
      <c r="P37" s="91" t="s">
        <v>826</v>
      </c>
      <c r="Q37" s="91" t="s">
        <v>806</v>
      </c>
      <c r="R37" s="91"/>
      <c r="S37" s="91"/>
      <c r="U37" s="102" t="s">
        <v>824</v>
      </c>
      <c r="V37" s="91"/>
      <c r="W37" s="91"/>
      <c r="X37" s="4"/>
      <c r="Y37" s="3"/>
      <c r="AA37" s="130">
        <v>40000</v>
      </c>
      <c r="AB37" t="s">
        <v>572</v>
      </c>
      <c r="AN37" s="91" t="s">
        <v>826</v>
      </c>
      <c r="AO37" s="91" t="s">
        <v>806</v>
      </c>
      <c r="AP37" s="91"/>
      <c r="AQ37" s="91"/>
      <c r="AS37" s="102" t="s">
        <v>808</v>
      </c>
      <c r="AT37" s="91"/>
      <c r="AU37" s="91"/>
      <c r="AV37" s="4"/>
      <c r="AW37" s="3"/>
      <c r="AY37">
        <v>35000</v>
      </c>
      <c r="AZ37" t="s">
        <v>572</v>
      </c>
      <c r="BL37" s="91" t="s">
        <v>826</v>
      </c>
      <c r="BM37" s="91" t="s">
        <v>806</v>
      </c>
      <c r="BN37" s="91"/>
      <c r="BO37" s="91"/>
      <c r="BQ37" s="102" t="s">
        <v>807</v>
      </c>
      <c r="BR37" s="91"/>
      <c r="BS37" s="91"/>
      <c r="BT37" s="4"/>
      <c r="BW37">
        <v>20000</v>
      </c>
      <c r="BX37" t="s">
        <v>572</v>
      </c>
      <c r="CJ37" s="91" t="s">
        <v>826</v>
      </c>
      <c r="CK37" s="91" t="s">
        <v>806</v>
      </c>
      <c r="CL37" s="91"/>
      <c r="CM37" s="91"/>
      <c r="CO37" s="102" t="s">
        <v>730</v>
      </c>
      <c r="CP37" s="91"/>
      <c r="CQ37" s="91"/>
      <c r="CR37" s="4"/>
    </row>
    <row r="38" spans="1:96">
      <c r="A38" s="3"/>
      <c r="X38" s="4"/>
      <c r="Y38" s="3"/>
      <c r="AV38" s="4"/>
      <c r="AW38" s="3"/>
      <c r="BT38" s="4"/>
      <c r="CR38" s="4"/>
    </row>
    <row r="39" spans="1:96" ht="15" thickBot="1">
      <c r="A39" s="3"/>
      <c r="B39" t="s">
        <v>11</v>
      </c>
      <c r="C39" s="25"/>
      <c r="D39" s="66" t="s">
        <v>537</v>
      </c>
      <c r="E39" s="164" t="s">
        <v>536</v>
      </c>
      <c r="F39" s="165"/>
      <c r="G39" s="165"/>
      <c r="H39" s="165"/>
      <c r="I39" s="165"/>
      <c r="J39" s="165"/>
      <c r="K39" s="165"/>
      <c r="L39" s="165"/>
      <c r="M39" s="165"/>
      <c r="N39" s="166"/>
      <c r="O39" s="77"/>
      <c r="P39" s="77"/>
      <c r="Q39" s="77"/>
      <c r="R39" s="77"/>
      <c r="S39" s="77"/>
      <c r="T39" s="77"/>
      <c r="U39" s="66" t="s">
        <v>581</v>
      </c>
      <c r="V39" s="66" t="s">
        <v>570</v>
      </c>
      <c r="W39" s="66" t="s">
        <v>561</v>
      </c>
      <c r="X39" s="4"/>
      <c r="Y39" s="3"/>
      <c r="Z39" t="s">
        <v>11</v>
      </c>
      <c r="AA39" s="25"/>
      <c r="AB39" s="66" t="s">
        <v>537</v>
      </c>
      <c r="AC39" s="164" t="s">
        <v>536</v>
      </c>
      <c r="AD39" s="165"/>
      <c r="AE39" s="165"/>
      <c r="AF39" s="165"/>
      <c r="AG39" s="165"/>
      <c r="AH39" s="165"/>
      <c r="AI39" s="165"/>
      <c r="AJ39" s="165"/>
      <c r="AK39" s="165"/>
      <c r="AL39" s="166"/>
      <c r="AM39" s="77"/>
      <c r="AN39" s="77"/>
      <c r="AO39" s="77"/>
      <c r="AP39" s="77"/>
      <c r="AQ39" s="77"/>
      <c r="AR39" s="77"/>
      <c r="AS39" s="66" t="s">
        <v>581</v>
      </c>
      <c r="AT39" s="66" t="s">
        <v>570</v>
      </c>
      <c r="AU39" s="66" t="s">
        <v>561</v>
      </c>
      <c r="AV39" s="4"/>
      <c r="AW39" s="3"/>
      <c r="AX39" t="s">
        <v>11</v>
      </c>
      <c r="AY39" s="25"/>
      <c r="AZ39" s="66" t="s">
        <v>537</v>
      </c>
      <c r="BA39" s="164" t="s">
        <v>536</v>
      </c>
      <c r="BB39" s="165"/>
      <c r="BC39" s="165"/>
      <c r="BD39" s="165"/>
      <c r="BE39" s="165"/>
      <c r="BF39" s="165"/>
      <c r="BG39" s="165"/>
      <c r="BH39" s="165"/>
      <c r="BI39" s="165"/>
      <c r="BJ39" s="166"/>
      <c r="BK39" s="77"/>
      <c r="BL39" s="77"/>
      <c r="BM39" s="77"/>
      <c r="BN39" s="77"/>
      <c r="BO39" s="77"/>
      <c r="BP39" s="77"/>
      <c r="BQ39" s="66" t="s">
        <v>581</v>
      </c>
      <c r="BR39" s="66" t="s">
        <v>570</v>
      </c>
      <c r="BS39" s="66" t="s">
        <v>561</v>
      </c>
      <c r="BT39" s="4"/>
      <c r="BV39" t="s">
        <v>11</v>
      </c>
      <c r="BW39" s="25"/>
      <c r="BX39" s="66" t="s">
        <v>537</v>
      </c>
      <c r="BY39" s="164" t="s">
        <v>536</v>
      </c>
      <c r="BZ39" s="165"/>
      <c r="CA39" s="165"/>
      <c r="CB39" s="165"/>
      <c r="CC39" s="165"/>
      <c r="CD39" s="165"/>
      <c r="CE39" s="165"/>
      <c r="CF39" s="165"/>
      <c r="CG39" s="165"/>
      <c r="CH39" s="166"/>
      <c r="CI39" s="77"/>
      <c r="CJ39" s="77"/>
      <c r="CK39" s="77"/>
      <c r="CL39" s="77"/>
      <c r="CM39" s="77"/>
      <c r="CN39" s="77"/>
      <c r="CO39" s="66" t="s">
        <v>581</v>
      </c>
      <c r="CP39" s="66" t="s">
        <v>570</v>
      </c>
      <c r="CQ39" s="66" t="s">
        <v>561</v>
      </c>
      <c r="CR39" s="4"/>
    </row>
    <row r="40" spans="1:96">
      <c r="A40" s="3"/>
      <c r="C40" s="78"/>
      <c r="D40" s="68"/>
      <c r="E40" s="109" t="s">
        <v>720</v>
      </c>
      <c r="F40" s="109" t="s">
        <v>546</v>
      </c>
      <c r="G40" s="109" t="s">
        <v>548</v>
      </c>
      <c r="H40" s="109" t="s">
        <v>718</v>
      </c>
      <c r="I40" s="109" t="s">
        <v>719</v>
      </c>
      <c r="J40" s="76"/>
      <c r="K40" s="76"/>
      <c r="L40" s="76"/>
      <c r="M40" s="76"/>
      <c r="N40" s="76"/>
      <c r="O40" s="76"/>
      <c r="P40" s="76"/>
      <c r="Q40" s="76"/>
      <c r="R40" s="76"/>
      <c r="S40" s="76"/>
      <c r="T40" s="76"/>
      <c r="U40" s="68"/>
      <c r="V40" s="68"/>
      <c r="W40" s="85"/>
      <c r="X40" s="4"/>
      <c r="Y40" s="3"/>
      <c r="AA40" s="78"/>
      <c r="AB40" s="68"/>
      <c r="AC40" s="122" t="s">
        <v>720</v>
      </c>
      <c r="AD40" s="122" t="s">
        <v>546</v>
      </c>
      <c r="AE40" s="122" t="s">
        <v>548</v>
      </c>
      <c r="AF40" s="122" t="s">
        <v>718</v>
      </c>
      <c r="AG40" s="122" t="s">
        <v>719</v>
      </c>
      <c r="AH40" s="131"/>
      <c r="AI40" s="131"/>
      <c r="AJ40" s="131"/>
      <c r="AK40" s="131"/>
      <c r="AL40" s="131"/>
      <c r="AM40" s="131"/>
      <c r="AN40" s="131"/>
      <c r="AO40" s="131"/>
      <c r="AP40" s="131"/>
      <c r="AQ40" s="131"/>
      <c r="AR40" s="131"/>
      <c r="AS40" s="68"/>
      <c r="AT40" s="68"/>
      <c r="AU40" s="85"/>
      <c r="AV40" s="4"/>
      <c r="AW40" s="3"/>
      <c r="AY40" s="78"/>
      <c r="AZ40" s="68"/>
      <c r="BA40" s="109" t="s">
        <v>720</v>
      </c>
      <c r="BB40" s="109" t="s">
        <v>546</v>
      </c>
      <c r="BC40" s="109" t="s">
        <v>548</v>
      </c>
      <c r="BD40" s="109" t="s">
        <v>718</v>
      </c>
      <c r="BE40" s="109" t="s">
        <v>719</v>
      </c>
      <c r="BF40" s="76"/>
      <c r="BG40" s="76"/>
      <c r="BH40" s="76"/>
      <c r="BI40" s="76"/>
      <c r="BJ40" s="76"/>
      <c r="BK40" s="76"/>
      <c r="BL40" s="76"/>
      <c r="BM40" s="76"/>
      <c r="BN40" s="76"/>
      <c r="BO40" s="76"/>
      <c r="BP40" s="76"/>
      <c r="BQ40" s="68"/>
      <c r="BR40" s="68"/>
      <c r="BS40" s="85"/>
      <c r="BT40" s="4"/>
      <c r="BW40" s="78"/>
      <c r="BX40" s="68"/>
      <c r="BY40" s="109" t="s">
        <v>720</v>
      </c>
      <c r="BZ40" s="109" t="s">
        <v>546</v>
      </c>
      <c r="CA40" s="109" t="s">
        <v>548</v>
      </c>
      <c r="CB40" s="109" t="s">
        <v>718</v>
      </c>
      <c r="CC40" s="109" t="s">
        <v>719</v>
      </c>
      <c r="CD40" s="76"/>
      <c r="CE40" s="76"/>
      <c r="CF40" s="76"/>
      <c r="CG40" s="76"/>
      <c r="CH40" s="76"/>
      <c r="CI40" s="76"/>
      <c r="CJ40" s="76"/>
      <c r="CK40" s="76"/>
      <c r="CL40" s="76"/>
      <c r="CM40" s="76"/>
      <c r="CN40" s="76"/>
      <c r="CO40" s="68"/>
      <c r="CP40" s="68"/>
      <c r="CQ40" s="85"/>
      <c r="CR40" s="4"/>
    </row>
    <row r="41" spans="1:96" ht="15" thickBot="1">
      <c r="A41" s="3"/>
      <c r="B41" s="65">
        <v>1</v>
      </c>
      <c r="C41" s="72" t="s">
        <v>728</v>
      </c>
      <c r="D41" s="73" t="s">
        <v>538</v>
      </c>
      <c r="E41" s="73">
        <v>0.3</v>
      </c>
      <c r="F41" s="73">
        <v>0.2</v>
      </c>
      <c r="G41" s="73">
        <v>0.1</v>
      </c>
      <c r="H41" s="73">
        <v>0.05</v>
      </c>
      <c r="I41" s="73">
        <v>0.01</v>
      </c>
      <c r="J41" s="73"/>
      <c r="K41" s="73"/>
      <c r="L41" s="73"/>
      <c r="M41" s="73"/>
      <c r="N41" s="73"/>
      <c r="O41" s="73"/>
      <c r="P41" s="73"/>
      <c r="Q41" s="73"/>
      <c r="R41" s="73"/>
      <c r="S41" s="73"/>
      <c r="T41" s="73"/>
      <c r="U41" s="83">
        <v>0.2</v>
      </c>
      <c r="V41" s="73">
        <f>SUM(U41*$C$36)</f>
        <v>4180</v>
      </c>
      <c r="W41" s="86">
        <f>SUM(U41*$C$37)</f>
        <v>4000</v>
      </c>
      <c r="X41" s="4"/>
      <c r="Y41" s="3"/>
      <c r="Z41" s="65">
        <v>1</v>
      </c>
      <c r="AA41" s="72" t="s">
        <v>728</v>
      </c>
      <c r="AB41" s="73" t="s">
        <v>538</v>
      </c>
      <c r="AC41" s="127">
        <v>0.3</v>
      </c>
      <c r="AD41" s="127">
        <v>0.2</v>
      </c>
      <c r="AE41" s="127">
        <v>0.1</v>
      </c>
      <c r="AF41" s="127">
        <v>0.05</v>
      </c>
      <c r="AG41" s="127">
        <v>0.01</v>
      </c>
      <c r="AH41" s="127"/>
      <c r="AI41" s="127"/>
      <c r="AJ41" s="127"/>
      <c r="AK41" s="127"/>
      <c r="AL41" s="127"/>
      <c r="AM41" s="127"/>
      <c r="AN41" s="127"/>
      <c r="AO41" s="127"/>
      <c r="AP41" s="127"/>
      <c r="AQ41" s="127"/>
      <c r="AR41" s="127"/>
      <c r="AS41" s="83">
        <v>0.2</v>
      </c>
      <c r="AT41" s="73">
        <f>SUM(AS41*$AA$36)</f>
        <v>4180</v>
      </c>
      <c r="AU41" s="86">
        <f>SUM(AS41*$AA$37)</f>
        <v>8000</v>
      </c>
      <c r="AV41" s="4"/>
      <c r="AW41" s="3"/>
      <c r="AX41" s="65">
        <v>1</v>
      </c>
      <c r="AY41" s="72" t="s">
        <v>728</v>
      </c>
      <c r="AZ41" s="73" t="s">
        <v>538</v>
      </c>
      <c r="BA41" s="73">
        <v>0.3</v>
      </c>
      <c r="BB41" s="73">
        <v>0.2</v>
      </c>
      <c r="BC41" s="73">
        <v>0.1</v>
      </c>
      <c r="BD41" s="73">
        <v>0.05</v>
      </c>
      <c r="BE41" s="73">
        <v>0.01</v>
      </c>
      <c r="BF41" s="73"/>
      <c r="BG41" s="73"/>
      <c r="BH41" s="73"/>
      <c r="BI41" s="73"/>
      <c r="BJ41" s="73"/>
      <c r="BK41" s="73"/>
      <c r="BL41" s="73"/>
      <c r="BM41" s="73"/>
      <c r="BN41" s="73"/>
      <c r="BO41" s="73"/>
      <c r="BP41" s="73"/>
      <c r="BQ41" s="83">
        <v>0.2</v>
      </c>
      <c r="BR41" s="73">
        <f>SUM(BQ41*$AY$36)</f>
        <v>4180</v>
      </c>
      <c r="BS41" s="86">
        <f>SUM(BQ41*$AY$37)</f>
        <v>7000</v>
      </c>
      <c r="BT41" s="4"/>
      <c r="BV41" s="65">
        <v>1</v>
      </c>
      <c r="BW41" s="72" t="s">
        <v>728</v>
      </c>
      <c r="BX41" s="73" t="s">
        <v>538</v>
      </c>
      <c r="BY41" s="73">
        <v>0.3</v>
      </c>
      <c r="BZ41" s="73">
        <v>0.2</v>
      </c>
      <c r="CA41" s="73">
        <v>0.1</v>
      </c>
      <c r="CB41" s="73">
        <v>0.05</v>
      </c>
      <c r="CC41" s="73">
        <v>0.01</v>
      </c>
      <c r="CD41" s="73"/>
      <c r="CE41" s="73"/>
      <c r="CF41" s="73"/>
      <c r="CG41" s="73"/>
      <c r="CH41" s="73"/>
      <c r="CI41" s="73"/>
      <c r="CJ41" s="73"/>
      <c r="CK41" s="73"/>
      <c r="CL41" s="73"/>
      <c r="CM41" s="73"/>
      <c r="CN41" s="73"/>
      <c r="CO41" s="83">
        <v>0.2</v>
      </c>
      <c r="CP41" s="86">
        <f>SUM(CO41*$BW$36)</f>
        <v>4180</v>
      </c>
      <c r="CQ41" s="86">
        <f>SUM(CO41*$BW$37)</f>
        <v>4000</v>
      </c>
      <c r="CR41" s="4"/>
    </row>
    <row r="42" spans="1:96">
      <c r="A42" s="3"/>
      <c r="B42" s="65"/>
      <c r="C42" s="99"/>
      <c r="D42" s="68"/>
      <c r="E42" s="109" t="s">
        <v>717</v>
      </c>
      <c r="F42" s="109" t="s">
        <v>721</v>
      </c>
      <c r="G42" s="109" t="s">
        <v>553</v>
      </c>
      <c r="H42" s="109" t="s">
        <v>718</v>
      </c>
      <c r="I42" s="109" t="s">
        <v>566</v>
      </c>
      <c r="J42" s="109" t="s">
        <v>822</v>
      </c>
      <c r="K42" s="110" t="s">
        <v>823</v>
      </c>
      <c r="L42" s="110" t="s">
        <v>724</v>
      </c>
      <c r="M42" s="110" t="s">
        <v>725</v>
      </c>
      <c r="N42" s="110" t="s">
        <v>726</v>
      </c>
      <c r="O42" s="110" t="s">
        <v>727</v>
      </c>
      <c r="P42" s="110"/>
      <c r="Q42" s="110"/>
      <c r="R42" s="110"/>
      <c r="S42" s="110"/>
      <c r="T42" s="110"/>
      <c r="U42" s="68"/>
      <c r="V42" s="68"/>
      <c r="W42" s="85"/>
      <c r="X42" s="4"/>
      <c r="Y42" s="3"/>
      <c r="Z42" s="65"/>
      <c r="AA42" s="67"/>
      <c r="AB42" s="68"/>
      <c r="AC42" s="109" t="s">
        <v>717</v>
      </c>
      <c r="AD42" s="109" t="s">
        <v>721</v>
      </c>
      <c r="AE42" s="109" t="s">
        <v>553</v>
      </c>
      <c r="AF42" s="109" t="s">
        <v>718</v>
      </c>
      <c r="AG42" s="109" t="s">
        <v>566</v>
      </c>
      <c r="AH42" s="109" t="s">
        <v>822</v>
      </c>
      <c r="AI42" s="110" t="s">
        <v>823</v>
      </c>
      <c r="AJ42" s="110" t="s">
        <v>724</v>
      </c>
      <c r="AK42" s="110" t="s">
        <v>725</v>
      </c>
      <c r="AL42" s="110" t="s">
        <v>726</v>
      </c>
      <c r="AM42" s="110" t="s">
        <v>727</v>
      </c>
      <c r="AN42" s="111"/>
      <c r="AO42" s="111"/>
      <c r="AP42" s="111"/>
      <c r="AQ42" s="111"/>
      <c r="AR42" s="111"/>
      <c r="AS42" s="68"/>
      <c r="AT42" s="68"/>
      <c r="AU42" s="85"/>
      <c r="AV42" s="4"/>
      <c r="AW42" s="3"/>
      <c r="AX42" s="65"/>
      <c r="AY42" s="67"/>
      <c r="AZ42" s="68"/>
      <c r="BA42" s="109" t="s">
        <v>717</v>
      </c>
      <c r="BB42" s="109" t="s">
        <v>721</v>
      </c>
      <c r="BC42" s="109" t="s">
        <v>553</v>
      </c>
      <c r="BD42" s="109" t="s">
        <v>718</v>
      </c>
      <c r="BE42" s="109" t="s">
        <v>566</v>
      </c>
      <c r="BF42" s="109" t="s">
        <v>822</v>
      </c>
      <c r="BG42" s="110" t="s">
        <v>823</v>
      </c>
      <c r="BH42" s="110" t="s">
        <v>724</v>
      </c>
      <c r="BI42" s="110" t="s">
        <v>725</v>
      </c>
      <c r="BJ42" s="110" t="s">
        <v>726</v>
      </c>
      <c r="BK42" s="110" t="s">
        <v>727</v>
      </c>
      <c r="BL42" s="110"/>
      <c r="BM42" s="110"/>
      <c r="BN42" s="110"/>
      <c r="BO42" s="110"/>
      <c r="BP42" s="110"/>
      <c r="BQ42" s="68"/>
      <c r="BR42" s="68"/>
      <c r="BS42" s="85"/>
      <c r="BT42" s="4"/>
      <c r="BV42" s="65"/>
      <c r="BW42" s="67"/>
      <c r="BX42" s="68"/>
      <c r="BY42" s="109" t="s">
        <v>717</v>
      </c>
      <c r="BZ42" s="109" t="s">
        <v>721</v>
      </c>
      <c r="CA42" s="109" t="s">
        <v>553</v>
      </c>
      <c r="CB42" s="109" t="s">
        <v>718</v>
      </c>
      <c r="CC42" s="109" t="s">
        <v>566</v>
      </c>
      <c r="CD42" s="109" t="s">
        <v>822</v>
      </c>
      <c r="CE42" s="110" t="s">
        <v>823</v>
      </c>
      <c r="CF42" s="110" t="s">
        <v>724</v>
      </c>
      <c r="CG42" s="110" t="s">
        <v>725</v>
      </c>
      <c r="CH42" s="110" t="s">
        <v>726</v>
      </c>
      <c r="CI42" s="110" t="s">
        <v>727</v>
      </c>
      <c r="CJ42" s="110"/>
      <c r="CK42" s="110"/>
      <c r="CL42" s="110"/>
      <c r="CM42" s="110"/>
      <c r="CN42" s="110"/>
      <c r="CO42" s="68"/>
      <c r="CP42" s="68"/>
      <c r="CQ42" s="85"/>
      <c r="CR42" s="4"/>
    </row>
    <row r="43" spans="1:96" ht="15" thickBot="1">
      <c r="A43" s="3"/>
      <c r="B43" s="65">
        <v>2</v>
      </c>
      <c r="C43" s="72" t="s">
        <v>539</v>
      </c>
      <c r="D43" s="73" t="s">
        <v>683</v>
      </c>
      <c r="E43" s="73">
        <v>0.15</v>
      </c>
      <c r="F43" s="73">
        <v>0.3</v>
      </c>
      <c r="G43" s="73">
        <v>0.5</v>
      </c>
      <c r="H43" s="73">
        <v>0.8</v>
      </c>
      <c r="I43" s="73">
        <v>1</v>
      </c>
      <c r="J43" s="73">
        <v>2.2000000000000002</v>
      </c>
      <c r="K43" s="73">
        <v>3</v>
      </c>
      <c r="L43" s="73">
        <v>4.2</v>
      </c>
      <c r="M43" s="73">
        <v>5.5</v>
      </c>
      <c r="N43" s="73">
        <v>7</v>
      </c>
      <c r="O43" s="73">
        <v>10</v>
      </c>
      <c r="P43" s="73"/>
      <c r="Q43" s="73"/>
      <c r="R43" s="73"/>
      <c r="S43" s="73"/>
      <c r="T43" s="73"/>
      <c r="U43" s="83">
        <v>0.15</v>
      </c>
      <c r="V43" s="73">
        <f>SUM(U43*$C$36)</f>
        <v>3135</v>
      </c>
      <c r="W43" s="86">
        <f>SUM(U43*$C$37)</f>
        <v>3000</v>
      </c>
      <c r="X43" s="4"/>
      <c r="Y43" s="3"/>
      <c r="Z43" s="65">
        <v>2</v>
      </c>
      <c r="AA43" s="72" t="s">
        <v>539</v>
      </c>
      <c r="AB43" s="73" t="s">
        <v>683</v>
      </c>
      <c r="AC43" s="73">
        <v>0.15</v>
      </c>
      <c r="AD43" s="73">
        <v>0.3</v>
      </c>
      <c r="AE43" s="73">
        <v>0.5</v>
      </c>
      <c r="AF43" s="73">
        <v>0.8</v>
      </c>
      <c r="AG43" s="73">
        <v>1</v>
      </c>
      <c r="AH43" s="73">
        <v>2.2000000000000002</v>
      </c>
      <c r="AI43" s="73">
        <v>3</v>
      </c>
      <c r="AJ43" s="73">
        <v>4.2</v>
      </c>
      <c r="AK43" s="73">
        <v>5.5</v>
      </c>
      <c r="AL43" s="73">
        <v>7</v>
      </c>
      <c r="AM43" s="73">
        <v>10</v>
      </c>
      <c r="AN43" s="127"/>
      <c r="AO43" s="127"/>
      <c r="AP43" s="127"/>
      <c r="AQ43" s="127"/>
      <c r="AR43" s="127"/>
      <c r="AS43" s="83">
        <v>2.2000000000000002</v>
      </c>
      <c r="AT43" s="73">
        <f>SUM(AS43*$AA$36)</f>
        <v>45980.000000000007</v>
      </c>
      <c r="AU43" s="86">
        <f>SUM(AS43*$AA$37)</f>
        <v>88000</v>
      </c>
      <c r="AV43" s="4"/>
      <c r="AW43" s="3"/>
      <c r="AX43" s="65">
        <v>2</v>
      </c>
      <c r="AY43" s="72" t="s">
        <v>539</v>
      </c>
      <c r="AZ43" s="73" t="s">
        <v>683</v>
      </c>
      <c r="BA43" s="73">
        <v>0.15</v>
      </c>
      <c r="BB43" s="73">
        <v>0.3</v>
      </c>
      <c r="BC43" s="73">
        <v>0.5</v>
      </c>
      <c r="BD43" s="73">
        <v>0.8</v>
      </c>
      <c r="BE43" s="73">
        <v>1</v>
      </c>
      <c r="BF43" s="73">
        <v>2.2000000000000002</v>
      </c>
      <c r="BG43" s="73">
        <v>3</v>
      </c>
      <c r="BH43" s="73">
        <v>4.2</v>
      </c>
      <c r="BI43" s="73">
        <v>5.5</v>
      </c>
      <c r="BJ43" s="73">
        <v>7</v>
      </c>
      <c r="BK43" s="73">
        <v>10</v>
      </c>
      <c r="BL43" s="73"/>
      <c r="BM43" s="73"/>
      <c r="BN43" s="73"/>
      <c r="BO43" s="73"/>
      <c r="BP43" s="73"/>
      <c r="BQ43" s="83">
        <v>1</v>
      </c>
      <c r="BR43" s="73">
        <f>SUM(BQ43*$AY$36)</f>
        <v>20900</v>
      </c>
      <c r="BS43" s="86">
        <f>SUM(BQ43*$AY$37)</f>
        <v>35000</v>
      </c>
      <c r="BT43" s="4"/>
      <c r="BV43" s="65">
        <v>2</v>
      </c>
      <c r="BW43" s="72" t="s">
        <v>539</v>
      </c>
      <c r="BX43" s="73" t="s">
        <v>683</v>
      </c>
      <c r="BY43" s="73">
        <v>0.15</v>
      </c>
      <c r="BZ43" s="73">
        <v>0.3</v>
      </c>
      <c r="CA43" s="73">
        <v>0.5</v>
      </c>
      <c r="CB43" s="73">
        <v>0.8</v>
      </c>
      <c r="CC43" s="73">
        <v>1</v>
      </c>
      <c r="CD43" s="73">
        <v>2.2000000000000002</v>
      </c>
      <c r="CE43" s="73">
        <v>3</v>
      </c>
      <c r="CF43" s="73">
        <v>4.2</v>
      </c>
      <c r="CG43" s="73">
        <v>5.5</v>
      </c>
      <c r="CH43" s="73">
        <v>7</v>
      </c>
      <c r="CI43" s="73">
        <v>10</v>
      </c>
      <c r="CJ43" s="73"/>
      <c r="CK43" s="73"/>
      <c r="CL43" s="73"/>
      <c r="CM43" s="73"/>
      <c r="CN43" s="73"/>
      <c r="CO43" s="83">
        <v>0.3</v>
      </c>
      <c r="CP43" s="86">
        <f>SUM(CO43*$BW$36)</f>
        <v>6270</v>
      </c>
      <c r="CQ43" s="86">
        <f>SUM(CO43*$BW$37)</f>
        <v>6000</v>
      </c>
      <c r="CR43" s="4"/>
    </row>
    <row r="44" spans="1:96">
      <c r="A44" s="3"/>
      <c r="B44" s="65"/>
      <c r="C44" s="99"/>
      <c r="D44" s="68"/>
      <c r="E44" s="109" t="s">
        <v>563</v>
      </c>
      <c r="F44" s="109" t="s">
        <v>564</v>
      </c>
      <c r="G44" s="109" t="s">
        <v>565</v>
      </c>
      <c r="H44" s="109" t="s">
        <v>566</v>
      </c>
      <c r="I44" s="109" t="s">
        <v>567</v>
      </c>
      <c r="J44" s="109" t="s">
        <v>568</v>
      </c>
      <c r="K44" s="109" t="s">
        <v>569</v>
      </c>
      <c r="L44" s="76"/>
      <c r="M44" s="76"/>
      <c r="N44" s="76"/>
      <c r="O44" s="76"/>
      <c r="P44" s="76"/>
      <c r="Q44" s="76"/>
      <c r="R44" s="76"/>
      <c r="S44" s="76"/>
      <c r="T44" s="76"/>
      <c r="U44" s="68"/>
      <c r="V44" s="68"/>
      <c r="W44" s="85"/>
      <c r="X44" s="4"/>
      <c r="Y44" s="3"/>
      <c r="Z44" s="65"/>
      <c r="AA44" s="67"/>
      <c r="AB44" s="68"/>
      <c r="AC44" s="122" t="s">
        <v>563</v>
      </c>
      <c r="AD44" s="122" t="s">
        <v>564</v>
      </c>
      <c r="AE44" s="122" t="s">
        <v>565</v>
      </c>
      <c r="AF44" s="122" t="s">
        <v>566</v>
      </c>
      <c r="AG44" s="122" t="s">
        <v>567</v>
      </c>
      <c r="AH44" s="122" t="s">
        <v>568</v>
      </c>
      <c r="AI44" s="122" t="s">
        <v>569</v>
      </c>
      <c r="AJ44" s="131"/>
      <c r="AK44" s="131"/>
      <c r="AL44" s="131"/>
      <c r="AM44" s="131"/>
      <c r="AN44" s="131"/>
      <c r="AO44" s="131"/>
      <c r="AP44" s="131"/>
      <c r="AQ44" s="131"/>
      <c r="AR44" s="131"/>
      <c r="AS44" s="68"/>
      <c r="AT44" s="68"/>
      <c r="AU44" s="85"/>
      <c r="AV44" s="4"/>
      <c r="AW44" s="3"/>
      <c r="AX44" s="65"/>
      <c r="AY44" s="67"/>
      <c r="AZ44" s="68"/>
      <c r="BA44" s="109" t="s">
        <v>563</v>
      </c>
      <c r="BB44" s="109" t="s">
        <v>564</v>
      </c>
      <c r="BC44" s="109" t="s">
        <v>565</v>
      </c>
      <c r="BD44" s="109" t="s">
        <v>566</v>
      </c>
      <c r="BE44" s="109" t="s">
        <v>567</v>
      </c>
      <c r="BF44" s="109" t="s">
        <v>568</v>
      </c>
      <c r="BG44" s="109" t="s">
        <v>569</v>
      </c>
      <c r="BH44" s="76"/>
      <c r="BI44" s="76"/>
      <c r="BJ44" s="76"/>
      <c r="BK44" s="76"/>
      <c r="BL44" s="76"/>
      <c r="BM44" s="76"/>
      <c r="BN44" s="76"/>
      <c r="BO44" s="76"/>
      <c r="BP44" s="76"/>
      <c r="BQ44" s="68"/>
      <c r="BR44" s="68"/>
      <c r="BS44" s="85"/>
      <c r="BT44" s="4"/>
      <c r="BV44" s="65"/>
      <c r="BW44" s="67"/>
      <c r="BX44" s="68"/>
      <c r="BY44" s="109" t="s">
        <v>563</v>
      </c>
      <c r="BZ44" s="109" t="s">
        <v>564</v>
      </c>
      <c r="CA44" s="109" t="s">
        <v>565</v>
      </c>
      <c r="CB44" s="109" t="s">
        <v>566</v>
      </c>
      <c r="CC44" s="109" t="s">
        <v>567</v>
      </c>
      <c r="CD44" s="109" t="s">
        <v>568</v>
      </c>
      <c r="CE44" s="109" t="s">
        <v>569</v>
      </c>
      <c r="CF44" s="76"/>
      <c r="CG44" s="76"/>
      <c r="CH44" s="76"/>
      <c r="CI44" s="76"/>
      <c r="CJ44" s="76"/>
      <c r="CK44" s="76"/>
      <c r="CL44" s="76"/>
      <c r="CM44" s="76"/>
      <c r="CN44" s="76"/>
      <c r="CO44" s="68"/>
      <c r="CP44" s="68"/>
      <c r="CQ44" s="85"/>
      <c r="CR44" s="4"/>
    </row>
    <row r="45" spans="1:96" ht="15" thickBot="1">
      <c r="A45" s="3"/>
      <c r="B45" s="65">
        <v>3</v>
      </c>
      <c r="C45" s="72" t="s">
        <v>531</v>
      </c>
      <c r="D45" s="73" t="s">
        <v>552</v>
      </c>
      <c r="E45" s="73">
        <v>0.01</v>
      </c>
      <c r="F45" s="73">
        <v>0.15</v>
      </c>
      <c r="G45" s="73">
        <v>0.2</v>
      </c>
      <c r="H45" s="73">
        <v>0.25</v>
      </c>
      <c r="I45" s="73">
        <v>0.3</v>
      </c>
      <c r="J45" s="73">
        <v>0.35</v>
      </c>
      <c r="K45" s="73">
        <v>0.4</v>
      </c>
      <c r="L45" s="73"/>
      <c r="M45" s="73"/>
      <c r="N45" s="73"/>
      <c r="O45" s="73"/>
      <c r="P45" s="73"/>
      <c r="Q45" s="73"/>
      <c r="R45" s="73"/>
      <c r="S45" s="73"/>
      <c r="T45" s="73"/>
      <c r="U45" s="83">
        <v>0.01</v>
      </c>
      <c r="V45" s="73">
        <f>SUM(U45*$C$36)</f>
        <v>209</v>
      </c>
      <c r="W45" s="86">
        <f>SUM(U45*$C$37)</f>
        <v>200</v>
      </c>
      <c r="X45" s="4"/>
      <c r="Y45" s="3"/>
      <c r="Z45" s="65">
        <v>3</v>
      </c>
      <c r="AA45" s="72" t="s">
        <v>531</v>
      </c>
      <c r="AB45" s="73" t="s">
        <v>552</v>
      </c>
      <c r="AC45" s="127">
        <v>0.01</v>
      </c>
      <c r="AD45" s="127">
        <v>0.15</v>
      </c>
      <c r="AE45" s="127">
        <v>0.2</v>
      </c>
      <c r="AF45" s="127">
        <v>0.25</v>
      </c>
      <c r="AG45" s="127">
        <v>0.3</v>
      </c>
      <c r="AH45" s="127">
        <v>0.35</v>
      </c>
      <c r="AI45" s="127">
        <v>0.4</v>
      </c>
      <c r="AJ45" s="127"/>
      <c r="AK45" s="127"/>
      <c r="AL45" s="127"/>
      <c r="AM45" s="127"/>
      <c r="AN45" s="127"/>
      <c r="AO45" s="127"/>
      <c r="AP45" s="127"/>
      <c r="AQ45" s="127"/>
      <c r="AR45" s="127"/>
      <c r="AS45" s="83">
        <v>0.01</v>
      </c>
      <c r="AT45" s="73">
        <f>SUM(AS45*$AA$36)</f>
        <v>209</v>
      </c>
      <c r="AU45" s="86">
        <f>SUM(AS45*$AA$37)</f>
        <v>400</v>
      </c>
      <c r="AV45" s="4"/>
      <c r="AW45" s="3"/>
      <c r="AX45" s="65">
        <v>3</v>
      </c>
      <c r="AY45" s="72" t="s">
        <v>531</v>
      </c>
      <c r="AZ45" s="73" t="s">
        <v>552</v>
      </c>
      <c r="BA45" s="73">
        <v>0.01</v>
      </c>
      <c r="BB45" s="73">
        <v>0.15</v>
      </c>
      <c r="BC45" s="73">
        <v>0.2</v>
      </c>
      <c r="BD45" s="73">
        <v>0.25</v>
      </c>
      <c r="BE45" s="73">
        <v>0.3</v>
      </c>
      <c r="BF45" s="73">
        <v>0.35</v>
      </c>
      <c r="BG45" s="73">
        <v>0.4</v>
      </c>
      <c r="BH45" s="73"/>
      <c r="BI45" s="73"/>
      <c r="BJ45" s="73"/>
      <c r="BK45" s="73"/>
      <c r="BL45" s="73"/>
      <c r="BM45" s="73"/>
      <c r="BN45" s="73"/>
      <c r="BO45" s="73"/>
      <c r="BP45" s="73"/>
      <c r="BQ45" s="83">
        <v>0.01</v>
      </c>
      <c r="BR45" s="73">
        <f>SUM(BQ45*$AY$36)</f>
        <v>209</v>
      </c>
      <c r="BS45" s="86">
        <f>SUM(BQ45*$AY$37)</f>
        <v>350</v>
      </c>
      <c r="BT45" s="4"/>
      <c r="BV45" s="65">
        <v>3</v>
      </c>
      <c r="BW45" s="72" t="s">
        <v>531</v>
      </c>
      <c r="BX45" s="73" t="s">
        <v>552</v>
      </c>
      <c r="BY45" s="73">
        <v>0.01</v>
      </c>
      <c r="BZ45" s="73">
        <v>0.15</v>
      </c>
      <c r="CA45" s="73">
        <v>0.2</v>
      </c>
      <c r="CB45" s="73">
        <v>0.25</v>
      </c>
      <c r="CC45" s="73">
        <v>0.3</v>
      </c>
      <c r="CD45" s="73">
        <v>0.35</v>
      </c>
      <c r="CE45" s="73">
        <v>0.4</v>
      </c>
      <c r="CF45" s="73"/>
      <c r="CG45" s="73"/>
      <c r="CH45" s="73"/>
      <c r="CI45" s="73"/>
      <c r="CJ45" s="73"/>
      <c r="CK45" s="73"/>
      <c r="CL45" s="73"/>
      <c r="CM45" s="73"/>
      <c r="CN45" s="73"/>
      <c r="CO45" s="83">
        <v>0.01</v>
      </c>
      <c r="CP45" s="86">
        <f>SUM(CO45*$BW$36)</f>
        <v>209</v>
      </c>
      <c r="CQ45" s="86">
        <f>SUM(CO45*$BW$37)</f>
        <v>200</v>
      </c>
      <c r="CR45" s="4"/>
    </row>
    <row r="46" spans="1:96">
      <c r="A46" s="3"/>
      <c r="B46" s="65"/>
      <c r="C46" s="99"/>
      <c r="D46" s="68"/>
      <c r="E46" s="109" t="s">
        <v>545</v>
      </c>
      <c r="F46" s="109" t="s">
        <v>42</v>
      </c>
      <c r="G46" s="109" t="s">
        <v>573</v>
      </c>
      <c r="H46" s="109" t="s">
        <v>574</v>
      </c>
      <c r="I46" s="109" t="s">
        <v>575</v>
      </c>
      <c r="J46" s="109" t="s">
        <v>576</v>
      </c>
      <c r="K46" s="109" t="s">
        <v>577</v>
      </c>
      <c r="L46" s="109" t="s">
        <v>578</v>
      </c>
      <c r="M46" s="109" t="s">
        <v>579</v>
      </c>
      <c r="N46" s="109" t="s">
        <v>580</v>
      </c>
      <c r="O46" s="109"/>
      <c r="P46" s="109"/>
      <c r="Q46" s="109"/>
      <c r="R46" s="109"/>
      <c r="S46" s="109"/>
      <c r="T46" s="109"/>
      <c r="U46" s="68"/>
      <c r="V46" s="68"/>
      <c r="W46" s="85"/>
      <c r="X46" s="4"/>
      <c r="Y46" s="3"/>
      <c r="Z46" s="65"/>
      <c r="AA46" s="67"/>
      <c r="AB46" s="68"/>
      <c r="AC46" s="122" t="s">
        <v>545</v>
      </c>
      <c r="AD46" s="122" t="s">
        <v>42</v>
      </c>
      <c r="AE46" s="122" t="s">
        <v>573</v>
      </c>
      <c r="AF46" s="122" t="s">
        <v>574</v>
      </c>
      <c r="AG46" s="122" t="s">
        <v>575</v>
      </c>
      <c r="AH46" s="122" t="s">
        <v>576</v>
      </c>
      <c r="AI46" s="122" t="s">
        <v>577</v>
      </c>
      <c r="AJ46" s="122" t="s">
        <v>578</v>
      </c>
      <c r="AK46" s="122" t="s">
        <v>579</v>
      </c>
      <c r="AL46" s="122" t="s">
        <v>580</v>
      </c>
      <c r="AM46" s="122"/>
      <c r="AN46" s="122"/>
      <c r="AO46" s="122"/>
      <c r="AP46" s="122"/>
      <c r="AQ46" s="122"/>
      <c r="AR46" s="122"/>
      <c r="AS46" s="68"/>
      <c r="AT46" s="68"/>
      <c r="AU46" s="85"/>
      <c r="AV46" s="4"/>
      <c r="AW46" s="3"/>
      <c r="AX46" s="65"/>
      <c r="AY46" s="67"/>
      <c r="AZ46" s="68"/>
      <c r="BA46" s="109" t="s">
        <v>545</v>
      </c>
      <c r="BB46" s="109" t="s">
        <v>42</v>
      </c>
      <c r="BC46" s="109" t="s">
        <v>573</v>
      </c>
      <c r="BD46" s="109" t="s">
        <v>574</v>
      </c>
      <c r="BE46" s="109" t="s">
        <v>575</v>
      </c>
      <c r="BF46" s="109" t="s">
        <v>576</v>
      </c>
      <c r="BG46" s="109" t="s">
        <v>577</v>
      </c>
      <c r="BH46" s="109" t="s">
        <v>578</v>
      </c>
      <c r="BI46" s="109" t="s">
        <v>579</v>
      </c>
      <c r="BJ46" s="109" t="s">
        <v>580</v>
      </c>
      <c r="BK46" s="109"/>
      <c r="BL46" s="109"/>
      <c r="BM46" s="109"/>
      <c r="BN46" s="109"/>
      <c r="BO46" s="109"/>
      <c r="BP46" s="109"/>
      <c r="BQ46" s="68"/>
      <c r="BR46" s="68"/>
      <c r="BS46" s="85"/>
      <c r="BT46" s="4"/>
      <c r="BV46" s="65"/>
      <c r="BW46" s="67"/>
      <c r="BX46" s="68"/>
      <c r="BY46" s="109" t="s">
        <v>545</v>
      </c>
      <c r="BZ46" s="109" t="s">
        <v>42</v>
      </c>
      <c r="CA46" s="109" t="s">
        <v>573</v>
      </c>
      <c r="CB46" s="109" t="s">
        <v>574</v>
      </c>
      <c r="CC46" s="109" t="s">
        <v>575</v>
      </c>
      <c r="CD46" s="109" t="s">
        <v>576</v>
      </c>
      <c r="CE46" s="109" t="s">
        <v>577</v>
      </c>
      <c r="CF46" s="109" t="s">
        <v>578</v>
      </c>
      <c r="CG46" s="109" t="s">
        <v>579</v>
      </c>
      <c r="CH46" s="109" t="s">
        <v>580</v>
      </c>
      <c r="CI46" s="109"/>
      <c r="CJ46" s="109"/>
      <c r="CK46" s="109"/>
      <c r="CL46" s="109"/>
      <c r="CM46" s="109"/>
      <c r="CN46" s="109"/>
      <c r="CO46" s="68"/>
      <c r="CP46" s="68"/>
      <c r="CQ46" s="85"/>
      <c r="CR46" s="4"/>
    </row>
    <row r="47" spans="1:96" ht="15" thickBot="1">
      <c r="A47" s="3"/>
      <c r="B47" s="65">
        <v>4</v>
      </c>
      <c r="C47" s="72" t="s">
        <v>526</v>
      </c>
      <c r="D47" s="73" t="s">
        <v>538</v>
      </c>
      <c r="E47" s="73">
        <v>0.01</v>
      </c>
      <c r="F47" s="73">
        <v>0.05</v>
      </c>
      <c r="G47" s="73">
        <v>0.1</v>
      </c>
      <c r="H47" s="73">
        <v>0.2</v>
      </c>
      <c r="I47" s="73">
        <v>0.3</v>
      </c>
      <c r="J47" s="73">
        <v>0.4</v>
      </c>
      <c r="K47" s="73">
        <v>0.5</v>
      </c>
      <c r="L47" s="73">
        <v>0.6</v>
      </c>
      <c r="M47" s="73">
        <v>0.7</v>
      </c>
      <c r="N47" s="73">
        <v>0.8</v>
      </c>
      <c r="O47" s="73"/>
      <c r="P47" s="73"/>
      <c r="Q47" s="73"/>
      <c r="R47" s="73"/>
      <c r="S47" s="73"/>
      <c r="T47" s="73"/>
      <c r="U47" s="83">
        <v>0.01</v>
      </c>
      <c r="V47" s="73">
        <f>SUM(U47*$C$36)</f>
        <v>209</v>
      </c>
      <c r="W47" s="86">
        <f>SUM(U47*$C$37)</f>
        <v>200</v>
      </c>
      <c r="X47" s="4"/>
      <c r="Y47" s="3"/>
      <c r="Z47" s="65">
        <v>4</v>
      </c>
      <c r="AA47" s="72" t="s">
        <v>526</v>
      </c>
      <c r="AB47" s="73" t="s">
        <v>538</v>
      </c>
      <c r="AC47" s="127">
        <v>0.01</v>
      </c>
      <c r="AD47" s="127">
        <v>0.05</v>
      </c>
      <c r="AE47" s="127">
        <v>0.1</v>
      </c>
      <c r="AF47" s="127">
        <v>0.2</v>
      </c>
      <c r="AG47" s="127">
        <v>0.3</v>
      </c>
      <c r="AH47" s="127">
        <v>0.4</v>
      </c>
      <c r="AI47" s="127">
        <v>0.5</v>
      </c>
      <c r="AJ47" s="127">
        <v>0.6</v>
      </c>
      <c r="AK47" s="127">
        <v>0.7</v>
      </c>
      <c r="AL47" s="127">
        <v>0.8</v>
      </c>
      <c r="AM47" s="127"/>
      <c r="AN47" s="127"/>
      <c r="AO47" s="127"/>
      <c r="AP47" s="127"/>
      <c r="AQ47" s="127"/>
      <c r="AR47" s="127"/>
      <c r="AS47" s="83">
        <v>0.1</v>
      </c>
      <c r="AT47" s="73">
        <f>SUM(AS47*$AA$36)</f>
        <v>2090</v>
      </c>
      <c r="AU47" s="86">
        <f>SUM(AS47*$AA$37)</f>
        <v>4000</v>
      </c>
      <c r="AV47" s="4"/>
      <c r="AW47" s="3"/>
      <c r="AX47" s="65">
        <v>4</v>
      </c>
      <c r="AY47" s="72" t="s">
        <v>526</v>
      </c>
      <c r="AZ47" s="73" t="s">
        <v>538</v>
      </c>
      <c r="BA47" s="73">
        <v>0.01</v>
      </c>
      <c r="BB47" s="73">
        <v>0.05</v>
      </c>
      <c r="BC47" s="73">
        <v>0.1</v>
      </c>
      <c r="BD47" s="73">
        <v>0.2</v>
      </c>
      <c r="BE47" s="73">
        <v>0.3</v>
      </c>
      <c r="BF47" s="73">
        <v>0.4</v>
      </c>
      <c r="BG47" s="73">
        <v>0.5</v>
      </c>
      <c r="BH47" s="73">
        <v>0.6</v>
      </c>
      <c r="BI47" s="73">
        <v>0.7</v>
      </c>
      <c r="BJ47" s="73">
        <v>0.8</v>
      </c>
      <c r="BK47" s="73"/>
      <c r="BL47" s="73"/>
      <c r="BM47" s="73"/>
      <c r="BN47" s="73"/>
      <c r="BO47" s="73"/>
      <c r="BP47" s="73"/>
      <c r="BQ47" s="83">
        <v>0.01</v>
      </c>
      <c r="BR47" s="73">
        <f>SUM(BQ47*$AY$36)</f>
        <v>209</v>
      </c>
      <c r="BS47" s="86">
        <f>SUM(BQ47*$AY$37)</f>
        <v>350</v>
      </c>
      <c r="BT47" s="4"/>
      <c r="BV47" s="65">
        <v>4</v>
      </c>
      <c r="BW47" s="72" t="s">
        <v>526</v>
      </c>
      <c r="BX47" s="73" t="s">
        <v>538</v>
      </c>
      <c r="BY47" s="73">
        <v>0.01</v>
      </c>
      <c r="BZ47" s="73">
        <v>0.05</v>
      </c>
      <c r="CA47" s="73">
        <v>0.1</v>
      </c>
      <c r="CB47" s="73">
        <v>0.2</v>
      </c>
      <c r="CC47" s="73">
        <v>0.3</v>
      </c>
      <c r="CD47" s="73">
        <v>0.4</v>
      </c>
      <c r="CE47" s="73">
        <v>0.5</v>
      </c>
      <c r="CF47" s="73">
        <v>0.6</v>
      </c>
      <c r="CG47" s="73">
        <v>0.7</v>
      </c>
      <c r="CH47" s="73">
        <v>0.8</v>
      </c>
      <c r="CI47" s="73"/>
      <c r="CJ47" s="73"/>
      <c r="CK47" s="73"/>
      <c r="CL47" s="73"/>
      <c r="CM47" s="73"/>
      <c r="CN47" s="73"/>
      <c r="CO47" s="83">
        <v>0.1</v>
      </c>
      <c r="CP47" s="86">
        <f>SUM(CO47*$BW$36)</f>
        <v>2090</v>
      </c>
      <c r="CQ47" s="86">
        <f>SUM(CO47*$BW$37)</f>
        <v>2000</v>
      </c>
      <c r="CR47" s="4"/>
    </row>
    <row r="48" spans="1:96">
      <c r="A48" s="3"/>
      <c r="B48" s="65"/>
      <c r="C48" s="100"/>
      <c r="D48" s="68"/>
      <c r="E48" s="111" t="str">
        <f>IF(C50="Block","0-2","0-10")</f>
        <v>0-10</v>
      </c>
      <c r="F48" s="111" t="str">
        <f>IF(C50="Block","3-5","11-30")</f>
        <v>11-30</v>
      </c>
      <c r="G48" s="111" t="str">
        <f>IF(C50="Block","6-10","31-50")</f>
        <v>31-50</v>
      </c>
      <c r="H48" s="111" t="str">
        <f>IF(C50="Block","11-20","51-100")</f>
        <v>51-100</v>
      </c>
      <c r="I48" s="111" t="str">
        <f>IF(C50="Block","21-35","101-200")</f>
        <v>101-200</v>
      </c>
      <c r="J48" s="111" t="str">
        <f>IF(C50="Block","36-50","201-350")</f>
        <v>201-350</v>
      </c>
      <c r="K48" s="111" t="str">
        <f>IF(C50="Block","51-65","351-500")</f>
        <v>351-500</v>
      </c>
      <c r="L48" s="111" t="str">
        <f>IF(C50="Block","66-80","501-700")</f>
        <v>501-700</v>
      </c>
      <c r="M48" s="111" t="str">
        <f>IF(C50="Block","81-100","701-1000")</f>
        <v>701-1000</v>
      </c>
      <c r="N48" s="111" t="str">
        <f>IF(C50="Block","&gt;100","&gt;1000")</f>
        <v>&gt;1000</v>
      </c>
      <c r="O48" s="112"/>
      <c r="P48" s="112"/>
      <c r="Q48" s="112"/>
      <c r="R48" s="112"/>
      <c r="S48" s="112"/>
      <c r="T48" s="112"/>
      <c r="U48" s="68"/>
      <c r="V48" s="68"/>
      <c r="W48" s="85"/>
      <c r="X48" s="4"/>
      <c r="Y48" s="3"/>
      <c r="Z48" s="65"/>
      <c r="AA48" s="78"/>
      <c r="AB48" s="68"/>
      <c r="AC48" s="122" t="str">
        <f>IF(AA50="Block","0-2","0-10")</f>
        <v>0-2</v>
      </c>
      <c r="AD48" s="122" t="str">
        <f>IF(AA50="Block","3-5","11-30")</f>
        <v>3-5</v>
      </c>
      <c r="AE48" s="122" t="str">
        <f>IF(AA50="Block","6-10","31-50")</f>
        <v>6-10</v>
      </c>
      <c r="AF48" s="122" t="str">
        <f>IF(AA50="Block","11-20","51-100")</f>
        <v>11-20</v>
      </c>
      <c r="AG48" s="122" t="str">
        <f>IF(AA50="Block","21-35","101-200")</f>
        <v>21-35</v>
      </c>
      <c r="AH48" s="122" t="str">
        <f>IF(AA50="Block","36-50","201-350")</f>
        <v>36-50</v>
      </c>
      <c r="AI48" s="122" t="str">
        <f>IF(AA50="Block","51-65","351-500")</f>
        <v>51-65</v>
      </c>
      <c r="AJ48" s="122" t="str">
        <f>IF(AA50="Block","66-80","501-700")</f>
        <v>66-80</v>
      </c>
      <c r="AK48" s="122" t="str">
        <f>IF(AA50="Block","81-100","701-1000")</f>
        <v>81-100</v>
      </c>
      <c r="AL48" s="122" t="str">
        <f>IF(AA50="Block","&gt;100","&gt;1000")</f>
        <v>&gt;100</v>
      </c>
      <c r="AM48" s="132"/>
      <c r="AN48" s="132"/>
      <c r="AO48" s="132"/>
      <c r="AP48" s="132"/>
      <c r="AQ48" s="132"/>
      <c r="AR48" s="132"/>
      <c r="AS48" s="68"/>
      <c r="AT48" s="68"/>
      <c r="AU48" s="85"/>
      <c r="AV48" s="4"/>
      <c r="AW48" s="3"/>
      <c r="AX48" s="65"/>
      <c r="AY48" s="78"/>
      <c r="AZ48" s="68"/>
      <c r="BA48" s="111" t="str">
        <f>IF(AY50="Block","0-2","0-10")</f>
        <v>0-2</v>
      </c>
      <c r="BB48" s="111" t="str">
        <f>IF(AY50="Block","3-5","11-30")</f>
        <v>3-5</v>
      </c>
      <c r="BC48" s="111" t="str">
        <f>IF(AY50="Block","6-10","31-50")</f>
        <v>6-10</v>
      </c>
      <c r="BD48" s="111" t="str">
        <f>IF(AY50="Block","11-20","51-100")</f>
        <v>11-20</v>
      </c>
      <c r="BE48" s="111" t="str">
        <f>IF(AY50="Block","21-35","101-200")</f>
        <v>21-35</v>
      </c>
      <c r="BF48" s="111" t="str">
        <f>IF(AY50="Block","36-50","201-350")</f>
        <v>36-50</v>
      </c>
      <c r="BG48" s="111" t="str">
        <f>IF(AY50="Block","51-65","351-500")</f>
        <v>51-65</v>
      </c>
      <c r="BH48" s="111" t="str">
        <f>IF(AY50="Block","66-80","501-700")</f>
        <v>66-80</v>
      </c>
      <c r="BI48" s="111" t="str">
        <f>IF(AY50="Block","81-100","701-1000")</f>
        <v>81-100</v>
      </c>
      <c r="BJ48" s="111" t="str">
        <f>IF(AY50="Block","&gt;100","&gt;1000")</f>
        <v>&gt;100</v>
      </c>
      <c r="BK48" s="112"/>
      <c r="BL48" s="112"/>
      <c r="BM48" s="112"/>
      <c r="BN48" s="112"/>
      <c r="BO48" s="112"/>
      <c r="BP48" s="112"/>
      <c r="BQ48" s="68"/>
      <c r="BR48" s="68"/>
      <c r="BS48" s="85"/>
      <c r="BT48" s="4"/>
      <c r="BV48" s="65"/>
      <c r="BW48" s="78"/>
      <c r="BX48" s="68"/>
      <c r="BY48" s="111" t="str">
        <f>IF(BW50="Block","0-2","0-10")</f>
        <v>0-2</v>
      </c>
      <c r="BZ48" s="111" t="str">
        <f>IF(BW50="Block","3-5","11-30")</f>
        <v>3-5</v>
      </c>
      <c r="CA48" s="111" t="str">
        <f>IF(BW50="Block","6-10","31-50")</f>
        <v>6-10</v>
      </c>
      <c r="CB48" s="111" t="str">
        <f>IF(BW50="Block","11-20","51-100")</f>
        <v>11-20</v>
      </c>
      <c r="CC48" s="111" t="str">
        <f>IF(BW50="Block","21-35","101-200")</f>
        <v>21-35</v>
      </c>
      <c r="CD48" s="111" t="str">
        <f>IF(BW50="Block","36-50","201-350")</f>
        <v>36-50</v>
      </c>
      <c r="CE48" s="111" t="str">
        <f>IF(BW50="Block","51-65","351-500")</f>
        <v>51-65</v>
      </c>
      <c r="CF48" s="111" t="str">
        <f>IF(BW50="Block","66-80","501-700")</f>
        <v>66-80</v>
      </c>
      <c r="CG48" s="111" t="str">
        <f>IF(BW50="Block","81-100","701-1000")</f>
        <v>81-100</v>
      </c>
      <c r="CH48" s="111" t="str">
        <f>IF(BW50="Block","&gt;100","&gt;1000")</f>
        <v>&gt;100</v>
      </c>
      <c r="CI48" s="112"/>
      <c r="CJ48" s="112"/>
      <c r="CK48" s="112"/>
      <c r="CL48" s="112"/>
      <c r="CM48" s="112"/>
      <c r="CN48" s="112"/>
      <c r="CO48" s="68"/>
      <c r="CP48" s="68"/>
      <c r="CQ48" s="85"/>
      <c r="CR48" s="4"/>
    </row>
    <row r="49" spans="1:114">
      <c r="A49" s="3"/>
      <c r="B49" s="65">
        <v>5</v>
      </c>
      <c r="C49" s="113" t="str">
        <f>'1 Input'!$T$2</f>
        <v xml:space="preserve">Landuse (for planned areas) </v>
      </c>
      <c r="D49" s="114"/>
      <c r="E49" s="115"/>
      <c r="F49" s="115"/>
      <c r="G49" s="115"/>
      <c r="H49" s="115"/>
      <c r="I49" s="116"/>
      <c r="J49" s="116"/>
      <c r="K49" s="116"/>
      <c r="L49" s="116"/>
      <c r="M49" s="116"/>
      <c r="N49" s="116"/>
      <c r="O49" s="115"/>
      <c r="P49" s="117"/>
      <c r="Q49" s="117"/>
      <c r="R49" s="117"/>
      <c r="S49" s="117"/>
      <c r="T49" s="117"/>
      <c r="U49" s="114"/>
      <c r="V49" s="114"/>
      <c r="W49" s="118"/>
      <c r="X49" s="4"/>
      <c r="Y49" s="3"/>
      <c r="Z49" s="65">
        <v>5</v>
      </c>
      <c r="AA49" s="113" t="str">
        <f>C49</f>
        <v xml:space="preserve">Landuse (for planned areas) </v>
      </c>
      <c r="AB49" s="114"/>
      <c r="AC49" s="133"/>
      <c r="AD49" s="133"/>
      <c r="AE49" s="133"/>
      <c r="AF49" s="133"/>
      <c r="AG49" s="134"/>
      <c r="AH49" s="134"/>
      <c r="AI49" s="134"/>
      <c r="AJ49" s="134"/>
      <c r="AK49" s="134"/>
      <c r="AL49" s="134"/>
      <c r="AM49" s="135"/>
      <c r="AN49" s="135"/>
      <c r="AO49" s="135"/>
      <c r="AP49" s="135"/>
      <c r="AQ49" s="135"/>
      <c r="AR49" s="135"/>
      <c r="AS49" s="114"/>
      <c r="AT49" s="114"/>
      <c r="AU49" s="118"/>
      <c r="AV49" s="4"/>
      <c r="AW49" s="3"/>
      <c r="AX49" s="65">
        <v>5</v>
      </c>
      <c r="AY49" s="113" t="str">
        <f>AA49</f>
        <v xml:space="preserve">Landuse (for planned areas) </v>
      </c>
      <c r="AZ49" s="114"/>
      <c r="BA49" s="115"/>
      <c r="BB49" s="115"/>
      <c r="BC49" s="115"/>
      <c r="BD49" s="115"/>
      <c r="BE49" s="116"/>
      <c r="BF49" s="116"/>
      <c r="BG49" s="116"/>
      <c r="BH49" s="116"/>
      <c r="BI49" s="116"/>
      <c r="BJ49" s="116"/>
      <c r="BK49" s="117"/>
      <c r="BL49" s="117"/>
      <c r="BM49" s="117"/>
      <c r="BN49" s="117"/>
      <c r="BO49" s="117"/>
      <c r="BP49" s="117"/>
      <c r="BQ49" s="114"/>
      <c r="BR49" s="114"/>
      <c r="BS49" s="118"/>
      <c r="BT49" s="4"/>
      <c r="BV49" s="65">
        <v>5</v>
      </c>
      <c r="BW49" s="113" t="str">
        <f>'1 Input'!$T$2</f>
        <v xml:space="preserve">Landuse (for planned areas) </v>
      </c>
      <c r="BX49" s="114"/>
      <c r="BY49" s="115"/>
      <c r="BZ49" s="115"/>
      <c r="CA49" s="115"/>
      <c r="CB49" s="115"/>
      <c r="CC49" s="116"/>
      <c r="CD49" s="116"/>
      <c r="CE49" s="116"/>
      <c r="CF49" s="116"/>
      <c r="CG49" s="116"/>
      <c r="CH49" s="116"/>
      <c r="CI49" s="117"/>
      <c r="CJ49" s="117"/>
      <c r="CK49" s="117"/>
      <c r="CL49" s="117"/>
      <c r="CM49" s="117"/>
      <c r="CN49" s="117"/>
      <c r="CO49" s="114"/>
      <c r="CP49" s="114"/>
      <c r="CQ49" s="118"/>
      <c r="CR49" s="4"/>
    </row>
    <row r="50" spans="1:114" ht="15" thickBot="1">
      <c r="A50" s="3"/>
      <c r="B50" s="65"/>
      <c r="C50" s="119" t="s">
        <v>693</v>
      </c>
      <c r="D50" s="73" t="s">
        <v>540</v>
      </c>
      <c r="E50" s="73">
        <f>IF(C50="Block",0.2,0.2)</f>
        <v>0.2</v>
      </c>
      <c r="F50" s="73">
        <f>IF(C50="Block",0.5,0.5)</f>
        <v>0.5</v>
      </c>
      <c r="G50" s="73">
        <f>IF(C50="Block",1,1)</f>
        <v>1</v>
      </c>
      <c r="H50" s="73">
        <f>IF(C50="Block",1.5,1.5)</f>
        <v>1.5</v>
      </c>
      <c r="I50" s="73">
        <f>IF(C50="Block",2.1,2.2)</f>
        <v>2.2000000000000002</v>
      </c>
      <c r="J50" s="73">
        <f>IF(C50="Block",2.8,3)</f>
        <v>3</v>
      </c>
      <c r="K50" s="73">
        <f>IF(C50="Block",3.6,4)</f>
        <v>4</v>
      </c>
      <c r="L50" s="73">
        <f>IF(C50="Block",4.5,5)</f>
        <v>5</v>
      </c>
      <c r="M50" s="73">
        <f>IF(C50="Block",6,6.5)</f>
        <v>6.5</v>
      </c>
      <c r="N50" s="73">
        <f>IF(C50="Block",10,10)</f>
        <v>10</v>
      </c>
      <c r="P50" s="73"/>
      <c r="Q50" s="73"/>
      <c r="R50" s="73"/>
      <c r="S50" s="73"/>
      <c r="T50" s="73"/>
      <c r="U50" s="83">
        <v>0.2</v>
      </c>
      <c r="V50" s="73">
        <f>SUM(U50*$C$36)</f>
        <v>4180</v>
      </c>
      <c r="W50" s="86">
        <f>SUM(U50*$C$37)</f>
        <v>4000</v>
      </c>
      <c r="X50" s="4"/>
      <c r="Y50" s="3"/>
      <c r="Z50" s="65"/>
      <c r="AA50" s="119" t="s">
        <v>691</v>
      </c>
      <c r="AB50" s="73" t="s">
        <v>540</v>
      </c>
      <c r="AC50" s="127">
        <f>IF(AA50="Block",0.2,0.2)</f>
        <v>0.2</v>
      </c>
      <c r="AD50" s="127">
        <f>IF(AA50="Block",0.5,0.5)</f>
        <v>0.5</v>
      </c>
      <c r="AE50" s="127">
        <f>IF(AA50="Block",1,1)</f>
        <v>1</v>
      </c>
      <c r="AF50" s="127">
        <f>IF(AA50="Block",1.5,1.5)</f>
        <v>1.5</v>
      </c>
      <c r="AG50" s="127">
        <f>IF(AA50="Block",2.1,2.2)</f>
        <v>2.1</v>
      </c>
      <c r="AH50" s="127">
        <f>IF(AA50="Block",2.8,3)</f>
        <v>2.8</v>
      </c>
      <c r="AI50" s="127">
        <f>IF(AA50="Block",3.6,4)</f>
        <v>3.6</v>
      </c>
      <c r="AJ50" s="127">
        <f>IF(AA50="Block",4.5,5)</f>
        <v>4.5</v>
      </c>
      <c r="AK50" s="127">
        <f>IF(AA50="Block",6,6.5)</f>
        <v>6</v>
      </c>
      <c r="AL50" s="127">
        <f>IF(AA50="Block",10,10)</f>
        <v>10</v>
      </c>
      <c r="AM50" s="127"/>
      <c r="AN50" s="127"/>
      <c r="AO50" s="127"/>
      <c r="AP50" s="127"/>
      <c r="AQ50" s="127"/>
      <c r="AR50" s="127"/>
      <c r="AS50" s="83">
        <v>1.5</v>
      </c>
      <c r="AT50" s="73">
        <f>SUM(AS50*$AA$36)</f>
        <v>31350</v>
      </c>
      <c r="AU50" s="86">
        <f>SUM(AS50*$AA$37)</f>
        <v>60000</v>
      </c>
      <c r="AV50" s="4"/>
      <c r="AW50" s="3"/>
      <c r="AX50" s="65"/>
      <c r="AY50" s="119" t="s">
        <v>691</v>
      </c>
      <c r="AZ50" s="73" t="s">
        <v>540</v>
      </c>
      <c r="BA50" s="73">
        <f>IF(AY50="Block",0.2,0.2)</f>
        <v>0.2</v>
      </c>
      <c r="BB50" s="73">
        <f>IF(AY50="Block",0.5,0.5)</f>
        <v>0.5</v>
      </c>
      <c r="BC50" s="73">
        <f>IF(AY50="Block",1,1)</f>
        <v>1</v>
      </c>
      <c r="BD50" s="73">
        <f>IF(AY50="Block",1.5,1.5)</f>
        <v>1.5</v>
      </c>
      <c r="BE50" s="73">
        <f>IF(AY50="Block",2.1,2.2)</f>
        <v>2.1</v>
      </c>
      <c r="BF50" s="73">
        <f>IF(AY50="Block",2.8,3)</f>
        <v>2.8</v>
      </c>
      <c r="BG50" s="73">
        <f>IF(AY50="Block",3.6,4)</f>
        <v>3.6</v>
      </c>
      <c r="BH50" s="73">
        <f>IF(AY50="Block",4.5,5)</f>
        <v>4.5</v>
      </c>
      <c r="BI50" s="73">
        <f>IF(AY50="Block",6,6.5)</f>
        <v>6</v>
      </c>
      <c r="BJ50" s="73">
        <f>IF(AY50="Block",10,10)</f>
        <v>10</v>
      </c>
      <c r="BK50" s="73"/>
      <c r="BL50" s="73"/>
      <c r="BM50" s="73"/>
      <c r="BN50" s="73"/>
      <c r="BO50" s="73"/>
      <c r="BP50" s="73"/>
      <c r="BQ50" s="83">
        <v>1</v>
      </c>
      <c r="BR50" s="73">
        <f>SUM(BQ50*$AY$36)</f>
        <v>20900</v>
      </c>
      <c r="BS50" s="86">
        <f>SUM(BQ50*$AY$37)</f>
        <v>35000</v>
      </c>
      <c r="BT50" s="4"/>
      <c r="BV50" s="65"/>
      <c r="BW50" s="136" t="s">
        <v>691</v>
      </c>
      <c r="BX50" s="73" t="s">
        <v>540</v>
      </c>
      <c r="BY50" s="73">
        <f>IF(BW50="Block",0.2,0.2)</f>
        <v>0.2</v>
      </c>
      <c r="BZ50" s="73">
        <f>IF(BW50="Block",0.5,0.5)</f>
        <v>0.5</v>
      </c>
      <c r="CA50" s="73">
        <f>IF(BW50="Block",1,1)</f>
        <v>1</v>
      </c>
      <c r="CB50" s="73">
        <f>IF(BW50="Block",1.5,1.5)</f>
        <v>1.5</v>
      </c>
      <c r="CC50" s="73">
        <f>IF(BW50="Block",2.1,2.2)</f>
        <v>2.1</v>
      </c>
      <c r="CD50" s="73">
        <f>IF(BW50="Block",2.8,3)</f>
        <v>2.8</v>
      </c>
      <c r="CE50" s="73">
        <f>IF(BW50="Block",3.6,4)</f>
        <v>3.6</v>
      </c>
      <c r="CF50" s="73">
        <f>IF(BW50="Block",4.5,5)</f>
        <v>4.5</v>
      </c>
      <c r="CG50" s="73">
        <f>IF(BW50="Block",6,6.5)</f>
        <v>6</v>
      </c>
      <c r="CH50" s="73">
        <f>IF(BW50="Block",10,10)</f>
        <v>10</v>
      </c>
      <c r="CI50" s="73"/>
      <c r="CJ50" s="73"/>
      <c r="CK50" s="73"/>
      <c r="CL50" s="73"/>
      <c r="CM50" s="73"/>
      <c r="CN50" s="73"/>
      <c r="CO50" s="83">
        <v>0.2</v>
      </c>
      <c r="CP50" s="86">
        <f>SUM(CO50*$BW$36)</f>
        <v>4180</v>
      </c>
      <c r="CQ50" s="86">
        <f>SUM(CO50*$BW$37)</f>
        <v>4000</v>
      </c>
      <c r="CR50" s="4"/>
      <c r="CY50" s="23">
        <v>20</v>
      </c>
      <c r="CZ50" s="23"/>
      <c r="DA50" s="23">
        <v>14</v>
      </c>
      <c r="DB50" s="23"/>
      <c r="DC50" s="23">
        <v>6</v>
      </c>
      <c r="DD50" s="23"/>
      <c r="DE50" s="23">
        <v>14</v>
      </c>
      <c r="DF50" s="23"/>
      <c r="DG50" s="23">
        <v>1</v>
      </c>
      <c r="DH50" s="23"/>
      <c r="DI50" s="23">
        <v>1</v>
      </c>
      <c r="DJ50" s="23"/>
    </row>
    <row r="51" spans="1:114" ht="43.2">
      <c r="A51" s="3"/>
      <c r="B51" s="65"/>
      <c r="C51" s="100"/>
      <c r="D51" s="68"/>
      <c r="E51" s="120" t="s">
        <v>695</v>
      </c>
      <c r="F51" s="120" t="s">
        <v>697</v>
      </c>
      <c r="G51" s="120" t="s">
        <v>698</v>
      </c>
      <c r="H51" s="120" t="s">
        <v>699</v>
      </c>
      <c r="I51" s="120" t="s">
        <v>696</v>
      </c>
      <c r="J51" s="109"/>
      <c r="K51" s="109"/>
      <c r="L51" s="109"/>
      <c r="M51" s="109"/>
      <c r="N51" s="109"/>
      <c r="O51" s="109"/>
      <c r="P51" s="109"/>
      <c r="Q51" s="109"/>
      <c r="R51" s="109"/>
      <c r="S51" s="109"/>
      <c r="T51" s="109"/>
      <c r="U51" s="110"/>
      <c r="V51" s="68"/>
      <c r="W51" s="85"/>
      <c r="X51" s="4"/>
      <c r="Y51" s="3"/>
      <c r="Z51" s="65"/>
      <c r="AA51" s="78"/>
      <c r="AB51" s="68"/>
      <c r="AC51" s="120" t="s">
        <v>695</v>
      </c>
      <c r="AD51" s="120" t="s">
        <v>697</v>
      </c>
      <c r="AE51" s="120" t="s">
        <v>698</v>
      </c>
      <c r="AF51" s="120" t="s">
        <v>699</v>
      </c>
      <c r="AG51" s="120" t="s">
        <v>696</v>
      </c>
      <c r="AH51" s="121"/>
      <c r="AI51" s="122"/>
      <c r="AJ51" s="122"/>
      <c r="AK51" s="122"/>
      <c r="AL51" s="122"/>
      <c r="AM51" s="122"/>
      <c r="AN51" s="122"/>
      <c r="AO51" s="122"/>
      <c r="AP51" s="122"/>
      <c r="AQ51" s="122"/>
      <c r="AR51" s="122"/>
      <c r="AS51" s="110"/>
      <c r="AT51" s="68"/>
      <c r="AU51" s="85"/>
      <c r="AV51" s="4"/>
      <c r="AW51" s="3"/>
      <c r="AX51" s="65"/>
      <c r="AY51" s="78"/>
      <c r="AZ51" s="68"/>
      <c r="BA51" s="120" t="s">
        <v>695</v>
      </c>
      <c r="BB51" s="120" t="s">
        <v>697</v>
      </c>
      <c r="BC51" s="120" t="s">
        <v>698</v>
      </c>
      <c r="BD51" s="120" t="s">
        <v>699</v>
      </c>
      <c r="BE51" s="120" t="s">
        <v>696</v>
      </c>
      <c r="BF51" s="109"/>
      <c r="BG51" s="109"/>
      <c r="BH51" s="109"/>
      <c r="BI51" s="109"/>
      <c r="BJ51" s="109"/>
      <c r="BK51" s="109"/>
      <c r="BL51" s="109"/>
      <c r="BM51" s="109"/>
      <c r="BN51" s="109"/>
      <c r="BO51" s="109"/>
      <c r="BP51" s="109"/>
      <c r="BQ51" s="110"/>
      <c r="BR51" s="68"/>
      <c r="BS51" s="85"/>
      <c r="BT51" s="4"/>
      <c r="BV51" s="65"/>
      <c r="BW51" s="78"/>
      <c r="BX51" s="68"/>
      <c r="BY51" s="120" t="s">
        <v>695</v>
      </c>
      <c r="BZ51" s="120" t="s">
        <v>697</v>
      </c>
      <c r="CA51" s="120" t="s">
        <v>698</v>
      </c>
      <c r="CB51" s="120" t="s">
        <v>699</v>
      </c>
      <c r="CC51" s="120" t="s">
        <v>696</v>
      </c>
      <c r="CD51" s="109"/>
      <c r="CE51" s="109"/>
      <c r="CF51" s="109"/>
      <c r="CG51" s="109"/>
      <c r="CH51" s="109"/>
      <c r="CI51" s="109"/>
      <c r="CJ51" s="109"/>
      <c r="CK51" s="109"/>
      <c r="CL51" s="109"/>
      <c r="CM51" s="109"/>
      <c r="CN51" s="109"/>
      <c r="CO51" s="110"/>
      <c r="CP51" s="68"/>
      <c r="CQ51" s="85"/>
      <c r="CR51" s="4"/>
      <c r="CY51" s="163" t="s">
        <v>741</v>
      </c>
      <c r="CZ51" s="163"/>
      <c r="DA51" s="163" t="s">
        <v>743</v>
      </c>
      <c r="DB51" s="163"/>
      <c r="DC51" s="163" t="s">
        <v>744</v>
      </c>
      <c r="DD51" s="163"/>
      <c r="DE51" s="163" t="s">
        <v>745</v>
      </c>
      <c r="DF51" s="163"/>
      <c r="DG51" s="163" t="s">
        <v>746</v>
      </c>
      <c r="DH51" s="163"/>
      <c r="DI51" s="163" t="s">
        <v>747</v>
      </c>
      <c r="DJ51" s="163"/>
    </row>
    <row r="52" spans="1:114" ht="15" thickBot="1">
      <c r="A52" s="3"/>
      <c r="B52" s="65">
        <v>6</v>
      </c>
      <c r="C52" s="72" t="s">
        <v>711</v>
      </c>
      <c r="D52" s="73" t="s">
        <v>611</v>
      </c>
      <c r="E52" s="73">
        <v>0.02</v>
      </c>
      <c r="F52" s="73">
        <v>0.05</v>
      </c>
      <c r="G52" s="73">
        <v>0.1</v>
      </c>
      <c r="H52" s="73">
        <v>0.2</v>
      </c>
      <c r="I52" s="73">
        <v>0.3</v>
      </c>
      <c r="J52" s="73"/>
      <c r="K52" s="73"/>
      <c r="L52" s="73"/>
      <c r="M52" s="73"/>
      <c r="N52" s="73"/>
      <c r="O52" s="73"/>
      <c r="P52" s="73"/>
      <c r="Q52" s="73"/>
      <c r="R52" s="73"/>
      <c r="S52" s="73"/>
      <c r="T52" s="73"/>
      <c r="U52" s="83">
        <v>0.05</v>
      </c>
      <c r="V52" s="73">
        <f>SUM(U52*$C$36)</f>
        <v>1045</v>
      </c>
      <c r="W52" s="86">
        <f>SUM(U52*$C$37)</f>
        <v>1000</v>
      </c>
      <c r="X52" s="4"/>
      <c r="Y52" s="3"/>
      <c r="Z52" s="65">
        <v>6</v>
      </c>
      <c r="AA52" s="72" t="s">
        <v>711</v>
      </c>
      <c r="AB52" s="73" t="s">
        <v>611</v>
      </c>
      <c r="AC52" s="127">
        <v>0.05</v>
      </c>
      <c r="AD52" s="127">
        <v>0.1</v>
      </c>
      <c r="AE52" s="127">
        <v>0.2</v>
      </c>
      <c r="AF52" s="127">
        <v>0.5</v>
      </c>
      <c r="AG52" s="127">
        <v>1</v>
      </c>
      <c r="AH52" s="127"/>
      <c r="AI52" s="127"/>
      <c r="AJ52" s="127"/>
      <c r="AK52" s="127"/>
      <c r="AL52" s="127"/>
      <c r="AM52" s="127"/>
      <c r="AN52" s="127"/>
      <c r="AO52" s="127"/>
      <c r="AP52" s="127"/>
      <c r="AQ52" s="127"/>
      <c r="AR52" s="127"/>
      <c r="AS52" s="83">
        <v>0.2</v>
      </c>
      <c r="AT52" s="73">
        <f>SUM(AS52*$AA$36)</f>
        <v>4180</v>
      </c>
      <c r="AU52" s="86">
        <f>SUM(AS52*$AA$37)</f>
        <v>8000</v>
      </c>
      <c r="AV52" s="4"/>
      <c r="AW52" s="3"/>
      <c r="AX52" s="65">
        <v>6</v>
      </c>
      <c r="AY52" s="72" t="s">
        <v>711</v>
      </c>
      <c r="AZ52" s="73" t="s">
        <v>611</v>
      </c>
      <c r="BA52" s="73">
        <v>0.05</v>
      </c>
      <c r="BB52" s="73">
        <v>0.1</v>
      </c>
      <c r="BC52" s="73">
        <v>0.2</v>
      </c>
      <c r="BD52" s="73">
        <v>0.5</v>
      </c>
      <c r="BE52" s="73">
        <v>1</v>
      </c>
      <c r="BF52" s="73"/>
      <c r="BG52" s="73"/>
      <c r="BH52" s="73"/>
      <c r="BI52" s="73"/>
      <c r="BJ52" s="73"/>
      <c r="BK52" s="73"/>
      <c r="BL52" s="73"/>
      <c r="BM52" s="73"/>
      <c r="BN52" s="73"/>
      <c r="BO52" s="73"/>
      <c r="BP52" s="73"/>
      <c r="BQ52" s="83">
        <v>0.5</v>
      </c>
      <c r="BR52" s="73">
        <f>SUM(BQ52*$AY$36)</f>
        <v>10450</v>
      </c>
      <c r="BS52" s="86">
        <f>SUM(BQ52*$AY$37)</f>
        <v>17500</v>
      </c>
      <c r="BT52" s="4"/>
      <c r="BV52" s="65">
        <v>6</v>
      </c>
      <c r="BW52" s="72" t="s">
        <v>711</v>
      </c>
      <c r="BX52" s="73" t="s">
        <v>611</v>
      </c>
      <c r="BY52" s="73">
        <v>0.05</v>
      </c>
      <c r="BZ52" s="73">
        <v>0.1</v>
      </c>
      <c r="CA52" s="73">
        <v>0.2</v>
      </c>
      <c r="CB52" s="73">
        <v>0.5</v>
      </c>
      <c r="CC52" s="73">
        <v>1</v>
      </c>
      <c r="CD52" s="73"/>
      <c r="CE52" s="73"/>
      <c r="CF52" s="73"/>
      <c r="CG52" s="73"/>
      <c r="CH52" s="73"/>
      <c r="CI52" s="73"/>
      <c r="CJ52" s="73"/>
      <c r="CK52" s="73"/>
      <c r="CL52" s="73"/>
      <c r="CM52" s="73"/>
      <c r="CN52" s="73"/>
      <c r="CO52" s="83">
        <v>0.5</v>
      </c>
      <c r="CP52" s="86">
        <f>SUM(CO52*$BW$36)</f>
        <v>10450</v>
      </c>
      <c r="CQ52" s="86">
        <f>SUM(CO52*$BW$37)</f>
        <v>10000</v>
      </c>
      <c r="CR52" s="4"/>
      <c r="CY52" s="23" t="s">
        <v>742</v>
      </c>
      <c r="CZ52" s="23" t="s">
        <v>633</v>
      </c>
      <c r="DA52" s="23" t="s">
        <v>742</v>
      </c>
      <c r="DB52" s="23" t="s">
        <v>633</v>
      </c>
      <c r="DC52" s="23" t="s">
        <v>742</v>
      </c>
      <c r="DD52" s="23" t="s">
        <v>633</v>
      </c>
      <c r="DE52" s="23" t="s">
        <v>742</v>
      </c>
      <c r="DF52" s="23" t="s">
        <v>633</v>
      </c>
      <c r="DG52" s="23" t="s">
        <v>742</v>
      </c>
      <c r="DH52" s="23" t="s">
        <v>633</v>
      </c>
      <c r="DI52" s="23" t="s">
        <v>742</v>
      </c>
      <c r="DJ52" s="23" t="s">
        <v>633</v>
      </c>
    </row>
    <row r="53" spans="1:114">
      <c r="A53" s="3"/>
      <c r="B53" s="65"/>
      <c r="C53" s="99"/>
      <c r="D53" s="68"/>
      <c r="E53" s="109" t="s">
        <v>614</v>
      </c>
      <c r="F53" s="109" t="s">
        <v>615</v>
      </c>
      <c r="G53" s="109" t="s">
        <v>616</v>
      </c>
      <c r="H53" s="109" t="s">
        <v>620</v>
      </c>
      <c r="I53" s="109" t="s">
        <v>621</v>
      </c>
      <c r="J53" s="109" t="s">
        <v>622</v>
      </c>
      <c r="K53" s="109" t="s">
        <v>623</v>
      </c>
      <c r="L53" s="109" t="s">
        <v>624</v>
      </c>
      <c r="M53" s="109" t="s">
        <v>625</v>
      </c>
      <c r="N53" s="109" t="s">
        <v>626</v>
      </c>
      <c r="O53" s="109" t="s">
        <v>593</v>
      </c>
      <c r="P53" s="109" t="s">
        <v>594</v>
      </c>
      <c r="Q53" s="109" t="s">
        <v>627</v>
      </c>
      <c r="R53" s="109" t="s">
        <v>628</v>
      </c>
      <c r="S53" s="109" t="s">
        <v>629</v>
      </c>
      <c r="T53" s="109" t="s">
        <v>630</v>
      </c>
      <c r="U53" s="110"/>
      <c r="V53" s="68"/>
      <c r="W53" s="85"/>
      <c r="X53" s="4"/>
      <c r="Y53" s="3"/>
      <c r="Z53" s="65"/>
      <c r="AA53" s="67"/>
      <c r="AB53" s="68"/>
      <c r="AC53" s="122" t="s">
        <v>614</v>
      </c>
      <c r="AD53" s="122" t="s">
        <v>615</v>
      </c>
      <c r="AE53" s="122" t="s">
        <v>616</v>
      </c>
      <c r="AF53" s="122" t="s">
        <v>620</v>
      </c>
      <c r="AG53" s="122" t="s">
        <v>621</v>
      </c>
      <c r="AH53" s="122" t="s">
        <v>622</v>
      </c>
      <c r="AI53" s="122" t="s">
        <v>623</v>
      </c>
      <c r="AJ53" s="122" t="s">
        <v>624</v>
      </c>
      <c r="AK53" s="122" t="s">
        <v>625</v>
      </c>
      <c r="AL53" s="122" t="s">
        <v>626</v>
      </c>
      <c r="AM53" s="122" t="s">
        <v>593</v>
      </c>
      <c r="AN53" s="122" t="s">
        <v>594</v>
      </c>
      <c r="AO53" s="122" t="s">
        <v>627</v>
      </c>
      <c r="AP53" s="122" t="s">
        <v>628</v>
      </c>
      <c r="AQ53" s="122" t="s">
        <v>629</v>
      </c>
      <c r="AR53" s="122" t="s">
        <v>630</v>
      </c>
      <c r="AS53" s="110"/>
      <c r="AT53" s="68"/>
      <c r="AU53" s="85"/>
      <c r="AV53" s="4"/>
      <c r="AW53" s="3"/>
      <c r="AX53" s="65"/>
      <c r="AY53" s="67"/>
      <c r="AZ53" s="68"/>
      <c r="BA53" s="109" t="s">
        <v>614</v>
      </c>
      <c r="BB53" s="109" t="s">
        <v>615</v>
      </c>
      <c r="BC53" s="109" t="s">
        <v>616</v>
      </c>
      <c r="BD53" s="109" t="s">
        <v>620</v>
      </c>
      <c r="BE53" s="109" t="s">
        <v>621</v>
      </c>
      <c r="BF53" s="109" t="s">
        <v>622</v>
      </c>
      <c r="BG53" s="109" t="s">
        <v>623</v>
      </c>
      <c r="BH53" s="109" t="s">
        <v>624</v>
      </c>
      <c r="BI53" s="109" t="s">
        <v>625</v>
      </c>
      <c r="BJ53" s="109" t="s">
        <v>626</v>
      </c>
      <c r="BK53" s="109" t="s">
        <v>593</v>
      </c>
      <c r="BL53" s="109" t="s">
        <v>594</v>
      </c>
      <c r="BM53" s="109" t="s">
        <v>627</v>
      </c>
      <c r="BN53" s="109" t="s">
        <v>628</v>
      </c>
      <c r="BO53" s="109" t="s">
        <v>629</v>
      </c>
      <c r="BP53" s="109" t="s">
        <v>630</v>
      </c>
      <c r="BQ53" s="110"/>
      <c r="BR53" s="68"/>
      <c r="BS53" s="85"/>
      <c r="BT53" s="4"/>
      <c r="BV53" s="65"/>
      <c r="BW53" s="67"/>
      <c r="BX53" s="68"/>
      <c r="BY53" s="109" t="s">
        <v>614</v>
      </c>
      <c r="BZ53" s="109" t="s">
        <v>615</v>
      </c>
      <c r="CA53" s="109" t="s">
        <v>616</v>
      </c>
      <c r="CB53" s="109" t="s">
        <v>620</v>
      </c>
      <c r="CC53" s="109" t="s">
        <v>621</v>
      </c>
      <c r="CD53" s="109" t="s">
        <v>622</v>
      </c>
      <c r="CE53" s="109" t="s">
        <v>623</v>
      </c>
      <c r="CF53" s="109" t="s">
        <v>624</v>
      </c>
      <c r="CG53" s="109" t="s">
        <v>625</v>
      </c>
      <c r="CH53" s="109" t="s">
        <v>626</v>
      </c>
      <c r="CI53" s="109" t="s">
        <v>593</v>
      </c>
      <c r="CJ53" s="109" t="s">
        <v>594</v>
      </c>
      <c r="CK53" s="109" t="s">
        <v>627</v>
      </c>
      <c r="CL53" s="109" t="s">
        <v>628</v>
      </c>
      <c r="CM53" s="109" t="s">
        <v>629</v>
      </c>
      <c r="CN53" s="109" t="s">
        <v>630</v>
      </c>
      <c r="CO53" s="110"/>
      <c r="CP53" s="68"/>
      <c r="CQ53" s="85"/>
      <c r="CR53" s="4"/>
      <c r="CY53" s="23">
        <v>7</v>
      </c>
      <c r="CZ53" s="23"/>
      <c r="DA53" s="23">
        <v>6</v>
      </c>
      <c r="DB53" s="23"/>
      <c r="DC53" s="23">
        <v>4</v>
      </c>
      <c r="DD53" s="23"/>
      <c r="DE53" s="23">
        <v>6</v>
      </c>
      <c r="DF53" s="23"/>
      <c r="DG53" s="23">
        <v>2</v>
      </c>
      <c r="DH53" s="23"/>
      <c r="DI53" s="23">
        <v>2</v>
      </c>
      <c r="DJ53" s="23"/>
    </row>
    <row r="54" spans="1:114" ht="15" thickBot="1">
      <c r="A54" s="3"/>
      <c r="B54" s="65">
        <v>7</v>
      </c>
      <c r="C54" s="72" t="s">
        <v>729</v>
      </c>
      <c r="D54" s="73" t="s">
        <v>540</v>
      </c>
      <c r="E54" s="73">
        <v>0.01</v>
      </c>
      <c r="F54" s="73">
        <v>0.02</v>
      </c>
      <c r="G54" s="73">
        <v>0.03</v>
      </c>
      <c r="H54" s="73">
        <v>0.05</v>
      </c>
      <c r="I54" s="73">
        <v>7.4999999999999997E-2</v>
      </c>
      <c r="J54" s="73">
        <v>0.1</v>
      </c>
      <c r="K54" s="73">
        <v>0.13</v>
      </c>
      <c r="L54" s="73">
        <v>0.16</v>
      </c>
      <c r="M54" s="73">
        <v>0.2</v>
      </c>
      <c r="N54" s="73">
        <v>0.25</v>
      </c>
      <c r="O54" s="73">
        <v>0.4</v>
      </c>
      <c r="P54" s="73">
        <v>0.7</v>
      </c>
      <c r="Q54" s="73">
        <v>1</v>
      </c>
      <c r="R54" s="73">
        <v>1.5</v>
      </c>
      <c r="S54" s="73">
        <v>2</v>
      </c>
      <c r="T54" s="73">
        <v>3</v>
      </c>
      <c r="U54" s="83">
        <v>0.01</v>
      </c>
      <c r="V54" s="73">
        <f>SUM(U54*$C$36)</f>
        <v>209</v>
      </c>
      <c r="W54" s="86">
        <f>SUM(U54*$C$37)</f>
        <v>200</v>
      </c>
      <c r="X54" s="4"/>
      <c r="Y54" s="3"/>
      <c r="Z54" s="65">
        <v>7</v>
      </c>
      <c r="AA54" s="72" t="s">
        <v>729</v>
      </c>
      <c r="AB54" s="73" t="s">
        <v>540</v>
      </c>
      <c r="AC54" s="127">
        <v>0.01</v>
      </c>
      <c r="AD54" s="127">
        <v>0.02</v>
      </c>
      <c r="AE54" s="127">
        <v>0.03</v>
      </c>
      <c r="AF54" s="127">
        <v>0.05</v>
      </c>
      <c r="AG54" s="127">
        <v>7.4999999999999997E-2</v>
      </c>
      <c r="AH54" s="127">
        <v>0.1</v>
      </c>
      <c r="AI54" s="127">
        <v>0.13</v>
      </c>
      <c r="AJ54" s="127">
        <v>0.16</v>
      </c>
      <c r="AK54" s="127">
        <v>0.2</v>
      </c>
      <c r="AL54" s="127">
        <v>0.25</v>
      </c>
      <c r="AM54" s="127">
        <v>0.4</v>
      </c>
      <c r="AN54" s="127">
        <v>0.7</v>
      </c>
      <c r="AO54" s="127">
        <v>1</v>
      </c>
      <c r="AP54" s="127">
        <v>1.5</v>
      </c>
      <c r="AQ54" s="127">
        <v>2</v>
      </c>
      <c r="AR54" s="127">
        <v>3</v>
      </c>
      <c r="AS54" s="83">
        <v>0.4</v>
      </c>
      <c r="AT54" s="73">
        <f>SUM(AS54*$AA$36)</f>
        <v>8360</v>
      </c>
      <c r="AU54" s="86">
        <f>SUM(AS54*$AA$37)</f>
        <v>16000</v>
      </c>
      <c r="AV54" s="4"/>
      <c r="AW54" s="3"/>
      <c r="AX54" s="65">
        <v>7</v>
      </c>
      <c r="AY54" s="72" t="s">
        <v>729</v>
      </c>
      <c r="AZ54" s="73" t="s">
        <v>540</v>
      </c>
      <c r="BA54" s="73">
        <v>0.01</v>
      </c>
      <c r="BB54" s="73">
        <v>0.02</v>
      </c>
      <c r="BC54" s="73">
        <v>0.03</v>
      </c>
      <c r="BD54" s="73">
        <v>0.05</v>
      </c>
      <c r="BE54" s="73">
        <v>7.4999999999999997E-2</v>
      </c>
      <c r="BF54" s="73">
        <v>0.1</v>
      </c>
      <c r="BG54" s="73">
        <v>0.13</v>
      </c>
      <c r="BH54" s="73">
        <v>0.16</v>
      </c>
      <c r="BI54" s="73">
        <v>0.2</v>
      </c>
      <c r="BJ54" s="73">
        <v>0.25</v>
      </c>
      <c r="BK54" s="73">
        <v>0.4</v>
      </c>
      <c r="BL54" s="73">
        <v>0.7</v>
      </c>
      <c r="BM54" s="73">
        <v>1</v>
      </c>
      <c r="BN54" s="73">
        <v>1.5</v>
      </c>
      <c r="BO54" s="73">
        <v>2</v>
      </c>
      <c r="BP54" s="73">
        <v>3</v>
      </c>
      <c r="BQ54" s="83">
        <v>0.1</v>
      </c>
      <c r="BR54" s="73">
        <f>SUM(BQ54*$AY$36)</f>
        <v>2090</v>
      </c>
      <c r="BS54" s="86">
        <f>SUM(BQ54*$AY$37)</f>
        <v>3500</v>
      </c>
      <c r="BT54" s="4"/>
      <c r="BV54" s="65">
        <v>7</v>
      </c>
      <c r="BW54" s="72" t="s">
        <v>729</v>
      </c>
      <c r="BX54" s="73" t="s">
        <v>540</v>
      </c>
      <c r="BY54" s="73">
        <v>0.01</v>
      </c>
      <c r="BZ54" s="73">
        <v>0.02</v>
      </c>
      <c r="CA54" s="73">
        <v>0.03</v>
      </c>
      <c r="CB54" s="73">
        <v>0.05</v>
      </c>
      <c r="CC54" s="73">
        <v>7.4999999999999997E-2</v>
      </c>
      <c r="CD54" s="73">
        <v>0.1</v>
      </c>
      <c r="CE54" s="73">
        <v>0.13</v>
      </c>
      <c r="CF54" s="73">
        <v>0.16</v>
      </c>
      <c r="CG54" s="73">
        <v>0.2</v>
      </c>
      <c r="CH54" s="73">
        <v>0.25</v>
      </c>
      <c r="CI54" s="73">
        <v>0.4</v>
      </c>
      <c r="CJ54" s="73">
        <v>0.7</v>
      </c>
      <c r="CK54" s="73">
        <v>1</v>
      </c>
      <c r="CL54" s="73">
        <v>1.5</v>
      </c>
      <c r="CM54" s="73">
        <v>2</v>
      </c>
      <c r="CN54" s="73">
        <v>3</v>
      </c>
      <c r="CO54" s="83">
        <v>0.01</v>
      </c>
      <c r="CP54" s="86">
        <f>SUM(CO54*$BW$36)</f>
        <v>209</v>
      </c>
      <c r="CQ54" s="86">
        <f>SUM(CO54*$BW$37)</f>
        <v>200</v>
      </c>
      <c r="CR54" s="4"/>
      <c r="CY54" s="23"/>
      <c r="CZ54" s="23"/>
      <c r="DA54" s="23"/>
      <c r="DB54" s="23"/>
      <c r="DC54" s="23"/>
      <c r="DD54" s="23"/>
      <c r="DE54" s="23"/>
      <c r="DF54" s="23"/>
      <c r="DG54" s="23"/>
      <c r="DH54" s="23"/>
      <c r="DI54" s="23"/>
      <c r="DJ54" s="23"/>
    </row>
    <row r="55" spans="1:114" ht="28.8">
      <c r="A55" s="3"/>
      <c r="B55" s="65"/>
      <c r="C55" s="100"/>
      <c r="D55" s="68"/>
      <c r="E55" s="121" t="s">
        <v>707</v>
      </c>
      <c r="F55" s="122" t="s">
        <v>703</v>
      </c>
      <c r="G55" s="122" t="s">
        <v>704</v>
      </c>
      <c r="H55" s="121" t="s">
        <v>706</v>
      </c>
      <c r="I55" s="122" t="s">
        <v>702</v>
      </c>
      <c r="J55" s="122" t="s">
        <v>701</v>
      </c>
      <c r="K55" s="122" t="s">
        <v>708</v>
      </c>
      <c r="L55" s="121" t="s">
        <v>709</v>
      </c>
      <c r="M55" s="122"/>
      <c r="N55" s="122"/>
      <c r="O55" s="122"/>
      <c r="P55" s="122"/>
      <c r="Q55" s="122"/>
      <c r="R55" s="122"/>
      <c r="S55" s="109"/>
      <c r="T55" s="109"/>
      <c r="U55" s="110"/>
      <c r="V55" s="68"/>
      <c r="W55" s="85"/>
      <c r="X55" s="4"/>
      <c r="Y55" s="3"/>
      <c r="Z55" s="65"/>
      <c r="AA55" s="78"/>
      <c r="AB55" s="68"/>
      <c r="AC55" s="121" t="s">
        <v>707</v>
      </c>
      <c r="AD55" s="121" t="s">
        <v>703</v>
      </c>
      <c r="AE55" s="121" t="s">
        <v>704</v>
      </c>
      <c r="AF55" s="121" t="s">
        <v>706</v>
      </c>
      <c r="AG55" s="121" t="s">
        <v>702</v>
      </c>
      <c r="AH55" s="121" t="s">
        <v>701</v>
      </c>
      <c r="AI55" s="121" t="s">
        <v>708</v>
      </c>
      <c r="AJ55" s="121" t="s">
        <v>709</v>
      </c>
      <c r="AK55" s="121"/>
      <c r="AL55" s="121"/>
      <c r="AM55" s="121"/>
      <c r="AN55" s="121"/>
      <c r="AO55" s="121"/>
      <c r="AP55" s="121"/>
      <c r="AQ55" s="121"/>
      <c r="AR55" s="122"/>
      <c r="AS55" s="110"/>
      <c r="AT55" s="68"/>
      <c r="AU55" s="85"/>
      <c r="AV55" s="4"/>
      <c r="AW55" s="3"/>
      <c r="AX55" s="65"/>
      <c r="AY55" s="78"/>
      <c r="AZ55" s="68"/>
      <c r="BA55" s="121" t="s">
        <v>707</v>
      </c>
      <c r="BB55" s="122" t="s">
        <v>703</v>
      </c>
      <c r="BC55" s="122" t="s">
        <v>704</v>
      </c>
      <c r="BD55" s="121" t="s">
        <v>706</v>
      </c>
      <c r="BE55" s="121" t="s">
        <v>702</v>
      </c>
      <c r="BF55" s="122" t="s">
        <v>701</v>
      </c>
      <c r="BG55" s="122" t="s">
        <v>708</v>
      </c>
      <c r="BH55" s="121" t="s">
        <v>709</v>
      </c>
      <c r="BI55" s="121"/>
      <c r="BJ55" s="109"/>
      <c r="BK55" s="109"/>
      <c r="BL55" s="109"/>
      <c r="BM55" s="109"/>
      <c r="BN55" s="109"/>
      <c r="BO55" s="109"/>
      <c r="BP55" s="109"/>
      <c r="BQ55" s="110"/>
      <c r="BR55" s="68"/>
      <c r="BS55" s="85"/>
      <c r="BT55" s="4"/>
      <c r="BV55" s="65"/>
      <c r="BW55" s="78"/>
      <c r="BX55" s="68"/>
      <c r="BY55" s="121" t="s">
        <v>707</v>
      </c>
      <c r="BZ55" s="122" t="s">
        <v>703</v>
      </c>
      <c r="CA55" s="122" t="s">
        <v>704</v>
      </c>
      <c r="CB55" s="121" t="s">
        <v>706</v>
      </c>
      <c r="CC55" s="121" t="s">
        <v>702</v>
      </c>
      <c r="CD55" s="122" t="s">
        <v>701</v>
      </c>
      <c r="CE55" s="122" t="s">
        <v>708</v>
      </c>
      <c r="CF55" s="121" t="s">
        <v>709</v>
      </c>
      <c r="CG55" s="121"/>
      <c r="CH55" s="109"/>
      <c r="CI55" s="109"/>
      <c r="CJ55" s="109"/>
      <c r="CK55" s="109"/>
      <c r="CL55" s="109"/>
      <c r="CM55" s="109"/>
      <c r="CN55" s="109"/>
      <c r="CO55" s="110"/>
      <c r="CP55" s="68"/>
      <c r="CQ55" s="85"/>
      <c r="CR55" s="4"/>
      <c r="CY55" s="23"/>
      <c r="CZ55" s="23" t="s">
        <v>749</v>
      </c>
      <c r="DA55" s="23"/>
      <c r="DB55" s="23" t="s">
        <v>751</v>
      </c>
      <c r="DC55" s="23"/>
      <c r="DD55" s="23" t="s">
        <v>753</v>
      </c>
      <c r="DE55" s="23"/>
      <c r="DF55" s="23" t="s">
        <v>751</v>
      </c>
      <c r="DG55" s="23"/>
      <c r="DH55" s="23" t="s">
        <v>755</v>
      </c>
      <c r="DI55" s="23"/>
      <c r="DJ55" s="23" t="s">
        <v>755</v>
      </c>
    </row>
    <row r="56" spans="1:114">
      <c r="A56" s="3"/>
      <c r="B56" s="65"/>
      <c r="C56" s="123" t="s">
        <v>731</v>
      </c>
      <c r="D56" s="114"/>
      <c r="E56" s="124"/>
      <c r="F56" s="124"/>
      <c r="G56" s="124"/>
      <c r="H56" s="124"/>
      <c r="I56" s="124"/>
      <c r="J56" s="124"/>
      <c r="K56" s="124"/>
      <c r="L56" s="124"/>
      <c r="M56" s="124"/>
      <c r="N56" s="124"/>
      <c r="O56" s="124"/>
      <c r="P56" s="124"/>
      <c r="Q56" s="124"/>
      <c r="R56" s="124"/>
      <c r="S56" s="116"/>
      <c r="T56" s="116"/>
      <c r="U56" s="125"/>
      <c r="V56" s="114"/>
      <c r="W56" s="118"/>
      <c r="X56" s="4"/>
      <c r="Y56" s="3"/>
      <c r="Z56" s="65"/>
      <c r="AA56" s="123" t="s">
        <v>731</v>
      </c>
      <c r="AB56" s="114"/>
      <c r="AC56" s="134"/>
      <c r="AD56" s="134"/>
      <c r="AE56" s="134"/>
      <c r="AF56" s="134"/>
      <c r="AG56" s="134"/>
      <c r="AH56" s="134"/>
      <c r="AI56" s="134"/>
      <c r="AJ56" s="134"/>
      <c r="AK56" s="134"/>
      <c r="AL56" s="134"/>
      <c r="AM56" s="134"/>
      <c r="AN56" s="134"/>
      <c r="AO56" s="134"/>
      <c r="AP56" s="134"/>
      <c r="AQ56" s="134"/>
      <c r="AR56" s="134"/>
      <c r="AS56" s="125"/>
      <c r="AT56" s="114"/>
      <c r="AU56" s="118"/>
      <c r="AV56" s="4"/>
      <c r="AW56" s="3"/>
      <c r="AX56" s="65"/>
      <c r="AY56" s="123"/>
      <c r="AZ56" s="114"/>
      <c r="BA56" s="124"/>
      <c r="BB56" s="134"/>
      <c r="BC56" s="134"/>
      <c r="BD56" s="124"/>
      <c r="BE56" s="124"/>
      <c r="BF56" s="134"/>
      <c r="BG56" s="134"/>
      <c r="BH56" s="134"/>
      <c r="BI56" s="124"/>
      <c r="BJ56" s="116"/>
      <c r="BK56" s="116"/>
      <c r="BL56" s="116"/>
      <c r="BM56" s="116"/>
      <c r="BN56" s="116"/>
      <c r="BO56" s="116"/>
      <c r="BP56" s="116"/>
      <c r="BQ56" s="125"/>
      <c r="BR56" s="114"/>
      <c r="BS56" s="118"/>
      <c r="BT56" s="4"/>
      <c r="BV56" s="65"/>
      <c r="BW56" s="123"/>
      <c r="BX56" s="114"/>
      <c r="BY56" s="124"/>
      <c r="BZ56" s="134"/>
      <c r="CA56" s="134"/>
      <c r="CB56" s="124"/>
      <c r="CC56" s="124"/>
      <c r="CD56" s="134"/>
      <c r="CE56" s="134"/>
      <c r="CF56" s="134"/>
      <c r="CG56" s="124"/>
      <c r="CH56" s="116"/>
      <c r="CI56" s="116"/>
      <c r="CJ56" s="116"/>
      <c r="CK56" s="116"/>
      <c r="CL56" s="116"/>
      <c r="CM56" s="116"/>
      <c r="CN56" s="116"/>
      <c r="CO56" s="125"/>
      <c r="CP56" s="114"/>
      <c r="CQ56" s="118"/>
      <c r="CR56" s="4"/>
      <c r="CY56" s="23"/>
      <c r="CZ56" s="23" t="s">
        <v>748</v>
      </c>
      <c r="DA56" s="23"/>
      <c r="DB56" s="23" t="s">
        <v>750</v>
      </c>
      <c r="DC56" s="23"/>
      <c r="DD56" s="23" t="s">
        <v>752</v>
      </c>
      <c r="DE56" s="23"/>
      <c r="DF56" s="23" t="s">
        <v>750</v>
      </c>
      <c r="DG56" s="23"/>
      <c r="DH56" s="23" t="s">
        <v>754</v>
      </c>
      <c r="DI56" s="23"/>
      <c r="DJ56" s="23" t="s">
        <v>754</v>
      </c>
    </row>
    <row r="57" spans="1:114" ht="15" thickBot="1">
      <c r="A57" s="3"/>
      <c r="B57" s="65">
        <v>8</v>
      </c>
      <c r="C57" s="82" t="s">
        <v>12</v>
      </c>
      <c r="D57" s="66" t="s">
        <v>611</v>
      </c>
      <c r="E57" s="66">
        <v>0.02</v>
      </c>
      <c r="F57" s="66">
        <v>0.03</v>
      </c>
      <c r="G57" s="66">
        <v>0.05</v>
      </c>
      <c r="H57" s="66">
        <v>7.4999999999999997E-2</v>
      </c>
      <c r="I57" s="66">
        <v>0.1</v>
      </c>
      <c r="J57" s="66">
        <v>0.15</v>
      </c>
      <c r="K57" s="66">
        <v>0.2</v>
      </c>
      <c r="L57" s="66">
        <v>0.5</v>
      </c>
      <c r="M57" s="66"/>
      <c r="N57" s="66"/>
      <c r="O57" s="66"/>
      <c r="P57" s="66"/>
      <c r="Q57" s="66"/>
      <c r="R57" s="66"/>
      <c r="S57" s="66"/>
      <c r="T57" s="66"/>
      <c r="U57" s="84">
        <v>0.15</v>
      </c>
      <c r="V57" s="73">
        <f>SUM(U57*$C$36)</f>
        <v>3135</v>
      </c>
      <c r="W57" s="86">
        <f>SUM(U57*$C$37)</f>
        <v>3000</v>
      </c>
      <c r="X57" s="4"/>
      <c r="Y57" s="3"/>
      <c r="Z57" s="65">
        <v>8</v>
      </c>
      <c r="AA57" s="82" t="s">
        <v>781</v>
      </c>
      <c r="AB57" s="66" t="s">
        <v>611</v>
      </c>
      <c r="AC57" s="137">
        <v>0.02</v>
      </c>
      <c r="AD57" s="137">
        <v>0.03</v>
      </c>
      <c r="AE57" s="137">
        <v>0.05</v>
      </c>
      <c r="AF57" s="137">
        <v>7.4999999999999997E-2</v>
      </c>
      <c r="AG57" s="137">
        <v>0.1</v>
      </c>
      <c r="AH57" s="137">
        <v>0.15</v>
      </c>
      <c r="AI57" s="137">
        <v>0.2</v>
      </c>
      <c r="AJ57" s="137">
        <v>0.5</v>
      </c>
      <c r="AK57" s="137"/>
      <c r="AL57" s="137"/>
      <c r="AM57" s="137"/>
      <c r="AN57" s="137"/>
      <c r="AO57" s="137"/>
      <c r="AP57" s="137"/>
      <c r="AQ57" s="137"/>
      <c r="AR57" s="137"/>
      <c r="AS57" s="84">
        <v>0.5</v>
      </c>
      <c r="AT57" s="73">
        <f>SUM(AS57*$AA$36)</f>
        <v>10450</v>
      </c>
      <c r="AU57" s="86">
        <f>SUM(AS57*$AA$37)</f>
        <v>20000</v>
      </c>
      <c r="AV57" s="4"/>
      <c r="AW57" s="3"/>
      <c r="AX57" s="65">
        <v>8</v>
      </c>
      <c r="AY57" s="82" t="s">
        <v>12</v>
      </c>
      <c r="AZ57" s="66" t="s">
        <v>611</v>
      </c>
      <c r="BA57" s="66">
        <v>0.02</v>
      </c>
      <c r="BB57" s="66">
        <v>0.03</v>
      </c>
      <c r="BC57" s="66">
        <v>0.05</v>
      </c>
      <c r="BD57" s="66">
        <v>7.4999999999999997E-2</v>
      </c>
      <c r="BE57" s="66">
        <v>0.1</v>
      </c>
      <c r="BF57" s="66">
        <v>0.15</v>
      </c>
      <c r="BG57" s="66">
        <v>0.2</v>
      </c>
      <c r="BH57" s="66">
        <v>0.5</v>
      </c>
      <c r="BI57" s="66"/>
      <c r="BJ57" s="66"/>
      <c r="BK57" s="66"/>
      <c r="BL57" s="66"/>
      <c r="BM57" s="66"/>
      <c r="BN57" s="66"/>
      <c r="BO57" s="66"/>
      <c r="BP57" s="66"/>
      <c r="BQ57" s="84">
        <v>0.15</v>
      </c>
      <c r="BR57" s="73">
        <f>SUM(BQ57*$AY$36)</f>
        <v>3135</v>
      </c>
      <c r="BS57" s="86">
        <f>SUM(BQ57*$AY$37)</f>
        <v>5250</v>
      </c>
      <c r="BT57" s="4"/>
      <c r="BV57" s="65">
        <v>8</v>
      </c>
      <c r="BW57" s="82" t="s">
        <v>12</v>
      </c>
      <c r="BX57" s="66" t="s">
        <v>611</v>
      </c>
      <c r="BY57" s="66">
        <v>0.02</v>
      </c>
      <c r="BZ57" s="66">
        <v>0.03</v>
      </c>
      <c r="CA57" s="66">
        <v>0.05</v>
      </c>
      <c r="CB57" s="66">
        <v>7.4999999999999997E-2</v>
      </c>
      <c r="CC57" s="66">
        <v>0.1</v>
      </c>
      <c r="CD57" s="66">
        <v>0.15</v>
      </c>
      <c r="CE57" s="66">
        <v>0.2</v>
      </c>
      <c r="CF57" s="66">
        <v>0.5</v>
      </c>
      <c r="CG57" s="66"/>
      <c r="CH57" s="66"/>
      <c r="CI57" s="66"/>
      <c r="CJ57" s="66"/>
      <c r="CK57" s="66"/>
      <c r="CL57" s="66"/>
      <c r="CM57" s="66"/>
      <c r="CN57" s="66"/>
      <c r="CO57" s="84">
        <v>0.15</v>
      </c>
      <c r="CP57" s="86">
        <f>SUM(CO57*$BW$36)</f>
        <v>3135</v>
      </c>
      <c r="CQ57" s="86">
        <f>SUM(CO57*$BW$37)</f>
        <v>3000</v>
      </c>
      <c r="CR57" s="4"/>
    </row>
    <row r="58" spans="1:114" ht="57.6">
      <c r="A58" s="3"/>
      <c r="B58" s="65"/>
      <c r="C58" s="100"/>
      <c r="D58" s="68"/>
      <c r="E58" s="120" t="s">
        <v>712</v>
      </c>
      <c r="F58" s="120" t="s">
        <v>713</v>
      </c>
      <c r="G58" s="120" t="s">
        <v>714</v>
      </c>
      <c r="H58" s="120" t="s">
        <v>715</v>
      </c>
      <c r="I58" s="126"/>
      <c r="J58" s="109"/>
      <c r="K58" s="109"/>
      <c r="L58" s="109"/>
      <c r="M58" s="109"/>
      <c r="N58" s="109"/>
      <c r="O58" s="109"/>
      <c r="P58" s="109"/>
      <c r="Q58" s="109"/>
      <c r="R58" s="109"/>
      <c r="S58" s="109"/>
      <c r="T58" s="109"/>
      <c r="U58" s="110"/>
      <c r="V58" s="68"/>
      <c r="W58" s="85"/>
      <c r="X58" s="4"/>
      <c r="Y58" s="3"/>
      <c r="Z58" s="65"/>
      <c r="AA58" s="78"/>
      <c r="AB58" s="68"/>
      <c r="AC58" s="120" t="s">
        <v>712</v>
      </c>
      <c r="AD58" s="120" t="s">
        <v>713</v>
      </c>
      <c r="AE58" s="120" t="s">
        <v>714</v>
      </c>
      <c r="AF58" s="120" t="s">
        <v>715</v>
      </c>
      <c r="AG58" s="138"/>
      <c r="AH58" s="122"/>
      <c r="AI58" s="122"/>
      <c r="AJ58" s="122"/>
      <c r="AK58" s="122"/>
      <c r="AL58" s="122"/>
      <c r="AM58" s="122"/>
      <c r="AN58" s="122"/>
      <c r="AO58" s="122"/>
      <c r="AP58" s="122"/>
      <c r="AQ58" s="122"/>
      <c r="AR58" s="122"/>
      <c r="AS58" s="110"/>
      <c r="AT58" s="68"/>
      <c r="AU58" s="85"/>
      <c r="AV58" s="4"/>
      <c r="AW58" s="3"/>
      <c r="AX58" s="65"/>
      <c r="AY58" s="78"/>
      <c r="AZ58" s="68"/>
      <c r="BA58" s="120" t="s">
        <v>712</v>
      </c>
      <c r="BB58" s="120" t="s">
        <v>713</v>
      </c>
      <c r="BC58" s="120" t="s">
        <v>714</v>
      </c>
      <c r="BD58" s="120" t="s">
        <v>715</v>
      </c>
      <c r="BE58" s="126"/>
      <c r="BF58" s="109"/>
      <c r="BG58" s="109"/>
      <c r="BH58" s="109"/>
      <c r="BI58" s="109"/>
      <c r="BJ58" s="109"/>
      <c r="BK58" s="109"/>
      <c r="BL58" s="109"/>
      <c r="BM58" s="109"/>
      <c r="BN58" s="109"/>
      <c r="BO58" s="109"/>
      <c r="BP58" s="109"/>
      <c r="BQ58" s="110"/>
      <c r="BR58" s="68"/>
      <c r="BS58" s="85"/>
      <c r="BT58" s="4"/>
      <c r="BV58" s="65"/>
      <c r="BW58" s="78"/>
      <c r="BX58" s="68"/>
      <c r="BY58" s="120" t="s">
        <v>712</v>
      </c>
      <c r="BZ58" s="120" t="s">
        <v>713</v>
      </c>
      <c r="CA58" s="120" t="s">
        <v>714</v>
      </c>
      <c r="CB58" s="120" t="s">
        <v>715</v>
      </c>
      <c r="CC58" s="126"/>
      <c r="CD58" s="109"/>
      <c r="CE58" s="109"/>
      <c r="CF58" s="109"/>
      <c r="CG58" s="109"/>
      <c r="CH58" s="109"/>
      <c r="CI58" s="109"/>
      <c r="CJ58" s="109"/>
      <c r="CK58" s="109"/>
      <c r="CL58" s="109"/>
      <c r="CM58" s="109"/>
      <c r="CN58" s="109"/>
      <c r="CO58" s="110"/>
      <c r="CP58" s="68"/>
      <c r="CQ58" s="85"/>
      <c r="CR58" s="4"/>
    </row>
    <row r="59" spans="1:114" ht="15" thickBot="1">
      <c r="A59" s="3"/>
      <c r="B59" s="65">
        <v>9</v>
      </c>
      <c r="C59" s="72" t="s">
        <v>710</v>
      </c>
      <c r="D59" s="73" t="s">
        <v>611</v>
      </c>
      <c r="E59" s="127">
        <v>0.15</v>
      </c>
      <c r="F59" s="127">
        <v>0.3</v>
      </c>
      <c r="G59" s="127">
        <v>0.75</v>
      </c>
      <c r="H59" s="127">
        <v>1.5</v>
      </c>
      <c r="I59" s="73"/>
      <c r="J59" s="73"/>
      <c r="K59" s="73"/>
      <c r="L59" s="73"/>
      <c r="M59" s="73"/>
      <c r="N59" s="73"/>
      <c r="O59" s="73"/>
      <c r="P59" s="73"/>
      <c r="Q59" s="73"/>
      <c r="R59" s="73"/>
      <c r="S59" s="73"/>
      <c r="T59" s="73"/>
      <c r="U59" s="83">
        <v>0.75</v>
      </c>
      <c r="V59" s="73">
        <f>SUM(U59*$C$36)</f>
        <v>15675</v>
      </c>
      <c r="W59" s="86">
        <f>SUM(U59*$C$37)</f>
        <v>15000</v>
      </c>
      <c r="X59" s="4"/>
      <c r="Y59" s="3"/>
      <c r="Z59" s="65">
        <v>9</v>
      </c>
      <c r="AA59" s="72" t="s">
        <v>710</v>
      </c>
      <c r="AB59" s="73" t="s">
        <v>611</v>
      </c>
      <c r="AC59" s="127">
        <v>0.15</v>
      </c>
      <c r="AD59" s="127">
        <v>0.3</v>
      </c>
      <c r="AE59" s="127">
        <v>0.75</v>
      </c>
      <c r="AF59" s="127">
        <v>1.5</v>
      </c>
      <c r="AG59" s="127"/>
      <c r="AH59" s="127"/>
      <c r="AI59" s="127"/>
      <c r="AJ59" s="127"/>
      <c r="AK59" s="127"/>
      <c r="AL59" s="127"/>
      <c r="AM59" s="127"/>
      <c r="AN59" s="127"/>
      <c r="AO59" s="127"/>
      <c r="AP59" s="127"/>
      <c r="AQ59" s="127"/>
      <c r="AR59" s="127"/>
      <c r="AS59" s="83">
        <v>1.5</v>
      </c>
      <c r="AT59" s="73">
        <f>SUM(AS59*$AA$36)</f>
        <v>31350</v>
      </c>
      <c r="AU59" s="86">
        <f>SUM(AS59*$AA$37)</f>
        <v>60000</v>
      </c>
      <c r="AV59" s="4"/>
      <c r="AW59" s="3"/>
      <c r="AX59" s="65">
        <v>9</v>
      </c>
      <c r="AY59" s="72" t="s">
        <v>710</v>
      </c>
      <c r="AZ59" s="73" t="s">
        <v>611</v>
      </c>
      <c r="BA59" s="127">
        <v>0.15</v>
      </c>
      <c r="BB59" s="127">
        <v>0.3</v>
      </c>
      <c r="BC59" s="127">
        <v>0.75</v>
      </c>
      <c r="BD59" s="127">
        <v>1.5</v>
      </c>
      <c r="BE59" s="73"/>
      <c r="BF59" s="73"/>
      <c r="BG59" s="73"/>
      <c r="BH59" s="73"/>
      <c r="BI59" s="73"/>
      <c r="BJ59" s="73"/>
      <c r="BK59" s="73"/>
      <c r="BL59" s="73"/>
      <c r="BM59" s="73"/>
      <c r="BN59" s="73"/>
      <c r="BO59" s="73"/>
      <c r="BP59" s="73"/>
      <c r="BQ59" s="83">
        <v>0.75</v>
      </c>
      <c r="BR59" s="73">
        <f>SUM(BQ59*$AY$36)</f>
        <v>15675</v>
      </c>
      <c r="BS59" s="86">
        <f>SUM(BQ59*$AY$37)</f>
        <v>26250</v>
      </c>
      <c r="BT59" s="4"/>
      <c r="BV59" s="65">
        <v>9</v>
      </c>
      <c r="BW59" s="72" t="s">
        <v>710</v>
      </c>
      <c r="BX59" s="73" t="s">
        <v>611</v>
      </c>
      <c r="BY59" s="73">
        <v>0.15</v>
      </c>
      <c r="BZ59" s="73">
        <v>0.3</v>
      </c>
      <c r="CA59" s="73">
        <v>0.75</v>
      </c>
      <c r="CB59" s="73">
        <v>1.5</v>
      </c>
      <c r="CC59" s="73"/>
      <c r="CD59" s="73"/>
      <c r="CE59" s="73"/>
      <c r="CF59" s="73"/>
      <c r="CG59" s="73"/>
      <c r="CH59" s="73"/>
      <c r="CI59" s="73"/>
      <c r="CJ59" s="73"/>
      <c r="CK59" s="73"/>
      <c r="CL59" s="73"/>
      <c r="CM59" s="73"/>
      <c r="CN59" s="73"/>
      <c r="CO59" s="83">
        <v>0.75</v>
      </c>
      <c r="CP59" s="86">
        <f>SUM(CO59*$BW$36)</f>
        <v>15675</v>
      </c>
      <c r="CQ59" s="86">
        <f>SUM(CO59*$BW$37)</f>
        <v>15000</v>
      </c>
      <c r="CR59" s="4"/>
    </row>
    <row r="60" spans="1:114">
      <c r="A60" s="3"/>
      <c r="B60" s="65"/>
      <c r="C60" s="100"/>
      <c r="D60" s="68"/>
      <c r="E60" s="109" t="s">
        <v>632</v>
      </c>
      <c r="F60" s="109" t="s">
        <v>631</v>
      </c>
      <c r="G60" s="109" t="s">
        <v>633</v>
      </c>
      <c r="H60" s="109" t="s">
        <v>634</v>
      </c>
      <c r="I60" s="109"/>
      <c r="J60" s="109"/>
      <c r="K60" s="109"/>
      <c r="L60" s="109"/>
      <c r="M60" s="109"/>
      <c r="N60" s="109"/>
      <c r="O60" s="109"/>
      <c r="P60" s="109"/>
      <c r="Q60" s="109"/>
      <c r="R60" s="109"/>
      <c r="S60" s="109"/>
      <c r="T60" s="109"/>
      <c r="U60" s="110"/>
      <c r="V60" s="68"/>
      <c r="W60" s="85"/>
      <c r="X60" s="4"/>
      <c r="Y60" s="3"/>
      <c r="Z60" s="65"/>
      <c r="AA60" s="78"/>
      <c r="AB60" s="68"/>
      <c r="AC60" s="122" t="s">
        <v>632</v>
      </c>
      <c r="AD60" s="122" t="s">
        <v>631</v>
      </c>
      <c r="AE60" s="122" t="s">
        <v>633</v>
      </c>
      <c r="AF60" s="122" t="s">
        <v>634</v>
      </c>
      <c r="AG60" s="122"/>
      <c r="AH60" s="122"/>
      <c r="AI60" s="122"/>
      <c r="AJ60" s="122"/>
      <c r="AK60" s="122"/>
      <c r="AL60" s="122"/>
      <c r="AM60" s="122"/>
      <c r="AN60" s="122"/>
      <c r="AO60" s="122"/>
      <c r="AP60" s="122"/>
      <c r="AQ60" s="122"/>
      <c r="AR60" s="122"/>
      <c r="AS60" s="110"/>
      <c r="AT60" s="68"/>
      <c r="AU60" s="85"/>
      <c r="AV60" s="4"/>
      <c r="AW60" s="3"/>
      <c r="AX60" s="65"/>
      <c r="AY60" s="78"/>
      <c r="AZ60" s="68"/>
      <c r="BA60" s="109" t="s">
        <v>632</v>
      </c>
      <c r="BB60" s="109" t="s">
        <v>631</v>
      </c>
      <c r="BC60" s="109" t="s">
        <v>633</v>
      </c>
      <c r="BD60" s="109" t="s">
        <v>634</v>
      </c>
      <c r="BE60" s="109"/>
      <c r="BF60" s="109"/>
      <c r="BG60" s="109"/>
      <c r="BH60" s="109"/>
      <c r="BI60" s="109"/>
      <c r="BJ60" s="109"/>
      <c r="BK60" s="109"/>
      <c r="BL60" s="109"/>
      <c r="BM60" s="109"/>
      <c r="BN60" s="109"/>
      <c r="BO60" s="109"/>
      <c r="BP60" s="109"/>
      <c r="BQ60" s="110"/>
      <c r="BR60" s="68"/>
      <c r="BS60" s="85"/>
      <c r="BT60" s="4"/>
      <c r="BV60" s="65"/>
      <c r="BW60" s="78"/>
      <c r="BX60" s="68"/>
      <c r="BY60" s="109" t="s">
        <v>632</v>
      </c>
      <c r="BZ60" s="109" t="s">
        <v>631</v>
      </c>
      <c r="CA60" s="109" t="s">
        <v>633</v>
      </c>
      <c r="CB60" s="109" t="s">
        <v>634</v>
      </c>
      <c r="CC60" s="109"/>
      <c r="CD60" s="109"/>
      <c r="CE60" s="109"/>
      <c r="CF60" s="109"/>
      <c r="CG60" s="109"/>
      <c r="CH60" s="109"/>
      <c r="CI60" s="109"/>
      <c r="CJ60" s="109"/>
      <c r="CK60" s="109"/>
      <c r="CL60" s="109"/>
      <c r="CM60" s="109"/>
      <c r="CN60" s="109"/>
      <c r="CO60" s="110"/>
      <c r="CP60" s="68"/>
      <c r="CQ60" s="85"/>
      <c r="CR60" s="4"/>
    </row>
    <row r="61" spans="1:114" ht="15" thickBot="1">
      <c r="A61" s="3"/>
      <c r="B61" s="65">
        <v>10</v>
      </c>
      <c r="C61" s="80" t="s">
        <v>529</v>
      </c>
      <c r="D61" s="73" t="s">
        <v>611</v>
      </c>
      <c r="E61" s="73">
        <v>0.2</v>
      </c>
      <c r="F61" s="73">
        <v>0.5</v>
      </c>
      <c r="G61" s="73">
        <v>1.5</v>
      </c>
      <c r="H61" s="73">
        <v>1.7</v>
      </c>
      <c r="I61" s="73"/>
      <c r="J61" s="73"/>
      <c r="K61" s="73"/>
      <c r="L61" s="73"/>
      <c r="M61" s="73"/>
      <c r="N61" s="73"/>
      <c r="O61" s="73"/>
      <c r="P61" s="73"/>
      <c r="Q61" s="73"/>
      <c r="R61" s="73"/>
      <c r="S61" s="73"/>
      <c r="T61" s="73"/>
      <c r="U61" s="83">
        <v>0.5</v>
      </c>
      <c r="V61" s="73">
        <f>SUM(U61*$C$36)</f>
        <v>10450</v>
      </c>
      <c r="W61" s="86">
        <f>SUM(U61*$C$37)</f>
        <v>10000</v>
      </c>
      <c r="X61" s="4"/>
      <c r="Y61" s="3"/>
      <c r="Z61" s="65">
        <v>10</v>
      </c>
      <c r="AA61" s="80" t="s">
        <v>529</v>
      </c>
      <c r="AB61" s="73" t="s">
        <v>611</v>
      </c>
      <c r="AC61" s="127">
        <v>0.2</v>
      </c>
      <c r="AD61" s="127">
        <v>0.5</v>
      </c>
      <c r="AE61" s="127">
        <v>1.5</v>
      </c>
      <c r="AF61" s="127">
        <v>1.7</v>
      </c>
      <c r="AG61" s="127"/>
      <c r="AH61" s="127"/>
      <c r="AI61" s="127"/>
      <c r="AJ61" s="127"/>
      <c r="AK61" s="127"/>
      <c r="AL61" s="127"/>
      <c r="AM61" s="127"/>
      <c r="AN61" s="127"/>
      <c r="AO61" s="127"/>
      <c r="AP61" s="127"/>
      <c r="AQ61" s="127"/>
      <c r="AR61" s="127"/>
      <c r="AS61" s="83">
        <v>0.5</v>
      </c>
      <c r="AT61" s="73">
        <f>SUM(AS61*$AA$36)</f>
        <v>10450</v>
      </c>
      <c r="AU61" s="86">
        <f>SUM(AS61*$AA$37)</f>
        <v>20000</v>
      </c>
      <c r="AV61" s="4"/>
      <c r="AW61" s="3"/>
      <c r="AX61" s="65">
        <v>10</v>
      </c>
      <c r="AY61" s="80" t="s">
        <v>529</v>
      </c>
      <c r="AZ61" s="73" t="s">
        <v>611</v>
      </c>
      <c r="BA61" s="73">
        <v>0.2</v>
      </c>
      <c r="BB61" s="73">
        <v>0.5</v>
      </c>
      <c r="BC61" s="73">
        <v>1.5</v>
      </c>
      <c r="BD61" s="73">
        <v>1.7</v>
      </c>
      <c r="BE61" s="73"/>
      <c r="BF61" s="73"/>
      <c r="BG61" s="73"/>
      <c r="BH61" s="73"/>
      <c r="BI61" s="73"/>
      <c r="BJ61" s="73"/>
      <c r="BK61" s="73"/>
      <c r="BL61" s="73"/>
      <c r="BM61" s="73"/>
      <c r="BN61" s="73"/>
      <c r="BO61" s="73"/>
      <c r="BP61" s="73"/>
      <c r="BQ61" s="83">
        <v>0.5</v>
      </c>
      <c r="BR61" s="73">
        <f>SUM(BQ61*$AY$36)</f>
        <v>10450</v>
      </c>
      <c r="BS61" s="86">
        <f>SUM(BQ61*$AY$37)</f>
        <v>17500</v>
      </c>
      <c r="BT61" s="4"/>
      <c r="BV61" s="65">
        <v>10</v>
      </c>
      <c r="BW61" s="80" t="s">
        <v>529</v>
      </c>
      <c r="BX61" s="73" t="s">
        <v>611</v>
      </c>
      <c r="BY61" s="73">
        <v>0.2</v>
      </c>
      <c r="BZ61" s="73">
        <v>0.5</v>
      </c>
      <c r="CA61" s="73">
        <v>1.5</v>
      </c>
      <c r="CB61" s="73">
        <v>1.7</v>
      </c>
      <c r="CC61" s="73"/>
      <c r="CD61" s="73"/>
      <c r="CE61" s="73"/>
      <c r="CF61" s="73"/>
      <c r="CG61" s="73"/>
      <c r="CH61" s="73"/>
      <c r="CI61" s="73"/>
      <c r="CJ61" s="73"/>
      <c r="CK61" s="73"/>
      <c r="CL61" s="73"/>
      <c r="CM61" s="73"/>
      <c r="CN61" s="73"/>
      <c r="CO61" s="83">
        <v>0.5</v>
      </c>
      <c r="CP61" s="86">
        <f>SUM(CO61*$BW$36)</f>
        <v>10450</v>
      </c>
      <c r="CQ61" s="86">
        <f>SUM(CO61*$BW$37)</f>
        <v>10000</v>
      </c>
      <c r="CR61" s="4"/>
    </row>
    <row r="62" spans="1:114">
      <c r="A62" s="3"/>
      <c r="B62" s="65"/>
      <c r="C62" s="100"/>
      <c r="D62" s="68"/>
      <c r="E62" s="109">
        <v>1</v>
      </c>
      <c r="F62" s="109">
        <v>2</v>
      </c>
      <c r="G62" s="109">
        <v>3</v>
      </c>
      <c r="H62" s="109">
        <v>4</v>
      </c>
      <c r="I62" s="109">
        <v>5</v>
      </c>
      <c r="J62" s="109"/>
      <c r="K62" s="109"/>
      <c r="L62" s="109"/>
      <c r="M62" s="109"/>
      <c r="N62" s="109"/>
      <c r="O62" s="109"/>
      <c r="P62" s="109"/>
      <c r="Q62" s="109"/>
      <c r="R62" s="109"/>
      <c r="S62" s="109"/>
      <c r="T62" s="109"/>
      <c r="U62" s="110"/>
      <c r="V62" s="68"/>
      <c r="W62" s="85"/>
      <c r="X62" s="4"/>
      <c r="Y62" s="3"/>
      <c r="Z62" s="65"/>
      <c r="AA62" s="78"/>
      <c r="AB62" s="68"/>
      <c r="AC62" s="122">
        <v>1</v>
      </c>
      <c r="AD62" s="122">
        <v>2</v>
      </c>
      <c r="AE62" s="122">
        <v>3</v>
      </c>
      <c r="AF62" s="122">
        <v>4</v>
      </c>
      <c r="AG62" s="122">
        <v>5</v>
      </c>
      <c r="AH62" s="122"/>
      <c r="AI62" s="122"/>
      <c r="AJ62" s="122"/>
      <c r="AK62" s="122"/>
      <c r="AL62" s="122"/>
      <c r="AM62" s="122"/>
      <c r="AN62" s="122"/>
      <c r="AO62" s="122"/>
      <c r="AP62" s="122"/>
      <c r="AQ62" s="122"/>
      <c r="AR62" s="122"/>
      <c r="AS62" s="110"/>
      <c r="AT62" s="68"/>
      <c r="AU62" s="85"/>
      <c r="AV62" s="4"/>
      <c r="AW62" s="3"/>
      <c r="AX62" s="65"/>
      <c r="AY62" s="78"/>
      <c r="AZ62" s="68"/>
      <c r="BA62" s="109">
        <v>1</v>
      </c>
      <c r="BB62" s="109">
        <v>2</v>
      </c>
      <c r="BC62" s="109">
        <v>3</v>
      </c>
      <c r="BD62" s="109">
        <v>4</v>
      </c>
      <c r="BE62" s="109">
        <v>5</v>
      </c>
      <c r="BF62" s="109"/>
      <c r="BG62" s="109"/>
      <c r="BH62" s="109"/>
      <c r="BI62" s="109"/>
      <c r="BJ62" s="109"/>
      <c r="BK62" s="109"/>
      <c r="BL62" s="109"/>
      <c r="BM62" s="109"/>
      <c r="BN62" s="109"/>
      <c r="BO62" s="109"/>
      <c r="BP62" s="109"/>
      <c r="BQ62" s="110"/>
      <c r="BR62" s="68"/>
      <c r="BS62" s="85"/>
      <c r="BT62" s="4"/>
      <c r="BV62" s="65"/>
      <c r="BW62" s="78"/>
      <c r="BX62" s="68"/>
      <c r="BY62" s="109">
        <v>1</v>
      </c>
      <c r="BZ62" s="109">
        <v>2</v>
      </c>
      <c r="CA62" s="109">
        <v>3</v>
      </c>
      <c r="CB62" s="109">
        <v>4</v>
      </c>
      <c r="CC62" s="109">
        <v>5</v>
      </c>
      <c r="CD62" s="109"/>
      <c r="CE62" s="109"/>
      <c r="CF62" s="109"/>
      <c r="CG62" s="109"/>
      <c r="CH62" s="109"/>
      <c r="CI62" s="109"/>
      <c r="CJ62" s="109"/>
      <c r="CK62" s="109"/>
      <c r="CL62" s="109"/>
      <c r="CM62" s="109"/>
      <c r="CN62" s="109"/>
      <c r="CO62" s="110"/>
      <c r="CP62" s="68"/>
      <c r="CQ62" s="85"/>
      <c r="CR62" s="4"/>
    </row>
    <row r="63" spans="1:114" ht="15" thickBot="1">
      <c r="A63" s="3"/>
      <c r="B63" s="65">
        <v>11</v>
      </c>
      <c r="C63" s="72" t="s">
        <v>530</v>
      </c>
      <c r="D63" s="73"/>
      <c r="E63" s="127">
        <v>0.1</v>
      </c>
      <c r="F63" s="127">
        <v>0.05</v>
      </c>
      <c r="G63" s="127">
        <v>0.2</v>
      </c>
      <c r="H63" s="127">
        <v>0.4</v>
      </c>
      <c r="I63" s="127">
        <v>0.5</v>
      </c>
      <c r="J63" s="73"/>
      <c r="K63" s="73"/>
      <c r="L63" s="73"/>
      <c r="M63" s="73"/>
      <c r="N63" s="73"/>
      <c r="O63" s="73"/>
      <c r="P63" s="73"/>
      <c r="Q63" s="73"/>
      <c r="R63" s="73"/>
      <c r="S63" s="73"/>
      <c r="T63" s="73"/>
      <c r="U63" s="83">
        <v>0.05</v>
      </c>
      <c r="V63" s="73">
        <f>SUM(U63*$C$36)</f>
        <v>1045</v>
      </c>
      <c r="W63" s="86">
        <f>SUM(U63*$C$37)</f>
        <v>1000</v>
      </c>
      <c r="X63" s="4"/>
      <c r="Y63" s="3"/>
      <c r="Z63" s="65">
        <v>11</v>
      </c>
      <c r="AA63" s="72" t="s">
        <v>530</v>
      </c>
      <c r="AB63" s="73"/>
      <c r="AC63" s="127">
        <v>0.1</v>
      </c>
      <c r="AD63" s="127">
        <v>0.05</v>
      </c>
      <c r="AE63" s="127">
        <v>0.2</v>
      </c>
      <c r="AF63" s="127">
        <v>0.4</v>
      </c>
      <c r="AG63" s="127">
        <v>0.5</v>
      </c>
      <c r="AH63" s="127"/>
      <c r="AI63" s="127"/>
      <c r="AJ63" s="127"/>
      <c r="AK63" s="127"/>
      <c r="AL63" s="127"/>
      <c r="AM63" s="127"/>
      <c r="AN63" s="127"/>
      <c r="AO63" s="127"/>
      <c r="AP63" s="127"/>
      <c r="AQ63" s="127"/>
      <c r="AR63" s="127"/>
      <c r="AS63" s="83">
        <v>0.05</v>
      </c>
      <c r="AT63" s="73">
        <f>SUM(AS63*$AA$36)</f>
        <v>1045</v>
      </c>
      <c r="AU63" s="86">
        <f>SUM(AS63*$AA$37)</f>
        <v>2000</v>
      </c>
      <c r="AV63" s="4"/>
      <c r="AW63" s="3"/>
      <c r="AX63" s="65">
        <v>11</v>
      </c>
      <c r="AY63" s="72" t="s">
        <v>530</v>
      </c>
      <c r="AZ63" s="73"/>
      <c r="BA63" s="73">
        <v>0.1</v>
      </c>
      <c r="BB63" s="73">
        <v>0.05</v>
      </c>
      <c r="BC63" s="73">
        <v>0.2</v>
      </c>
      <c r="BD63" s="73">
        <v>0.4</v>
      </c>
      <c r="BE63" s="73">
        <v>0.5</v>
      </c>
      <c r="BF63" s="73"/>
      <c r="BG63" s="73"/>
      <c r="BH63" s="73"/>
      <c r="BI63" s="73"/>
      <c r="BJ63" s="73"/>
      <c r="BK63" s="73"/>
      <c r="BL63" s="73"/>
      <c r="BM63" s="73"/>
      <c r="BN63" s="73"/>
      <c r="BO63" s="73"/>
      <c r="BP63" s="73"/>
      <c r="BQ63" s="83">
        <v>0.05</v>
      </c>
      <c r="BR63" s="73">
        <f>SUM(BQ63*$AY$36)</f>
        <v>1045</v>
      </c>
      <c r="BS63" s="86">
        <f>SUM(BQ63*$AY$37)</f>
        <v>1750</v>
      </c>
      <c r="BT63" s="4"/>
      <c r="BV63" s="65">
        <v>11</v>
      </c>
      <c r="BW63" s="72" t="s">
        <v>530</v>
      </c>
      <c r="BX63" s="73"/>
      <c r="BY63" s="73">
        <v>0.1</v>
      </c>
      <c r="BZ63" s="73">
        <v>0.05</v>
      </c>
      <c r="CA63" s="73">
        <v>0.2</v>
      </c>
      <c r="CB63" s="73">
        <v>0.4</v>
      </c>
      <c r="CC63" s="73">
        <v>0.5</v>
      </c>
      <c r="CD63" s="73"/>
      <c r="CE63" s="73"/>
      <c r="CF63" s="73"/>
      <c r="CG63" s="73"/>
      <c r="CH63" s="73"/>
      <c r="CI63" s="73"/>
      <c r="CJ63" s="73"/>
      <c r="CK63" s="73"/>
      <c r="CL63" s="73"/>
      <c r="CM63" s="73"/>
      <c r="CN63" s="73"/>
      <c r="CO63" s="83">
        <v>0.05</v>
      </c>
      <c r="CP63" s="86">
        <f>SUM(CO63*$BW$36)</f>
        <v>1045</v>
      </c>
      <c r="CQ63" s="86">
        <f>SUM(CO63*$BW$37)</f>
        <v>1000</v>
      </c>
      <c r="CR63" s="4"/>
    </row>
    <row r="64" spans="1:114">
      <c r="A64" s="3"/>
      <c r="B64" s="65"/>
      <c r="C64" s="99"/>
      <c r="D64" s="68"/>
      <c r="E64" s="109" t="s">
        <v>612</v>
      </c>
      <c r="F64" s="109" t="s">
        <v>613</v>
      </c>
      <c r="G64" s="76"/>
      <c r="H64" s="76"/>
      <c r="I64" s="76"/>
      <c r="J64" s="76"/>
      <c r="K64" s="76"/>
      <c r="L64" s="76"/>
      <c r="M64" s="76"/>
      <c r="N64" s="76"/>
      <c r="O64" s="76"/>
      <c r="P64" s="76"/>
      <c r="Q64" s="76"/>
      <c r="R64" s="76"/>
      <c r="S64" s="76"/>
      <c r="T64" s="76"/>
      <c r="U64" s="68"/>
      <c r="V64" s="68"/>
      <c r="W64" s="85"/>
      <c r="X64" s="4"/>
      <c r="Y64" s="3"/>
      <c r="Z64" s="65"/>
      <c r="AA64" s="67"/>
      <c r="AB64" s="68"/>
      <c r="AC64" s="122" t="s">
        <v>612</v>
      </c>
      <c r="AD64" s="122" t="s">
        <v>613</v>
      </c>
      <c r="AE64" s="131"/>
      <c r="AF64" s="131"/>
      <c r="AG64" s="131"/>
      <c r="AH64" s="131"/>
      <c r="AI64" s="131"/>
      <c r="AJ64" s="131"/>
      <c r="AK64" s="131"/>
      <c r="AL64" s="131"/>
      <c r="AM64" s="131"/>
      <c r="AN64" s="131"/>
      <c r="AO64" s="131"/>
      <c r="AP64" s="131"/>
      <c r="AQ64" s="131"/>
      <c r="AR64" s="131"/>
      <c r="AS64" s="68"/>
      <c r="AT64" s="68"/>
      <c r="AU64" s="85"/>
      <c r="AV64" s="4"/>
      <c r="AW64" s="3"/>
      <c r="AX64" s="65"/>
      <c r="AY64" s="67"/>
      <c r="AZ64" s="68"/>
      <c r="BA64" s="109" t="s">
        <v>612</v>
      </c>
      <c r="BB64" s="109" t="s">
        <v>613</v>
      </c>
      <c r="BC64" s="76"/>
      <c r="BD64" s="76"/>
      <c r="BE64" s="76"/>
      <c r="BF64" s="76"/>
      <c r="BG64" s="76"/>
      <c r="BH64" s="76"/>
      <c r="BI64" s="76"/>
      <c r="BJ64" s="76"/>
      <c r="BK64" s="76"/>
      <c r="BL64" s="76"/>
      <c r="BM64" s="76"/>
      <c r="BN64" s="76"/>
      <c r="BO64" s="76"/>
      <c r="BP64" s="76"/>
      <c r="BQ64" s="68"/>
      <c r="BR64" s="68"/>
      <c r="BS64" s="85"/>
      <c r="BT64" s="4"/>
      <c r="BV64" s="65"/>
      <c r="BW64" s="67"/>
      <c r="BX64" s="68"/>
      <c r="BY64" s="109" t="s">
        <v>612</v>
      </c>
      <c r="BZ64" s="109" t="s">
        <v>613</v>
      </c>
      <c r="CA64" s="76"/>
      <c r="CB64" s="76"/>
      <c r="CC64" s="76"/>
      <c r="CD64" s="76"/>
      <c r="CE64" s="76"/>
      <c r="CF64" s="76"/>
      <c r="CG64" s="76"/>
      <c r="CH64" s="76"/>
      <c r="CI64" s="76"/>
      <c r="CJ64" s="76"/>
      <c r="CK64" s="76"/>
      <c r="CL64" s="76"/>
      <c r="CM64" s="76"/>
      <c r="CN64" s="76"/>
      <c r="CO64" s="68"/>
      <c r="CP64" s="68"/>
      <c r="CQ64" s="85"/>
      <c r="CR64" s="4"/>
    </row>
    <row r="65" spans="1:96" ht="15" thickBot="1">
      <c r="A65" s="3"/>
      <c r="B65" s="65">
        <v>12</v>
      </c>
      <c r="C65" s="72" t="s">
        <v>716</v>
      </c>
      <c r="D65" s="73" t="s">
        <v>541</v>
      </c>
      <c r="E65" s="73">
        <v>2</v>
      </c>
      <c r="F65" s="73">
        <v>0</v>
      </c>
      <c r="G65" s="73"/>
      <c r="H65" s="73"/>
      <c r="I65" s="73"/>
      <c r="J65" s="73"/>
      <c r="K65" s="73"/>
      <c r="L65" s="73"/>
      <c r="M65" s="73"/>
      <c r="N65" s="73"/>
      <c r="O65" s="73"/>
      <c r="P65" s="73"/>
      <c r="Q65" s="73"/>
      <c r="R65" s="73"/>
      <c r="S65" s="73"/>
      <c r="T65" s="73"/>
      <c r="U65" s="83">
        <v>0</v>
      </c>
      <c r="V65" s="73">
        <f>SUM(U65*$C$36)</f>
        <v>0</v>
      </c>
      <c r="W65" s="86">
        <f>SUM(U65*$C$37)</f>
        <v>0</v>
      </c>
      <c r="X65" s="4"/>
      <c r="Y65" s="3"/>
      <c r="Z65" s="65">
        <v>12</v>
      </c>
      <c r="AA65" s="72" t="s">
        <v>716</v>
      </c>
      <c r="AB65" s="73" t="s">
        <v>541</v>
      </c>
      <c r="AC65" s="127">
        <v>2</v>
      </c>
      <c r="AD65" s="127">
        <v>0</v>
      </c>
      <c r="AE65" s="127"/>
      <c r="AF65" s="127"/>
      <c r="AG65" s="127"/>
      <c r="AH65" s="127"/>
      <c r="AI65" s="127"/>
      <c r="AJ65" s="127"/>
      <c r="AK65" s="127"/>
      <c r="AL65" s="127"/>
      <c r="AM65" s="127"/>
      <c r="AN65" s="127"/>
      <c r="AO65" s="127"/>
      <c r="AP65" s="127"/>
      <c r="AQ65" s="127"/>
      <c r="AR65" s="127"/>
      <c r="AS65" s="83">
        <v>0</v>
      </c>
      <c r="AT65" s="73">
        <f>SUM(AS65*$AA$36)</f>
        <v>0</v>
      </c>
      <c r="AU65" s="86">
        <f>SUM(AS65*$AA$37)</f>
        <v>0</v>
      </c>
      <c r="AV65" s="4"/>
      <c r="AW65" s="3"/>
      <c r="AX65" s="65">
        <v>12</v>
      </c>
      <c r="AY65" s="72" t="s">
        <v>716</v>
      </c>
      <c r="AZ65" s="73" t="s">
        <v>541</v>
      </c>
      <c r="BA65" s="73">
        <v>2</v>
      </c>
      <c r="BB65" s="73">
        <v>0</v>
      </c>
      <c r="BC65" s="73"/>
      <c r="BD65" s="73"/>
      <c r="BE65" s="73"/>
      <c r="BF65" s="73"/>
      <c r="BG65" s="73"/>
      <c r="BH65" s="73"/>
      <c r="BI65" s="73"/>
      <c r="BJ65" s="73"/>
      <c r="BK65" s="73"/>
      <c r="BL65" s="73"/>
      <c r="BM65" s="73"/>
      <c r="BN65" s="73"/>
      <c r="BO65" s="73"/>
      <c r="BP65" s="73"/>
      <c r="BQ65" s="83">
        <v>0</v>
      </c>
      <c r="BR65" s="73">
        <f>SUM(BQ65*$AY$36)</f>
        <v>0</v>
      </c>
      <c r="BS65" s="86">
        <f>SUM(BQ65*$AY$37)</f>
        <v>0</v>
      </c>
      <c r="BT65" s="4"/>
      <c r="BV65" s="65">
        <v>12</v>
      </c>
      <c r="BW65" s="72" t="s">
        <v>716</v>
      </c>
      <c r="BX65" s="73" t="s">
        <v>541</v>
      </c>
      <c r="BY65" s="73">
        <v>2</v>
      </c>
      <c r="BZ65" s="73">
        <v>0</v>
      </c>
      <c r="CA65" s="73"/>
      <c r="CB65" s="73"/>
      <c r="CC65" s="73"/>
      <c r="CD65" s="73"/>
      <c r="CE65" s="73"/>
      <c r="CF65" s="73"/>
      <c r="CG65" s="73"/>
      <c r="CH65" s="73"/>
      <c r="CI65" s="73"/>
      <c r="CJ65" s="73"/>
      <c r="CK65" s="73"/>
      <c r="CL65" s="73"/>
      <c r="CM65" s="73"/>
      <c r="CN65" s="73"/>
      <c r="CO65" s="83">
        <v>0</v>
      </c>
      <c r="CP65" s="86">
        <f>SUM(CO65*$BW$36)</f>
        <v>0</v>
      </c>
      <c r="CQ65" s="86">
        <f>SUM(CO65*$BW$37)</f>
        <v>0</v>
      </c>
      <c r="CR65" s="4"/>
    </row>
    <row r="66" spans="1:96">
      <c r="A66" s="3"/>
      <c r="B66" s="65"/>
      <c r="C66" s="99"/>
      <c r="D66" s="68"/>
      <c r="E66" s="109" t="s">
        <v>717</v>
      </c>
      <c r="F66" s="109" t="s">
        <v>721</v>
      </c>
      <c r="G66" s="109" t="s">
        <v>553</v>
      </c>
      <c r="H66" s="109" t="s">
        <v>718</v>
      </c>
      <c r="I66" s="109" t="s">
        <v>566</v>
      </c>
      <c r="J66" s="109" t="s">
        <v>822</v>
      </c>
      <c r="K66" s="110" t="s">
        <v>823</v>
      </c>
      <c r="L66" s="110" t="s">
        <v>724</v>
      </c>
      <c r="M66" s="110" t="s">
        <v>725</v>
      </c>
      <c r="N66" s="110" t="s">
        <v>726</v>
      </c>
      <c r="O66" s="110" t="s">
        <v>727</v>
      </c>
      <c r="P66" s="76"/>
      <c r="Q66" s="76"/>
      <c r="R66" s="76"/>
      <c r="S66" s="76"/>
      <c r="T66" s="76"/>
      <c r="U66" s="68"/>
      <c r="V66" s="68"/>
      <c r="W66" s="85"/>
      <c r="X66" s="4"/>
      <c r="Y66" s="3"/>
      <c r="Z66" s="65"/>
      <c r="AA66" s="99"/>
      <c r="AB66" s="68"/>
      <c r="AC66" s="109" t="s">
        <v>717</v>
      </c>
      <c r="AD66" s="109" t="s">
        <v>721</v>
      </c>
      <c r="AE66" s="109" t="s">
        <v>553</v>
      </c>
      <c r="AF66" s="109" t="s">
        <v>718</v>
      </c>
      <c r="AG66" s="109" t="s">
        <v>566</v>
      </c>
      <c r="AH66" s="109" t="s">
        <v>822</v>
      </c>
      <c r="AI66" s="110" t="s">
        <v>823</v>
      </c>
      <c r="AJ66" s="110" t="s">
        <v>724</v>
      </c>
      <c r="AK66" s="110" t="s">
        <v>725</v>
      </c>
      <c r="AL66" s="110" t="s">
        <v>726</v>
      </c>
      <c r="AM66" s="110" t="s">
        <v>727</v>
      </c>
      <c r="AN66" s="76"/>
      <c r="AO66" s="76"/>
      <c r="AP66" s="76"/>
      <c r="AQ66" s="76"/>
      <c r="AR66" s="76"/>
      <c r="AS66" s="68"/>
      <c r="AT66" s="68"/>
      <c r="AU66" s="85"/>
      <c r="AV66" s="4"/>
      <c r="AW66" s="3"/>
      <c r="AX66" s="65"/>
      <c r="AY66" s="99"/>
      <c r="AZ66" s="68"/>
      <c r="BA66" s="109" t="s">
        <v>717</v>
      </c>
      <c r="BB66" s="109" t="s">
        <v>721</v>
      </c>
      <c r="BC66" s="109" t="s">
        <v>553</v>
      </c>
      <c r="BD66" s="109" t="s">
        <v>718</v>
      </c>
      <c r="BE66" s="109" t="s">
        <v>566</v>
      </c>
      <c r="BF66" s="109" t="s">
        <v>822</v>
      </c>
      <c r="BG66" s="110" t="s">
        <v>823</v>
      </c>
      <c r="BH66" s="110" t="s">
        <v>724</v>
      </c>
      <c r="BI66" s="110" t="s">
        <v>725</v>
      </c>
      <c r="BJ66" s="110" t="s">
        <v>726</v>
      </c>
      <c r="BK66" s="110" t="s">
        <v>727</v>
      </c>
      <c r="BL66" s="76"/>
      <c r="BM66" s="76"/>
      <c r="BN66" s="76"/>
      <c r="BO66" s="76"/>
      <c r="BP66" s="76"/>
      <c r="BQ66" s="68"/>
      <c r="BR66" s="68"/>
      <c r="BS66" s="85"/>
      <c r="BT66" s="4"/>
      <c r="BV66" s="65"/>
      <c r="BW66" s="99"/>
      <c r="BX66" s="68"/>
      <c r="BY66" s="109" t="s">
        <v>717</v>
      </c>
      <c r="BZ66" s="109" t="s">
        <v>721</v>
      </c>
      <c r="CA66" s="109" t="s">
        <v>553</v>
      </c>
      <c r="CB66" s="109" t="s">
        <v>718</v>
      </c>
      <c r="CC66" s="109" t="s">
        <v>566</v>
      </c>
      <c r="CD66" s="109" t="s">
        <v>822</v>
      </c>
      <c r="CE66" s="110" t="s">
        <v>823</v>
      </c>
      <c r="CF66" s="110" t="s">
        <v>724</v>
      </c>
      <c r="CG66" s="110" t="s">
        <v>725</v>
      </c>
      <c r="CH66" s="110" t="s">
        <v>726</v>
      </c>
      <c r="CI66" s="110" t="s">
        <v>727</v>
      </c>
      <c r="CJ66" s="76"/>
      <c r="CK66" s="76"/>
      <c r="CL66" s="76"/>
      <c r="CM66" s="76"/>
      <c r="CN66" s="76"/>
      <c r="CO66" s="68"/>
      <c r="CP66" s="68"/>
      <c r="CQ66" s="85"/>
      <c r="CR66" s="4"/>
    </row>
    <row r="67" spans="1:96" ht="15" thickBot="1">
      <c r="A67" s="3"/>
      <c r="B67" s="65">
        <v>13</v>
      </c>
      <c r="C67" s="72" t="s">
        <v>812</v>
      </c>
      <c r="D67" s="73" t="s">
        <v>813</v>
      </c>
      <c r="E67" s="73">
        <v>1</v>
      </c>
      <c r="F67" s="73">
        <v>1.5</v>
      </c>
      <c r="G67" s="73">
        <v>2</v>
      </c>
      <c r="H67" s="73">
        <v>2.2000000000000002</v>
      </c>
      <c r="I67" s="73">
        <v>2.5</v>
      </c>
      <c r="J67" s="73">
        <v>2.9</v>
      </c>
      <c r="K67" s="73">
        <v>3.3</v>
      </c>
      <c r="L67" s="73">
        <v>4</v>
      </c>
      <c r="M67" s="73">
        <v>5</v>
      </c>
      <c r="N67" s="73">
        <v>6.3</v>
      </c>
      <c r="O67" s="73">
        <v>8</v>
      </c>
      <c r="P67" s="73"/>
      <c r="Q67" s="73"/>
      <c r="R67" s="73"/>
      <c r="S67" s="73"/>
      <c r="T67" s="73"/>
      <c r="U67" s="83">
        <v>1</v>
      </c>
      <c r="V67" s="73">
        <f>SUM(U67*$C$36)</f>
        <v>20900</v>
      </c>
      <c r="W67" s="86">
        <f>SUM(U67*$C$37)</f>
        <v>20000</v>
      </c>
      <c r="X67" s="4"/>
      <c r="Y67" s="3"/>
      <c r="Z67" s="65">
        <v>13</v>
      </c>
      <c r="AA67" s="72" t="s">
        <v>812</v>
      </c>
      <c r="AB67" s="73" t="s">
        <v>813</v>
      </c>
      <c r="AC67" s="73">
        <v>1</v>
      </c>
      <c r="AD67" s="73">
        <v>1.5</v>
      </c>
      <c r="AE67" s="73">
        <v>2</v>
      </c>
      <c r="AF67" s="73">
        <v>2.2000000000000002</v>
      </c>
      <c r="AG67" s="73">
        <v>2.5</v>
      </c>
      <c r="AH67" s="73">
        <v>2.9</v>
      </c>
      <c r="AI67" s="73">
        <v>3.3</v>
      </c>
      <c r="AJ67" s="73">
        <v>4</v>
      </c>
      <c r="AK67" s="73">
        <v>5</v>
      </c>
      <c r="AL67" s="73">
        <v>6.3</v>
      </c>
      <c r="AM67" s="73">
        <v>8</v>
      </c>
      <c r="AN67" s="73"/>
      <c r="AO67" s="73"/>
      <c r="AP67" s="73"/>
      <c r="AQ67" s="73"/>
      <c r="AR67" s="73"/>
      <c r="AS67" s="83">
        <v>2</v>
      </c>
      <c r="AT67" s="73">
        <f>SUM(AS67*$AA$36)</f>
        <v>41800</v>
      </c>
      <c r="AU67" s="86">
        <f>SUM(AS67*$AA$37)</f>
        <v>80000</v>
      </c>
      <c r="AV67" s="4"/>
      <c r="AW67" s="3"/>
      <c r="AX67" s="65">
        <v>13</v>
      </c>
      <c r="AY67" s="72" t="s">
        <v>812</v>
      </c>
      <c r="AZ67" s="73" t="s">
        <v>813</v>
      </c>
      <c r="BA67" s="73">
        <v>1</v>
      </c>
      <c r="BB67" s="73">
        <v>1.5</v>
      </c>
      <c r="BC67" s="73">
        <v>2</v>
      </c>
      <c r="BD67" s="73">
        <v>2.2000000000000002</v>
      </c>
      <c r="BE67" s="73">
        <v>2.5</v>
      </c>
      <c r="BF67" s="73">
        <v>2.9</v>
      </c>
      <c r="BG67" s="73">
        <v>3.3</v>
      </c>
      <c r="BH67" s="73">
        <v>4</v>
      </c>
      <c r="BI67" s="73">
        <v>5</v>
      </c>
      <c r="BJ67" s="73">
        <v>6.3</v>
      </c>
      <c r="BK67" s="73">
        <v>8</v>
      </c>
      <c r="BL67" s="73"/>
      <c r="BM67" s="73"/>
      <c r="BN67" s="73"/>
      <c r="BO67" s="73"/>
      <c r="BP67" s="73"/>
      <c r="BQ67" s="83">
        <v>2</v>
      </c>
      <c r="BR67" s="73">
        <f>SUM(BQ67*$AY$36)</f>
        <v>41800</v>
      </c>
      <c r="BS67" s="86">
        <f>SUM(BQ67*$AY$37)</f>
        <v>70000</v>
      </c>
      <c r="BT67" s="4"/>
      <c r="BV67" s="65">
        <v>13</v>
      </c>
      <c r="BW67" s="72" t="s">
        <v>812</v>
      </c>
      <c r="BX67" s="73" t="s">
        <v>813</v>
      </c>
      <c r="BY67" s="73">
        <v>1</v>
      </c>
      <c r="BZ67" s="73">
        <v>1.5</v>
      </c>
      <c r="CA67" s="73">
        <v>2</v>
      </c>
      <c r="CB67" s="73">
        <v>2.2000000000000002</v>
      </c>
      <c r="CC67" s="73">
        <v>2.5</v>
      </c>
      <c r="CD67" s="73">
        <v>2.9</v>
      </c>
      <c r="CE67" s="73">
        <v>3.3</v>
      </c>
      <c r="CF67" s="73">
        <v>4</v>
      </c>
      <c r="CG67" s="73">
        <v>5</v>
      </c>
      <c r="CH67" s="73">
        <v>6.3</v>
      </c>
      <c r="CI67" s="73">
        <v>8</v>
      </c>
      <c r="CJ67" s="73"/>
      <c r="CK67" s="73"/>
      <c r="CL67" s="73"/>
      <c r="CM67" s="73"/>
      <c r="CN67" s="73"/>
      <c r="CO67" s="83">
        <v>1</v>
      </c>
      <c r="CP67" s="86">
        <f>SUM(CO67*$BW$36)</f>
        <v>20900</v>
      </c>
      <c r="CQ67" s="86">
        <f>SUM(CO67*$BW$37)</f>
        <v>20000</v>
      </c>
      <c r="CR67" s="4"/>
    </row>
    <row r="68" spans="1:96">
      <c r="A68" s="3"/>
      <c r="B68" s="65"/>
      <c r="C68" s="99"/>
      <c r="D68" s="68"/>
      <c r="E68" s="109" t="s">
        <v>815</v>
      </c>
      <c r="F68" s="109" t="s">
        <v>816</v>
      </c>
      <c r="G68" s="109" t="s">
        <v>825</v>
      </c>
      <c r="H68" s="109" t="s">
        <v>817</v>
      </c>
      <c r="I68" s="109" t="s">
        <v>818</v>
      </c>
      <c r="J68" s="109" t="s">
        <v>819</v>
      </c>
      <c r="K68" s="76"/>
      <c r="L68" s="76"/>
      <c r="M68" s="76"/>
      <c r="N68" s="76"/>
      <c r="O68" s="76"/>
      <c r="P68" s="76"/>
      <c r="Q68" s="76"/>
      <c r="R68" s="76"/>
      <c r="S68" s="76"/>
      <c r="T68" s="76"/>
      <c r="U68" s="68"/>
      <c r="V68" s="68"/>
      <c r="W68" s="85"/>
      <c r="X68" s="4"/>
      <c r="Y68" s="3"/>
      <c r="Z68" s="65"/>
      <c r="AA68" s="99"/>
      <c r="AB68" s="68"/>
      <c r="AC68" s="109" t="s">
        <v>815</v>
      </c>
      <c r="AD68" s="109" t="s">
        <v>816</v>
      </c>
      <c r="AE68" s="109" t="s">
        <v>825</v>
      </c>
      <c r="AF68" s="109" t="s">
        <v>817</v>
      </c>
      <c r="AG68" s="109" t="s">
        <v>818</v>
      </c>
      <c r="AH68" s="109" t="s">
        <v>819</v>
      </c>
      <c r="AI68" s="76"/>
      <c r="AJ68" s="76"/>
      <c r="AK68" s="76"/>
      <c r="AL68" s="76"/>
      <c r="AM68" s="76"/>
      <c r="AN68" s="76"/>
      <c r="AO68" s="76"/>
      <c r="AP68" s="76"/>
      <c r="AQ68" s="76"/>
      <c r="AR68" s="76"/>
      <c r="AS68" s="68"/>
      <c r="AT68" s="68"/>
      <c r="AU68" s="85"/>
      <c r="AV68" s="4"/>
      <c r="AW68" s="3"/>
      <c r="AX68" s="65"/>
      <c r="AY68" s="99"/>
      <c r="AZ68" s="68"/>
      <c r="BA68" s="109" t="s">
        <v>815</v>
      </c>
      <c r="BB68" s="109" t="s">
        <v>816</v>
      </c>
      <c r="BC68" s="109" t="s">
        <v>825</v>
      </c>
      <c r="BD68" s="109" t="s">
        <v>817</v>
      </c>
      <c r="BE68" s="109" t="s">
        <v>818</v>
      </c>
      <c r="BF68" s="109" t="s">
        <v>819</v>
      </c>
      <c r="BG68" s="76"/>
      <c r="BH68" s="76"/>
      <c r="BI68" s="76"/>
      <c r="BJ68" s="76"/>
      <c r="BK68" s="76"/>
      <c r="BL68" s="76"/>
      <c r="BM68" s="76"/>
      <c r="BN68" s="76"/>
      <c r="BO68" s="76"/>
      <c r="BP68" s="76"/>
      <c r="BQ68" s="68"/>
      <c r="BR68" s="68"/>
      <c r="BS68" s="85"/>
      <c r="BT68" s="4"/>
      <c r="BV68" s="65"/>
      <c r="BW68" s="99"/>
      <c r="BX68" s="68"/>
      <c r="BY68" s="109" t="s">
        <v>815</v>
      </c>
      <c r="BZ68" s="109" t="s">
        <v>816</v>
      </c>
      <c r="CA68" s="109" t="s">
        <v>825</v>
      </c>
      <c r="CB68" s="109" t="s">
        <v>817</v>
      </c>
      <c r="CC68" s="109" t="s">
        <v>818</v>
      </c>
      <c r="CD68" s="109" t="s">
        <v>819</v>
      </c>
      <c r="CE68" s="76"/>
      <c r="CF68" s="76"/>
      <c r="CG68" s="76"/>
      <c r="CH68" s="76"/>
      <c r="CI68" s="76"/>
      <c r="CJ68" s="76"/>
      <c r="CK68" s="76"/>
      <c r="CL68" s="76"/>
      <c r="CM68" s="76"/>
      <c r="CN68" s="76"/>
      <c r="CO68" s="68"/>
      <c r="CP68" s="68"/>
      <c r="CQ68" s="85"/>
      <c r="CR68" s="4"/>
    </row>
    <row r="69" spans="1:96" ht="15" thickBot="1">
      <c r="A69" s="3"/>
      <c r="B69" s="65">
        <v>14</v>
      </c>
      <c r="C69" s="128" t="s">
        <v>820</v>
      </c>
      <c r="D69" s="73" t="s">
        <v>814</v>
      </c>
      <c r="E69" s="73">
        <v>0</v>
      </c>
      <c r="F69" s="73">
        <v>0.25</v>
      </c>
      <c r="G69" s="73">
        <v>0.5</v>
      </c>
      <c r="H69" s="73">
        <v>0.75</v>
      </c>
      <c r="I69" s="73">
        <v>1.25</v>
      </c>
      <c r="J69" s="73">
        <v>2</v>
      </c>
      <c r="K69" s="73"/>
      <c r="L69" s="73"/>
      <c r="M69" s="73"/>
      <c r="N69" s="73"/>
      <c r="O69" s="73"/>
      <c r="P69" s="73"/>
      <c r="Q69" s="73"/>
      <c r="R69" s="73"/>
      <c r="S69" s="73"/>
      <c r="T69" s="73"/>
      <c r="U69" s="83">
        <v>0</v>
      </c>
      <c r="V69" s="73">
        <f>SUM(U69*$C$36)</f>
        <v>0</v>
      </c>
      <c r="W69" s="86">
        <f>SUM(U69*$C$37)</f>
        <v>0</v>
      </c>
      <c r="X69" s="4"/>
      <c r="Y69" s="3"/>
      <c r="Z69" s="65">
        <v>14</v>
      </c>
      <c r="AA69" s="128" t="s">
        <v>820</v>
      </c>
      <c r="AB69" s="73" t="s">
        <v>814</v>
      </c>
      <c r="AC69" s="73">
        <v>0</v>
      </c>
      <c r="AD69" s="73">
        <v>0.25</v>
      </c>
      <c r="AE69" s="73">
        <v>0.5</v>
      </c>
      <c r="AF69" s="73">
        <v>0.75</v>
      </c>
      <c r="AG69" s="73">
        <v>1.25</v>
      </c>
      <c r="AH69" s="73">
        <v>2</v>
      </c>
      <c r="AI69" s="73"/>
      <c r="AJ69" s="73"/>
      <c r="AK69" s="73"/>
      <c r="AL69" s="73"/>
      <c r="AM69" s="73"/>
      <c r="AN69" s="73"/>
      <c r="AO69" s="73"/>
      <c r="AP69" s="73"/>
      <c r="AQ69" s="73"/>
      <c r="AR69" s="73"/>
      <c r="AS69" s="83">
        <v>0.5</v>
      </c>
      <c r="AT69" s="73">
        <f>SUM(AS69*$AA$36)</f>
        <v>10450</v>
      </c>
      <c r="AU69" s="86">
        <f>SUM(AS69*$AA$37)</f>
        <v>20000</v>
      </c>
      <c r="AV69" s="4"/>
      <c r="AW69" s="3"/>
      <c r="AX69" s="65">
        <v>14</v>
      </c>
      <c r="AY69" s="128" t="s">
        <v>820</v>
      </c>
      <c r="AZ69" s="73" t="s">
        <v>814</v>
      </c>
      <c r="BA69" s="73">
        <v>0</v>
      </c>
      <c r="BB69" s="73">
        <v>0.25</v>
      </c>
      <c r="BC69" s="73">
        <v>0.5</v>
      </c>
      <c r="BD69" s="73">
        <v>0.75</v>
      </c>
      <c r="BE69" s="73">
        <v>1.25</v>
      </c>
      <c r="BF69" s="73">
        <v>2</v>
      </c>
      <c r="BG69" s="73"/>
      <c r="BH69" s="73"/>
      <c r="BI69" s="73"/>
      <c r="BJ69" s="73"/>
      <c r="BK69" s="73"/>
      <c r="BL69" s="73"/>
      <c r="BM69" s="73"/>
      <c r="BN69" s="73"/>
      <c r="BO69" s="73"/>
      <c r="BP69" s="73"/>
      <c r="BQ69" s="83">
        <v>0.75</v>
      </c>
      <c r="BR69" s="73">
        <f>SUM(BQ69*$AY$36)</f>
        <v>15675</v>
      </c>
      <c r="BS69" s="86">
        <f>SUM(BQ69*$AY$37)</f>
        <v>26250</v>
      </c>
      <c r="BT69" s="4"/>
      <c r="BV69" s="65">
        <v>14</v>
      </c>
      <c r="BW69" s="128" t="s">
        <v>820</v>
      </c>
      <c r="BX69" s="73" t="s">
        <v>814</v>
      </c>
      <c r="BY69" s="73">
        <v>0</v>
      </c>
      <c r="BZ69" s="73">
        <v>0.25</v>
      </c>
      <c r="CA69" s="73">
        <v>0.5</v>
      </c>
      <c r="CB69" s="73">
        <v>0.75</v>
      </c>
      <c r="CC69" s="73">
        <v>1.25</v>
      </c>
      <c r="CD69" s="73">
        <v>2</v>
      </c>
      <c r="CE69" s="73"/>
      <c r="CF69" s="73"/>
      <c r="CG69" s="73"/>
      <c r="CH69" s="73"/>
      <c r="CI69" s="73"/>
      <c r="CJ69" s="73"/>
      <c r="CK69" s="73"/>
      <c r="CL69" s="73"/>
      <c r="CM69" s="73"/>
      <c r="CN69" s="73"/>
      <c r="CO69" s="83">
        <v>0</v>
      </c>
      <c r="CP69" s="86">
        <f>SUM(CO69*$BW$36)</f>
        <v>0</v>
      </c>
      <c r="CQ69" s="86">
        <f>SUM(CO69*$BW$37)</f>
        <v>0</v>
      </c>
      <c r="CR69" s="4"/>
    </row>
    <row r="70" spans="1:96">
      <c r="A70" s="3"/>
      <c r="U70" s="23">
        <f>SUM(U40:U69)</f>
        <v>3.08</v>
      </c>
      <c r="V70" s="23">
        <f t="shared" ref="V70:W70" si="0">SUM(V40:V69)</f>
        <v>64372</v>
      </c>
      <c r="W70" s="23">
        <f t="shared" si="0"/>
        <v>61600</v>
      </c>
      <c r="X70" s="4"/>
      <c r="Y70" s="3"/>
      <c r="AS70" s="23">
        <f>SUM(AS40:AS69)</f>
        <v>9.66</v>
      </c>
      <c r="AT70" s="23">
        <f t="shared" ref="AT70:AU70" si="1">SUM(AT40:AT69)</f>
        <v>201894</v>
      </c>
      <c r="AU70" s="23">
        <f t="shared" si="1"/>
        <v>386400</v>
      </c>
      <c r="AV70" s="4"/>
      <c r="AW70" s="3"/>
      <c r="BQ70" s="23">
        <f t="shared" ref="BQ70:BR70" si="2">SUM(BQ40:BQ69)</f>
        <v>7.02</v>
      </c>
      <c r="BR70" s="23">
        <f t="shared" si="2"/>
        <v>146718</v>
      </c>
      <c r="BS70" s="23">
        <f>SUM(BS40:BS69)</f>
        <v>245700</v>
      </c>
      <c r="BT70" s="4"/>
      <c r="CO70" s="25">
        <f t="shared" ref="CO70:CP70" si="3">SUM(CO41:CO69)</f>
        <v>3.7699999999999996</v>
      </c>
      <c r="CP70" s="25">
        <f t="shared" si="3"/>
        <v>78793</v>
      </c>
      <c r="CQ70" s="25">
        <f>SUM(CQ41:CQ69)</f>
        <v>75400</v>
      </c>
      <c r="CR70" s="4"/>
    </row>
    <row r="71" spans="1:96">
      <c r="A71" s="3"/>
      <c r="W71" s="25"/>
      <c r="X71" s="4"/>
      <c r="Y71" s="3"/>
      <c r="AU71" s="25"/>
      <c r="AV71" s="4"/>
      <c r="AW71" s="3"/>
      <c r="BS71" s="25"/>
      <c r="BT71" s="4"/>
      <c r="CQ71" s="25"/>
      <c r="CR71" s="4"/>
    </row>
    <row r="72" spans="1:96">
      <c r="A72" s="3"/>
      <c r="B72">
        <v>15</v>
      </c>
      <c r="C72" t="s">
        <v>804</v>
      </c>
      <c r="U72" s="23">
        <v>1</v>
      </c>
      <c r="W72" s="25">
        <v>5000</v>
      </c>
      <c r="X72" s="4"/>
      <c r="Y72" s="3"/>
      <c r="Z72">
        <v>13</v>
      </c>
      <c r="AA72" t="s">
        <v>804</v>
      </c>
      <c r="AS72" s="23">
        <v>1</v>
      </c>
      <c r="AU72" s="25">
        <v>16000</v>
      </c>
      <c r="AV72" s="4"/>
      <c r="AW72" s="3"/>
      <c r="AX72">
        <v>13</v>
      </c>
      <c r="AY72" t="s">
        <v>804</v>
      </c>
      <c r="BQ72" s="23">
        <v>1</v>
      </c>
      <c r="BS72" s="25">
        <v>16000</v>
      </c>
      <c r="BT72" s="4"/>
      <c r="BV72">
        <v>13</v>
      </c>
      <c r="BW72" t="s">
        <v>804</v>
      </c>
      <c r="CO72" s="23">
        <v>1</v>
      </c>
      <c r="CQ72" s="25">
        <v>16000</v>
      </c>
      <c r="CR72" s="4"/>
    </row>
    <row r="73" spans="1:96">
      <c r="A73" s="3"/>
      <c r="B73">
        <v>16</v>
      </c>
      <c r="C73" t="s">
        <v>803</v>
      </c>
      <c r="U73" s="23">
        <v>2</v>
      </c>
      <c r="W73" s="25">
        <f>U73*'1 Input'!AN16</f>
        <v>0</v>
      </c>
      <c r="X73" s="4"/>
      <c r="Y73" s="3"/>
      <c r="Z73">
        <v>14</v>
      </c>
      <c r="AA73" t="s">
        <v>803</v>
      </c>
      <c r="AS73" s="23">
        <v>8</v>
      </c>
      <c r="AU73" s="25">
        <f>AS73*'1 Input'!AN16</f>
        <v>0</v>
      </c>
      <c r="AV73" s="4"/>
      <c r="AW73" s="3"/>
      <c r="AX73">
        <v>14</v>
      </c>
      <c r="AY73" t="s">
        <v>803</v>
      </c>
      <c r="BQ73" s="23">
        <v>8</v>
      </c>
      <c r="BS73" s="25">
        <f>BQ73*'1 Input'!AN16</f>
        <v>0</v>
      </c>
      <c r="BT73" s="4"/>
      <c r="BV73">
        <v>14</v>
      </c>
      <c r="BW73" t="s">
        <v>803</v>
      </c>
      <c r="CO73" s="23">
        <v>6</v>
      </c>
      <c r="CQ73" s="25">
        <f>CO73*'1 Input'!AN16</f>
        <v>0</v>
      </c>
      <c r="CR73" s="4"/>
    </row>
    <row r="74" spans="1:96" ht="15" thickBot="1">
      <c r="A74" s="5"/>
      <c r="B74" s="6"/>
      <c r="C74" s="6"/>
      <c r="D74" s="6"/>
      <c r="E74" s="6"/>
      <c r="F74" s="6"/>
      <c r="G74" s="6"/>
      <c r="H74" s="6"/>
      <c r="I74" s="6"/>
      <c r="J74" s="6"/>
      <c r="K74" s="6"/>
      <c r="L74" s="6"/>
      <c r="M74" s="6"/>
      <c r="N74" s="6"/>
      <c r="O74" s="6"/>
      <c r="P74" s="6"/>
      <c r="Q74" s="6"/>
      <c r="R74" s="6"/>
      <c r="S74" s="6"/>
      <c r="T74" s="6"/>
      <c r="U74" s="6"/>
      <c r="V74" s="6"/>
      <c r="W74" s="6"/>
      <c r="X74" s="7"/>
      <c r="Y74" s="5"/>
      <c r="Z74" s="6"/>
      <c r="AA74" s="6"/>
      <c r="AB74" s="6"/>
      <c r="AC74" s="6"/>
      <c r="AD74" s="6"/>
      <c r="AE74" s="6"/>
      <c r="AF74" s="6"/>
      <c r="AG74" s="6"/>
      <c r="AH74" s="6"/>
      <c r="AI74" s="6"/>
      <c r="AJ74" s="6"/>
      <c r="AK74" s="6"/>
      <c r="AL74" s="6"/>
      <c r="AM74" s="6"/>
      <c r="AN74" s="6"/>
      <c r="AO74" s="6"/>
      <c r="AP74" s="6"/>
      <c r="AQ74" s="6"/>
      <c r="AR74" s="6"/>
      <c r="AS74" s="6"/>
      <c r="AT74" s="6"/>
      <c r="AU74" s="6"/>
      <c r="AV74" s="7"/>
      <c r="AW74" s="5"/>
      <c r="AX74" s="6"/>
      <c r="AY74" s="6"/>
      <c r="AZ74" s="6"/>
      <c r="BA74" s="6"/>
      <c r="BB74" s="6"/>
      <c r="BC74" s="6"/>
      <c r="BD74" s="6"/>
      <c r="BE74" s="6"/>
      <c r="BF74" s="6"/>
      <c r="BG74" s="6"/>
      <c r="BH74" s="6"/>
      <c r="BI74" s="6"/>
      <c r="BJ74" s="6"/>
      <c r="BK74" s="6"/>
      <c r="BL74" s="6"/>
      <c r="BM74" s="6"/>
      <c r="BN74" s="6"/>
      <c r="BO74" s="6"/>
      <c r="BP74" s="6"/>
      <c r="BQ74" s="6"/>
      <c r="BR74" s="6"/>
      <c r="BS74" s="6"/>
      <c r="BT74" s="7"/>
      <c r="BU74" s="6"/>
      <c r="BV74" s="6"/>
      <c r="BW74" s="6"/>
      <c r="BX74" s="6"/>
      <c r="BY74" s="6"/>
      <c r="BZ74" s="6"/>
      <c r="CA74" s="6"/>
      <c r="CB74" s="6"/>
      <c r="CC74" s="6"/>
      <c r="CD74" s="6"/>
      <c r="CE74" s="6"/>
      <c r="CF74" s="6"/>
      <c r="CG74" s="6"/>
      <c r="CH74" s="6"/>
      <c r="CI74" s="6"/>
      <c r="CJ74" s="6"/>
      <c r="CK74" s="6"/>
      <c r="CL74" s="6"/>
      <c r="CM74" s="6"/>
      <c r="CN74" s="6"/>
      <c r="CO74" s="6"/>
      <c r="CP74" s="6"/>
      <c r="CQ74" s="6"/>
      <c r="CR74" s="7"/>
    </row>
    <row r="78" spans="1:96">
      <c r="D78" s="20"/>
      <c r="E78">
        <v>60</v>
      </c>
      <c r="AB78" s="20"/>
      <c r="AC78">
        <v>60</v>
      </c>
    </row>
    <row r="79" spans="1:96">
      <c r="D79" s="20">
        <f>SUM(E79:V79)</f>
        <v>120</v>
      </c>
      <c r="E79" s="91">
        <v>60</v>
      </c>
      <c r="F79">
        <v>60</v>
      </c>
      <c r="AB79" s="20">
        <f>SUM(AC79:AT79)</f>
        <v>120</v>
      </c>
      <c r="AC79" s="91">
        <v>60</v>
      </c>
      <c r="AD79">
        <v>60</v>
      </c>
    </row>
    <row r="80" spans="1:96">
      <c r="D80" s="20">
        <f t="shared" ref="D80:D95" si="4">SUM(E80:V80)</f>
        <v>180</v>
      </c>
      <c r="E80" s="91">
        <v>60</v>
      </c>
      <c r="F80">
        <v>60</v>
      </c>
      <c r="G80">
        <v>60</v>
      </c>
      <c r="AB80" s="20">
        <f t="shared" ref="AB80:AB95" si="5">SUM(AC80:AT80)</f>
        <v>180</v>
      </c>
      <c r="AC80" s="91">
        <v>60</v>
      </c>
      <c r="AD80">
        <v>60</v>
      </c>
      <c r="AE80">
        <v>60</v>
      </c>
    </row>
    <row r="81" spans="4:47">
      <c r="D81" s="20">
        <f t="shared" si="4"/>
        <v>240</v>
      </c>
      <c r="E81" s="91">
        <v>60</v>
      </c>
      <c r="F81">
        <v>60</v>
      </c>
      <c r="G81">
        <v>60</v>
      </c>
      <c r="H81">
        <v>60</v>
      </c>
      <c r="AB81" s="20">
        <f t="shared" si="5"/>
        <v>240</v>
      </c>
      <c r="AC81" s="91">
        <v>60</v>
      </c>
      <c r="AD81">
        <v>60</v>
      </c>
      <c r="AE81">
        <v>60</v>
      </c>
      <c r="AF81">
        <v>60</v>
      </c>
    </row>
    <row r="82" spans="4:47">
      <c r="D82" s="20">
        <f t="shared" si="4"/>
        <v>300</v>
      </c>
      <c r="E82" s="91">
        <v>60</v>
      </c>
      <c r="F82" s="91">
        <v>60</v>
      </c>
      <c r="G82">
        <v>60</v>
      </c>
      <c r="H82">
        <v>60</v>
      </c>
      <c r="I82">
        <v>60</v>
      </c>
      <c r="AB82" s="20">
        <f t="shared" si="5"/>
        <v>300</v>
      </c>
      <c r="AC82" s="91">
        <v>60</v>
      </c>
      <c r="AD82" s="91">
        <v>60</v>
      </c>
      <c r="AE82">
        <v>60</v>
      </c>
      <c r="AF82">
        <v>60</v>
      </c>
      <c r="AG82">
        <v>60</v>
      </c>
    </row>
    <row r="83" spans="4:47">
      <c r="D83" s="20">
        <f t="shared" si="4"/>
        <v>360</v>
      </c>
      <c r="E83" s="91">
        <v>60</v>
      </c>
      <c r="F83" s="91">
        <v>60</v>
      </c>
      <c r="G83">
        <v>60</v>
      </c>
      <c r="H83">
        <v>60</v>
      </c>
      <c r="I83">
        <v>60</v>
      </c>
      <c r="J83">
        <v>60</v>
      </c>
      <c r="AB83" s="20">
        <f t="shared" si="5"/>
        <v>360</v>
      </c>
      <c r="AC83" s="91">
        <v>60</v>
      </c>
      <c r="AD83" s="91">
        <v>60</v>
      </c>
      <c r="AE83">
        <v>60</v>
      </c>
      <c r="AF83">
        <v>60</v>
      </c>
      <c r="AG83">
        <v>60</v>
      </c>
      <c r="AH83">
        <v>60</v>
      </c>
    </row>
    <row r="84" spans="4:47">
      <c r="D84" s="20">
        <f t="shared" si="4"/>
        <v>420</v>
      </c>
      <c r="E84" s="91">
        <v>60</v>
      </c>
      <c r="F84" s="91">
        <v>60</v>
      </c>
      <c r="G84">
        <v>60</v>
      </c>
      <c r="H84">
        <v>60</v>
      </c>
      <c r="I84">
        <v>60</v>
      </c>
      <c r="J84">
        <v>60</v>
      </c>
      <c r="K84">
        <v>60</v>
      </c>
      <c r="AB84" s="20">
        <f t="shared" si="5"/>
        <v>420</v>
      </c>
      <c r="AC84" s="91">
        <v>60</v>
      </c>
      <c r="AD84" s="91">
        <v>60</v>
      </c>
      <c r="AE84">
        <v>60</v>
      </c>
      <c r="AF84">
        <v>60</v>
      </c>
      <c r="AG84">
        <v>60</v>
      </c>
      <c r="AH84">
        <v>60</v>
      </c>
      <c r="AI84">
        <v>60</v>
      </c>
    </row>
    <row r="85" spans="4:47">
      <c r="D85" s="20">
        <f t="shared" si="4"/>
        <v>480</v>
      </c>
      <c r="E85" s="91">
        <v>60</v>
      </c>
      <c r="F85" s="91">
        <v>60</v>
      </c>
      <c r="G85" s="91">
        <v>60</v>
      </c>
      <c r="H85">
        <v>60</v>
      </c>
      <c r="I85">
        <v>60</v>
      </c>
      <c r="J85">
        <v>60</v>
      </c>
      <c r="K85">
        <v>60</v>
      </c>
      <c r="L85">
        <v>60</v>
      </c>
      <c r="AB85" s="20">
        <f t="shared" si="5"/>
        <v>480</v>
      </c>
      <c r="AC85" s="91">
        <v>60</v>
      </c>
      <c r="AD85" s="91">
        <v>60</v>
      </c>
      <c r="AE85" s="91">
        <v>60</v>
      </c>
      <c r="AF85">
        <v>60</v>
      </c>
      <c r="AG85">
        <v>60</v>
      </c>
      <c r="AH85">
        <v>60</v>
      </c>
      <c r="AI85">
        <v>60</v>
      </c>
      <c r="AJ85">
        <v>60</v>
      </c>
    </row>
    <row r="86" spans="4:47">
      <c r="D86" s="20">
        <f t="shared" si="4"/>
        <v>540</v>
      </c>
      <c r="E86" s="91">
        <v>60</v>
      </c>
      <c r="F86" s="91">
        <v>60</v>
      </c>
      <c r="G86" s="91">
        <v>60</v>
      </c>
      <c r="H86">
        <v>60</v>
      </c>
      <c r="I86">
        <v>60</v>
      </c>
      <c r="J86">
        <v>60</v>
      </c>
      <c r="K86">
        <v>60</v>
      </c>
      <c r="L86">
        <v>60</v>
      </c>
      <c r="M86">
        <v>60</v>
      </c>
      <c r="AB86" s="20">
        <f t="shared" si="5"/>
        <v>540</v>
      </c>
      <c r="AC86" s="91">
        <v>60</v>
      </c>
      <c r="AD86" s="91">
        <v>60</v>
      </c>
      <c r="AE86" s="91">
        <v>60</v>
      </c>
      <c r="AF86">
        <v>60</v>
      </c>
      <c r="AG86">
        <v>60</v>
      </c>
      <c r="AH86">
        <v>60</v>
      </c>
      <c r="AI86">
        <v>60</v>
      </c>
      <c r="AJ86">
        <v>60</v>
      </c>
      <c r="AK86">
        <v>60</v>
      </c>
    </row>
    <row r="87" spans="4:47">
      <c r="D87" s="20">
        <f t="shared" si="4"/>
        <v>600</v>
      </c>
      <c r="E87" s="91">
        <v>60</v>
      </c>
      <c r="F87" s="91">
        <v>60</v>
      </c>
      <c r="G87" s="91">
        <v>60</v>
      </c>
      <c r="H87">
        <v>60</v>
      </c>
      <c r="I87">
        <v>60</v>
      </c>
      <c r="J87">
        <v>60</v>
      </c>
      <c r="K87">
        <v>60</v>
      </c>
      <c r="L87">
        <v>60</v>
      </c>
      <c r="M87">
        <v>60</v>
      </c>
      <c r="N87">
        <v>60</v>
      </c>
      <c r="AB87" s="20">
        <f t="shared" si="5"/>
        <v>600</v>
      </c>
      <c r="AC87" s="91">
        <v>60</v>
      </c>
      <c r="AD87" s="91">
        <v>60</v>
      </c>
      <c r="AE87" s="91">
        <v>60</v>
      </c>
      <c r="AF87">
        <v>60</v>
      </c>
      <c r="AG87">
        <v>60</v>
      </c>
      <c r="AH87">
        <v>60</v>
      </c>
      <c r="AI87">
        <v>60</v>
      </c>
      <c r="AJ87">
        <v>60</v>
      </c>
      <c r="AK87">
        <v>60</v>
      </c>
      <c r="AL87">
        <v>60</v>
      </c>
    </row>
    <row r="88" spans="4:47">
      <c r="D88" s="20">
        <f t="shared" si="4"/>
        <v>660</v>
      </c>
      <c r="E88" s="91">
        <v>60</v>
      </c>
      <c r="F88" s="91">
        <v>60</v>
      </c>
      <c r="G88" s="91">
        <v>60</v>
      </c>
      <c r="H88">
        <v>60</v>
      </c>
      <c r="I88">
        <v>60</v>
      </c>
      <c r="J88">
        <v>60</v>
      </c>
      <c r="K88">
        <v>60</v>
      </c>
      <c r="L88">
        <v>60</v>
      </c>
      <c r="M88">
        <v>60</v>
      </c>
      <c r="N88">
        <v>60</v>
      </c>
      <c r="O88">
        <v>60</v>
      </c>
      <c r="AB88" s="20">
        <f t="shared" si="5"/>
        <v>660</v>
      </c>
      <c r="AC88" s="91">
        <v>60</v>
      </c>
      <c r="AD88" s="91">
        <v>60</v>
      </c>
      <c r="AE88" s="91">
        <v>60</v>
      </c>
      <c r="AF88">
        <v>60</v>
      </c>
      <c r="AG88">
        <v>60</v>
      </c>
      <c r="AH88">
        <v>60</v>
      </c>
      <c r="AI88">
        <v>60</v>
      </c>
      <c r="AJ88">
        <v>60</v>
      </c>
      <c r="AK88">
        <v>60</v>
      </c>
      <c r="AL88">
        <v>60</v>
      </c>
      <c r="AM88">
        <v>60</v>
      </c>
    </row>
    <row r="89" spans="4:47">
      <c r="D89" s="20">
        <f t="shared" si="4"/>
        <v>720</v>
      </c>
      <c r="E89" s="91">
        <v>60</v>
      </c>
      <c r="F89" s="91">
        <v>60</v>
      </c>
      <c r="G89" s="91">
        <v>60</v>
      </c>
      <c r="H89" s="91">
        <v>60</v>
      </c>
      <c r="I89">
        <v>60</v>
      </c>
      <c r="J89">
        <v>60</v>
      </c>
      <c r="K89">
        <v>60</v>
      </c>
      <c r="L89">
        <v>60</v>
      </c>
      <c r="M89">
        <v>60</v>
      </c>
      <c r="N89">
        <v>60</v>
      </c>
      <c r="O89">
        <v>60</v>
      </c>
      <c r="P89">
        <v>60</v>
      </c>
      <c r="AB89" s="20">
        <f t="shared" si="5"/>
        <v>720</v>
      </c>
      <c r="AC89" s="91">
        <v>60</v>
      </c>
      <c r="AD89" s="91">
        <v>60</v>
      </c>
      <c r="AE89" s="91">
        <v>60</v>
      </c>
      <c r="AF89" s="91">
        <v>60</v>
      </c>
      <c r="AG89">
        <v>60</v>
      </c>
      <c r="AH89">
        <v>60</v>
      </c>
      <c r="AI89">
        <v>60</v>
      </c>
      <c r="AJ89">
        <v>60</v>
      </c>
      <c r="AK89">
        <v>60</v>
      </c>
      <c r="AL89">
        <v>60</v>
      </c>
      <c r="AM89">
        <v>60</v>
      </c>
      <c r="AN89">
        <v>60</v>
      </c>
    </row>
    <row r="90" spans="4:47">
      <c r="D90" s="20">
        <f t="shared" si="4"/>
        <v>780</v>
      </c>
      <c r="E90" s="91">
        <v>60</v>
      </c>
      <c r="F90" s="91">
        <v>60</v>
      </c>
      <c r="G90" s="91">
        <v>60</v>
      </c>
      <c r="H90" s="91">
        <v>60</v>
      </c>
      <c r="I90" s="91">
        <v>60</v>
      </c>
      <c r="J90">
        <v>60</v>
      </c>
      <c r="K90">
        <v>60</v>
      </c>
      <c r="L90">
        <v>60</v>
      </c>
      <c r="M90">
        <v>60</v>
      </c>
      <c r="N90">
        <v>60</v>
      </c>
      <c r="O90">
        <v>60</v>
      </c>
      <c r="P90">
        <v>60</v>
      </c>
      <c r="Q90">
        <v>60</v>
      </c>
      <c r="AB90" s="20">
        <f t="shared" si="5"/>
        <v>780</v>
      </c>
      <c r="AC90" s="91">
        <v>60</v>
      </c>
      <c r="AD90" s="91">
        <v>60</v>
      </c>
      <c r="AE90" s="91">
        <v>60</v>
      </c>
      <c r="AF90" s="91">
        <v>60</v>
      </c>
      <c r="AG90" s="91">
        <v>60</v>
      </c>
      <c r="AH90">
        <v>60</v>
      </c>
      <c r="AI90">
        <v>60</v>
      </c>
      <c r="AJ90">
        <v>60</v>
      </c>
      <c r="AK90">
        <v>60</v>
      </c>
      <c r="AL90">
        <v>60</v>
      </c>
      <c r="AM90">
        <v>60</v>
      </c>
      <c r="AN90">
        <v>60</v>
      </c>
      <c r="AO90">
        <v>60</v>
      </c>
    </row>
    <row r="91" spans="4:47">
      <c r="D91" s="20">
        <f t="shared" si="4"/>
        <v>840</v>
      </c>
      <c r="E91" s="91">
        <v>60</v>
      </c>
      <c r="F91" s="91">
        <v>60</v>
      </c>
      <c r="G91" s="91">
        <v>60</v>
      </c>
      <c r="H91" s="91">
        <v>60</v>
      </c>
      <c r="I91" s="91">
        <v>60</v>
      </c>
      <c r="J91">
        <v>60</v>
      </c>
      <c r="K91">
        <v>60</v>
      </c>
      <c r="L91">
        <v>60</v>
      </c>
      <c r="M91">
        <v>60</v>
      </c>
      <c r="N91">
        <v>60</v>
      </c>
      <c r="O91">
        <v>60</v>
      </c>
      <c r="P91">
        <v>60</v>
      </c>
      <c r="Q91">
        <v>60</v>
      </c>
      <c r="R91">
        <v>60</v>
      </c>
      <c r="AB91" s="20">
        <f t="shared" si="5"/>
        <v>840</v>
      </c>
      <c r="AC91" s="91">
        <v>60</v>
      </c>
      <c r="AD91" s="91">
        <v>60</v>
      </c>
      <c r="AE91" s="91">
        <v>60</v>
      </c>
      <c r="AF91" s="91">
        <v>60</v>
      </c>
      <c r="AG91" s="91">
        <v>60</v>
      </c>
      <c r="AH91">
        <v>60</v>
      </c>
      <c r="AI91">
        <v>60</v>
      </c>
      <c r="AJ91">
        <v>60</v>
      </c>
      <c r="AK91">
        <v>60</v>
      </c>
      <c r="AL91">
        <v>60</v>
      </c>
      <c r="AM91">
        <v>60</v>
      </c>
      <c r="AN91">
        <v>60</v>
      </c>
      <c r="AO91">
        <v>60</v>
      </c>
      <c r="AP91">
        <v>60</v>
      </c>
    </row>
    <row r="92" spans="4:47">
      <c r="D92" s="20">
        <f t="shared" si="4"/>
        <v>900</v>
      </c>
      <c r="E92" s="91">
        <v>60</v>
      </c>
      <c r="F92" s="91">
        <v>60</v>
      </c>
      <c r="G92" s="91">
        <v>60</v>
      </c>
      <c r="H92" s="91">
        <v>60</v>
      </c>
      <c r="I92" s="91">
        <v>60</v>
      </c>
      <c r="J92">
        <v>60</v>
      </c>
      <c r="K92">
        <v>60</v>
      </c>
      <c r="L92">
        <v>60</v>
      </c>
      <c r="M92">
        <v>60</v>
      </c>
      <c r="N92">
        <v>60</v>
      </c>
      <c r="O92">
        <v>60</v>
      </c>
      <c r="P92">
        <v>60</v>
      </c>
      <c r="Q92">
        <v>60</v>
      </c>
      <c r="R92">
        <v>60</v>
      </c>
      <c r="S92">
        <v>60</v>
      </c>
      <c r="AB92" s="20">
        <f t="shared" si="5"/>
        <v>900</v>
      </c>
      <c r="AC92" s="91">
        <v>60</v>
      </c>
      <c r="AD92" s="91">
        <v>60</v>
      </c>
      <c r="AE92" s="91">
        <v>60</v>
      </c>
      <c r="AF92" s="91">
        <v>60</v>
      </c>
      <c r="AG92" s="91">
        <v>60</v>
      </c>
      <c r="AH92">
        <v>60</v>
      </c>
      <c r="AI92">
        <v>60</v>
      </c>
      <c r="AJ92">
        <v>60</v>
      </c>
      <c r="AK92">
        <v>60</v>
      </c>
      <c r="AL92">
        <v>60</v>
      </c>
      <c r="AM92">
        <v>60</v>
      </c>
      <c r="AN92">
        <v>60</v>
      </c>
      <c r="AO92">
        <v>60</v>
      </c>
      <c r="AP92">
        <v>60</v>
      </c>
      <c r="AQ92">
        <v>60</v>
      </c>
    </row>
    <row r="93" spans="4:47">
      <c r="D93" s="20">
        <f t="shared" si="4"/>
        <v>960</v>
      </c>
      <c r="E93" s="91">
        <v>60</v>
      </c>
      <c r="F93" s="91">
        <v>60</v>
      </c>
      <c r="G93" s="91">
        <v>60</v>
      </c>
      <c r="H93" s="91">
        <v>60</v>
      </c>
      <c r="I93" s="91">
        <v>60</v>
      </c>
      <c r="J93">
        <v>60</v>
      </c>
      <c r="K93">
        <v>60</v>
      </c>
      <c r="L93">
        <v>60</v>
      </c>
      <c r="M93">
        <v>60</v>
      </c>
      <c r="N93">
        <v>60</v>
      </c>
      <c r="O93">
        <v>60</v>
      </c>
      <c r="P93">
        <v>60</v>
      </c>
      <c r="Q93">
        <v>60</v>
      </c>
      <c r="R93">
        <v>60</v>
      </c>
      <c r="S93">
        <v>60</v>
      </c>
      <c r="T93">
        <v>60</v>
      </c>
      <c r="AB93" s="20">
        <f t="shared" si="5"/>
        <v>960</v>
      </c>
      <c r="AC93" s="91">
        <v>60</v>
      </c>
      <c r="AD93" s="91">
        <v>60</v>
      </c>
      <c r="AE93" s="91">
        <v>60</v>
      </c>
      <c r="AF93" s="91">
        <v>60</v>
      </c>
      <c r="AG93" s="91">
        <v>60</v>
      </c>
      <c r="AH93">
        <v>60</v>
      </c>
      <c r="AI93">
        <v>60</v>
      </c>
      <c r="AJ93">
        <v>60</v>
      </c>
      <c r="AK93">
        <v>60</v>
      </c>
      <c r="AL93">
        <v>60</v>
      </c>
      <c r="AM93">
        <v>60</v>
      </c>
      <c r="AN93">
        <v>60</v>
      </c>
      <c r="AO93">
        <v>60</v>
      </c>
      <c r="AP93">
        <v>60</v>
      </c>
      <c r="AQ93">
        <v>60</v>
      </c>
      <c r="AR93">
        <v>60</v>
      </c>
    </row>
    <row r="94" spans="4:47">
      <c r="D94" s="20">
        <f t="shared" si="4"/>
        <v>1020</v>
      </c>
      <c r="E94" s="91">
        <v>60</v>
      </c>
      <c r="F94" s="91">
        <v>60</v>
      </c>
      <c r="G94" s="91">
        <v>60</v>
      </c>
      <c r="H94" s="91">
        <v>60</v>
      </c>
      <c r="I94" s="91">
        <v>60</v>
      </c>
      <c r="J94">
        <v>60</v>
      </c>
      <c r="K94">
        <v>60</v>
      </c>
      <c r="L94">
        <v>60</v>
      </c>
      <c r="M94">
        <v>60</v>
      </c>
      <c r="N94">
        <v>60</v>
      </c>
      <c r="O94">
        <v>60</v>
      </c>
      <c r="P94">
        <v>60</v>
      </c>
      <c r="Q94">
        <v>60</v>
      </c>
      <c r="R94">
        <v>60</v>
      </c>
      <c r="S94">
        <v>60</v>
      </c>
      <c r="T94">
        <v>60</v>
      </c>
      <c r="U94">
        <v>60</v>
      </c>
      <c r="AB94" s="20">
        <f t="shared" si="5"/>
        <v>1020</v>
      </c>
      <c r="AC94" s="91">
        <v>60</v>
      </c>
      <c r="AD94" s="91">
        <v>60</v>
      </c>
      <c r="AE94" s="91">
        <v>60</v>
      </c>
      <c r="AF94" s="91">
        <v>60</v>
      </c>
      <c r="AG94" s="91">
        <v>60</v>
      </c>
      <c r="AH94">
        <v>60</v>
      </c>
      <c r="AI94">
        <v>60</v>
      </c>
      <c r="AJ94">
        <v>60</v>
      </c>
      <c r="AK94">
        <v>60</v>
      </c>
      <c r="AL94">
        <v>60</v>
      </c>
      <c r="AM94">
        <v>60</v>
      </c>
      <c r="AN94">
        <v>60</v>
      </c>
      <c r="AO94">
        <v>60</v>
      </c>
      <c r="AP94">
        <v>60</v>
      </c>
      <c r="AQ94">
        <v>60</v>
      </c>
      <c r="AR94">
        <v>60</v>
      </c>
      <c r="AS94">
        <v>60</v>
      </c>
    </row>
    <row r="95" spans="4:47">
      <c r="D95" s="20">
        <f t="shared" si="4"/>
        <v>1080</v>
      </c>
      <c r="E95" s="91">
        <v>60</v>
      </c>
      <c r="F95" s="91">
        <v>60</v>
      </c>
      <c r="G95" s="91">
        <v>60</v>
      </c>
      <c r="H95" s="91">
        <v>60</v>
      </c>
      <c r="I95" s="91">
        <v>60</v>
      </c>
      <c r="J95">
        <v>60</v>
      </c>
      <c r="K95">
        <v>60</v>
      </c>
      <c r="L95">
        <v>60</v>
      </c>
      <c r="M95">
        <v>60</v>
      </c>
      <c r="N95">
        <v>60</v>
      </c>
      <c r="O95">
        <v>60</v>
      </c>
      <c r="P95">
        <v>60</v>
      </c>
      <c r="Q95">
        <v>60</v>
      </c>
      <c r="R95">
        <v>60</v>
      </c>
      <c r="S95">
        <v>60</v>
      </c>
      <c r="T95">
        <v>60</v>
      </c>
      <c r="U95">
        <v>60</v>
      </c>
      <c r="V95">
        <v>60</v>
      </c>
      <c r="AB95" s="20">
        <f t="shared" si="5"/>
        <v>1080</v>
      </c>
      <c r="AC95" s="91">
        <v>60</v>
      </c>
      <c r="AD95" s="91">
        <v>60</v>
      </c>
      <c r="AE95" s="91">
        <v>60</v>
      </c>
      <c r="AF95" s="91">
        <v>60</v>
      </c>
      <c r="AG95" s="91">
        <v>60</v>
      </c>
      <c r="AH95">
        <v>60</v>
      </c>
      <c r="AI95">
        <v>60</v>
      </c>
      <c r="AJ95">
        <v>60</v>
      </c>
      <c r="AK95">
        <v>60</v>
      </c>
      <c r="AL95">
        <v>60</v>
      </c>
      <c r="AM95">
        <v>60</v>
      </c>
      <c r="AN95">
        <v>60</v>
      </c>
      <c r="AO95">
        <v>60</v>
      </c>
      <c r="AP95">
        <v>60</v>
      </c>
      <c r="AQ95">
        <v>60</v>
      </c>
      <c r="AR95">
        <v>60</v>
      </c>
      <c r="AS95">
        <v>60</v>
      </c>
      <c r="AT95">
        <v>60</v>
      </c>
    </row>
    <row r="96" spans="4:47">
      <c r="D96" s="20">
        <f>SUM(E96:W96)</f>
        <v>1140</v>
      </c>
      <c r="E96" s="91">
        <v>60</v>
      </c>
      <c r="F96" s="91">
        <v>60</v>
      </c>
      <c r="G96" s="91">
        <v>60</v>
      </c>
      <c r="H96" s="91">
        <v>60</v>
      </c>
      <c r="I96" s="91">
        <v>60</v>
      </c>
      <c r="J96">
        <v>60</v>
      </c>
      <c r="K96">
        <v>60</v>
      </c>
      <c r="L96">
        <v>60</v>
      </c>
      <c r="M96">
        <v>60</v>
      </c>
      <c r="N96">
        <v>60</v>
      </c>
      <c r="O96">
        <v>60</v>
      </c>
      <c r="P96">
        <v>60</v>
      </c>
      <c r="Q96">
        <v>60</v>
      </c>
      <c r="R96">
        <v>60</v>
      </c>
      <c r="S96">
        <v>60</v>
      </c>
      <c r="T96">
        <v>60</v>
      </c>
      <c r="U96">
        <v>60</v>
      </c>
      <c r="V96">
        <v>60</v>
      </c>
      <c r="W96">
        <v>60</v>
      </c>
      <c r="AB96" s="20">
        <f>SUM(AC96:AU96)</f>
        <v>1140</v>
      </c>
      <c r="AC96" s="91">
        <v>60</v>
      </c>
      <c r="AD96" s="91">
        <v>60</v>
      </c>
      <c r="AE96" s="91">
        <v>60</v>
      </c>
      <c r="AF96" s="91">
        <v>60</v>
      </c>
      <c r="AG96" s="91">
        <v>60</v>
      </c>
      <c r="AH96">
        <v>60</v>
      </c>
      <c r="AI96">
        <v>60</v>
      </c>
      <c r="AJ96">
        <v>60</v>
      </c>
      <c r="AK96">
        <v>60</v>
      </c>
      <c r="AL96">
        <v>60</v>
      </c>
      <c r="AM96">
        <v>60</v>
      </c>
      <c r="AN96">
        <v>60</v>
      </c>
      <c r="AO96">
        <v>60</v>
      </c>
      <c r="AP96">
        <v>60</v>
      </c>
      <c r="AQ96">
        <v>60</v>
      </c>
      <c r="AR96">
        <v>60</v>
      </c>
      <c r="AS96">
        <v>60</v>
      </c>
      <c r="AT96">
        <v>60</v>
      </c>
      <c r="AU96">
        <v>60</v>
      </c>
    </row>
    <row r="97" spans="4:48">
      <c r="D97" s="20">
        <f>SUM(E97:X97)</f>
        <v>1200</v>
      </c>
      <c r="E97" s="91">
        <v>60</v>
      </c>
      <c r="F97" s="91">
        <v>60</v>
      </c>
      <c r="G97" s="91">
        <v>60</v>
      </c>
      <c r="H97" s="91">
        <v>60</v>
      </c>
      <c r="I97" s="91">
        <v>60</v>
      </c>
      <c r="J97">
        <v>60</v>
      </c>
      <c r="K97">
        <v>60</v>
      </c>
      <c r="L97">
        <v>60</v>
      </c>
      <c r="M97">
        <v>60</v>
      </c>
      <c r="N97">
        <v>60</v>
      </c>
      <c r="O97">
        <v>60</v>
      </c>
      <c r="P97">
        <v>60</v>
      </c>
      <c r="Q97">
        <v>60</v>
      </c>
      <c r="R97">
        <v>60</v>
      </c>
      <c r="S97">
        <v>60</v>
      </c>
      <c r="T97">
        <v>60</v>
      </c>
      <c r="U97">
        <v>60</v>
      </c>
      <c r="V97">
        <v>60</v>
      </c>
      <c r="W97">
        <v>60</v>
      </c>
      <c r="X97">
        <v>60</v>
      </c>
      <c r="AB97" s="20">
        <f>SUM(AC97:AV97)</f>
        <v>1200</v>
      </c>
      <c r="AC97" s="91">
        <v>60</v>
      </c>
      <c r="AD97" s="91">
        <v>60</v>
      </c>
      <c r="AE97" s="91">
        <v>60</v>
      </c>
      <c r="AF97" s="91">
        <v>60</v>
      </c>
      <c r="AG97" s="91">
        <v>60</v>
      </c>
      <c r="AH97">
        <v>60</v>
      </c>
      <c r="AI97">
        <v>60</v>
      </c>
      <c r="AJ97">
        <v>60</v>
      </c>
      <c r="AK97">
        <v>60</v>
      </c>
      <c r="AL97">
        <v>60</v>
      </c>
      <c r="AM97">
        <v>60</v>
      </c>
      <c r="AN97">
        <v>60</v>
      </c>
      <c r="AO97">
        <v>60</v>
      </c>
      <c r="AP97">
        <v>60</v>
      </c>
      <c r="AQ97">
        <v>60</v>
      </c>
      <c r="AR97">
        <v>60</v>
      </c>
      <c r="AS97">
        <v>60</v>
      </c>
      <c r="AT97">
        <v>60</v>
      </c>
      <c r="AU97">
        <v>60</v>
      </c>
      <c r="AV97">
        <v>60</v>
      </c>
    </row>
  </sheetData>
  <mergeCells count="20">
    <mergeCell ref="DA51:DB51"/>
    <mergeCell ref="DC51:DD51"/>
    <mergeCell ref="DE51:DF51"/>
    <mergeCell ref="DG51:DH51"/>
    <mergeCell ref="DI51:DJ51"/>
    <mergeCell ref="E39:N39"/>
    <mergeCell ref="AC39:AL39"/>
    <mergeCell ref="BA39:BJ39"/>
    <mergeCell ref="BY39:CH39"/>
    <mergeCell ref="CY51:CZ51"/>
    <mergeCell ref="E4:N4"/>
    <mergeCell ref="AC4:AL4"/>
    <mergeCell ref="BA4:BJ4"/>
    <mergeCell ref="BY4:CH4"/>
    <mergeCell ref="CY16:CZ16"/>
    <mergeCell ref="DA16:DB16"/>
    <mergeCell ref="DC16:DD16"/>
    <mergeCell ref="DE16:DF16"/>
    <mergeCell ref="DG16:DH16"/>
    <mergeCell ref="DI16:DJ16"/>
  </mergeCells>
  <phoneticPr fontId="5" type="noConversion"/>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F5466E-7FD4-49D7-9D1F-A06B17281527}">
          <x14:formula1>
            <xm:f>'1 Input'!$T$3:$T$13</xm:f>
          </x14:formula1>
          <xm:sqref>AA50 BW50 AY50 C50 AA15 BW15 AY15 C15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678E-5A8E-4A4D-B8A4-8FD81EFAB33B}">
  <dimension ref="C5:I14"/>
  <sheetViews>
    <sheetView workbookViewId="0">
      <selection activeCell="G17" sqref="G17"/>
    </sheetView>
  </sheetViews>
  <sheetFormatPr defaultRowHeight="14.4"/>
  <cols>
    <col min="3" max="8" width="15.44140625" bestFit="1" customWidth="1"/>
  </cols>
  <sheetData>
    <row r="5" spans="3:9">
      <c r="C5" t="s">
        <v>535</v>
      </c>
    </row>
    <row r="8" spans="3:9">
      <c r="C8" s="12" t="s">
        <v>44</v>
      </c>
      <c r="D8" s="12" t="s">
        <v>45</v>
      </c>
      <c r="E8" s="12" t="s">
        <v>23</v>
      </c>
      <c r="F8" s="12" t="s">
        <v>24</v>
      </c>
      <c r="G8" s="12" t="s">
        <v>17</v>
      </c>
      <c r="H8" s="12" t="s">
        <v>18</v>
      </c>
      <c r="I8" s="12" t="s">
        <v>104</v>
      </c>
    </row>
    <row r="9" spans="3:9">
      <c r="C9" t="s">
        <v>46</v>
      </c>
      <c r="D9" t="s">
        <v>167</v>
      </c>
      <c r="E9" t="s">
        <v>167</v>
      </c>
      <c r="F9" t="s">
        <v>170</v>
      </c>
      <c r="G9" t="s">
        <v>118</v>
      </c>
      <c r="H9" t="s">
        <v>118</v>
      </c>
    </row>
    <row r="10" spans="3:9">
      <c r="C10" t="s">
        <v>118</v>
      </c>
      <c r="D10" t="s">
        <v>118</v>
      </c>
      <c r="E10" t="s">
        <v>118</v>
      </c>
      <c r="F10" t="s">
        <v>118</v>
      </c>
      <c r="G10" t="s">
        <v>168</v>
      </c>
      <c r="H10" t="s">
        <v>168</v>
      </c>
    </row>
    <row r="11" spans="3:9">
      <c r="C11" t="s">
        <v>168</v>
      </c>
      <c r="D11" t="s">
        <v>168</v>
      </c>
      <c r="E11" t="s">
        <v>168</v>
      </c>
      <c r="F11" t="s">
        <v>168</v>
      </c>
      <c r="G11" t="s">
        <v>169</v>
      </c>
      <c r="H11" t="s">
        <v>169</v>
      </c>
    </row>
    <row r="12" spans="3:9">
      <c r="C12" t="s">
        <v>169</v>
      </c>
      <c r="D12" t="s">
        <v>169</v>
      </c>
      <c r="E12" t="s">
        <v>169</v>
      </c>
      <c r="F12" t="s">
        <v>169</v>
      </c>
    </row>
    <row r="13" spans="3:9">
      <c r="E13" t="s">
        <v>173</v>
      </c>
      <c r="F13" t="s">
        <v>171</v>
      </c>
    </row>
    <row r="14" spans="3:9">
      <c r="F14" t="s">
        <v>172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CE27-F256-43A9-80FF-659836389C3C}">
  <dimension ref="A1:X129"/>
  <sheetViews>
    <sheetView topLeftCell="A2" zoomScale="80" zoomScaleNormal="80" workbookViewId="0">
      <selection activeCell="V18" sqref="V18"/>
    </sheetView>
  </sheetViews>
  <sheetFormatPr defaultRowHeight="14.4"/>
  <cols>
    <col min="3" max="3" width="22.6640625" customWidth="1"/>
    <col min="4" max="4" width="7.6640625" customWidth="1"/>
    <col min="5" max="5" width="6" customWidth="1"/>
    <col min="6" max="17" width="7.33203125" customWidth="1"/>
    <col min="18" max="18" width="8.6640625" bestFit="1" customWidth="1"/>
    <col min="19" max="20" width="9.6640625" bestFit="1" customWidth="1"/>
    <col min="21" max="21" width="7.33203125" customWidth="1"/>
    <col min="23" max="23" width="12.5546875" customWidth="1"/>
  </cols>
  <sheetData>
    <row r="1" spans="1:24">
      <c r="A1" s="1"/>
      <c r="B1" s="2"/>
      <c r="C1" s="2">
        <v>20900</v>
      </c>
      <c r="D1" s="2" t="s">
        <v>571</v>
      </c>
      <c r="E1" s="2"/>
      <c r="F1" s="2"/>
      <c r="G1" s="2"/>
      <c r="H1" s="2"/>
      <c r="I1" s="2"/>
      <c r="J1" s="2"/>
      <c r="K1" s="2"/>
      <c r="L1" s="2"/>
      <c r="M1" s="2"/>
      <c r="N1" s="2"/>
      <c r="O1" s="2"/>
      <c r="P1" s="2"/>
      <c r="Q1" s="2"/>
      <c r="R1" s="2"/>
      <c r="S1" s="2"/>
      <c r="T1" s="2"/>
      <c r="U1" s="2"/>
      <c r="V1" s="2"/>
      <c r="W1" s="2"/>
      <c r="X1" s="90"/>
    </row>
    <row r="2" spans="1:24">
      <c r="A2" s="3"/>
      <c r="C2">
        <v>60000</v>
      </c>
      <c r="D2" t="s">
        <v>572</v>
      </c>
      <c r="U2" s="88" t="s">
        <v>658</v>
      </c>
      <c r="V2" s="89"/>
      <c r="W2" s="89"/>
      <c r="X2" s="4"/>
    </row>
    <row r="3" spans="1:24">
      <c r="A3" s="3"/>
      <c r="X3" s="4"/>
    </row>
    <row r="4" spans="1:24" ht="15" thickBot="1">
      <c r="A4" s="3"/>
      <c r="B4" t="s">
        <v>11</v>
      </c>
      <c r="C4" s="25"/>
      <c r="D4" s="66" t="s">
        <v>537</v>
      </c>
      <c r="E4" s="164" t="s">
        <v>536</v>
      </c>
      <c r="F4" s="165"/>
      <c r="G4" s="165"/>
      <c r="H4" s="165"/>
      <c r="I4" s="165"/>
      <c r="J4" s="165"/>
      <c r="K4" s="165"/>
      <c r="L4" s="165"/>
      <c r="M4" s="165"/>
      <c r="N4" s="166"/>
      <c r="O4" s="77"/>
      <c r="P4" s="77"/>
      <c r="Q4" s="77"/>
      <c r="R4" s="77"/>
      <c r="S4" s="77"/>
      <c r="T4" s="77"/>
      <c r="U4" s="66" t="s">
        <v>581</v>
      </c>
      <c r="V4" s="66" t="s">
        <v>570</v>
      </c>
      <c r="W4" s="66" t="s">
        <v>561</v>
      </c>
      <c r="X4" s="4"/>
    </row>
    <row r="5" spans="1:24">
      <c r="A5" s="3"/>
      <c r="C5" s="78"/>
      <c r="D5" s="68"/>
      <c r="E5" s="70" t="s">
        <v>545</v>
      </c>
      <c r="F5" s="70" t="s">
        <v>546</v>
      </c>
      <c r="G5" s="70" t="s">
        <v>548</v>
      </c>
      <c r="H5" s="70" t="s">
        <v>549</v>
      </c>
      <c r="I5" s="70" t="s">
        <v>550</v>
      </c>
      <c r="J5" s="76"/>
      <c r="K5" s="76"/>
      <c r="L5" s="76"/>
      <c r="M5" s="76"/>
      <c r="N5" s="76"/>
      <c r="O5" s="76"/>
      <c r="P5" s="76"/>
      <c r="Q5" s="76"/>
      <c r="R5" s="76"/>
      <c r="S5" s="76"/>
      <c r="T5" s="76"/>
      <c r="U5" s="68"/>
      <c r="V5" s="68"/>
      <c r="W5" s="85"/>
      <c r="X5" s="4"/>
    </row>
    <row r="6" spans="1:24" ht="15" thickBot="1">
      <c r="A6" s="3"/>
      <c r="B6" s="65">
        <v>1</v>
      </c>
      <c r="C6" s="72" t="s">
        <v>547</v>
      </c>
      <c r="D6" s="73" t="s">
        <v>538</v>
      </c>
      <c r="E6" s="73">
        <v>0.3</v>
      </c>
      <c r="F6" s="73">
        <v>0.2</v>
      </c>
      <c r="G6" s="73">
        <v>0.1</v>
      </c>
      <c r="H6" s="73">
        <v>0.05</v>
      </c>
      <c r="I6" s="73">
        <v>0</v>
      </c>
      <c r="J6" s="73"/>
      <c r="K6" s="73"/>
      <c r="L6" s="73"/>
      <c r="M6" s="73"/>
      <c r="N6" s="73"/>
      <c r="O6" s="73"/>
      <c r="P6" s="73"/>
      <c r="Q6" s="73"/>
      <c r="R6" s="73"/>
      <c r="S6" s="73"/>
      <c r="T6" s="73"/>
      <c r="U6" s="83">
        <v>0.2</v>
      </c>
      <c r="V6" s="73">
        <f>SUM(U6*C1)</f>
        <v>4180</v>
      </c>
      <c r="W6" s="86">
        <f>SUM(U6*C2)</f>
        <v>12000</v>
      </c>
      <c r="X6" s="4"/>
    </row>
    <row r="7" spans="1:24">
      <c r="A7" s="3"/>
      <c r="B7" s="65"/>
      <c r="C7" s="67"/>
      <c r="D7" s="68"/>
      <c r="E7" s="70" t="s">
        <v>545</v>
      </c>
      <c r="F7" s="70" t="s">
        <v>553</v>
      </c>
      <c r="G7" s="70" t="s">
        <v>554</v>
      </c>
      <c r="H7" s="70" t="s">
        <v>555</v>
      </c>
      <c r="I7" s="70" t="s">
        <v>551</v>
      </c>
      <c r="J7" s="75" t="s">
        <v>557</v>
      </c>
      <c r="K7" s="75" t="s">
        <v>558</v>
      </c>
      <c r="L7" s="75" t="s">
        <v>559</v>
      </c>
      <c r="M7" s="75" t="s">
        <v>560</v>
      </c>
      <c r="N7" s="75" t="s">
        <v>562</v>
      </c>
      <c r="O7" s="75"/>
      <c r="P7" s="75"/>
      <c r="Q7" s="75"/>
      <c r="R7" s="75"/>
      <c r="S7" s="75"/>
      <c r="T7" s="75"/>
      <c r="U7" s="81"/>
      <c r="V7" s="68"/>
      <c r="W7" s="85"/>
      <c r="X7" s="4"/>
    </row>
    <row r="8" spans="1:24" ht="15" thickBot="1">
      <c r="A8" s="3"/>
      <c r="B8" s="65">
        <v>2</v>
      </c>
      <c r="C8" s="72" t="s">
        <v>539</v>
      </c>
      <c r="D8" s="73" t="s">
        <v>552</v>
      </c>
      <c r="E8" s="73">
        <v>0</v>
      </c>
      <c r="F8" s="73">
        <v>0.5</v>
      </c>
      <c r="G8" s="73">
        <v>1</v>
      </c>
      <c r="H8" s="73">
        <v>1.5</v>
      </c>
      <c r="I8" s="73">
        <v>2</v>
      </c>
      <c r="J8" s="73">
        <v>2.5</v>
      </c>
      <c r="K8" s="73">
        <v>3</v>
      </c>
      <c r="L8" s="73">
        <v>3.5</v>
      </c>
      <c r="M8" s="73">
        <v>4</v>
      </c>
      <c r="N8" s="73">
        <v>4.5</v>
      </c>
      <c r="O8" s="73"/>
      <c r="P8" s="73"/>
      <c r="Q8" s="73"/>
      <c r="R8" s="73"/>
      <c r="S8" s="73"/>
      <c r="T8" s="73"/>
      <c r="U8" s="83">
        <v>2</v>
      </c>
      <c r="V8" s="73">
        <f>SUM(U8*C1)</f>
        <v>41800</v>
      </c>
      <c r="W8" s="86">
        <f>SUM(U8*C2)</f>
        <v>120000</v>
      </c>
      <c r="X8" s="4"/>
    </row>
    <row r="9" spans="1:24">
      <c r="A9" s="3"/>
      <c r="B9" s="65"/>
      <c r="C9" s="67"/>
      <c r="D9" s="68"/>
      <c r="E9" s="70" t="s">
        <v>563</v>
      </c>
      <c r="F9" s="70" t="s">
        <v>564</v>
      </c>
      <c r="G9" s="70" t="s">
        <v>565</v>
      </c>
      <c r="H9" s="70" t="s">
        <v>566</v>
      </c>
      <c r="I9" s="70" t="s">
        <v>567</v>
      </c>
      <c r="J9" s="70" t="s">
        <v>568</v>
      </c>
      <c r="K9" s="70" t="s">
        <v>569</v>
      </c>
      <c r="L9" s="74"/>
      <c r="M9" s="74"/>
      <c r="N9" s="74"/>
      <c r="O9" s="74"/>
      <c r="P9" s="74"/>
      <c r="Q9" s="74"/>
      <c r="R9" s="74"/>
      <c r="S9" s="74"/>
      <c r="T9" s="74"/>
      <c r="U9" s="81"/>
      <c r="V9" s="68"/>
      <c r="W9" s="85"/>
      <c r="X9" s="4"/>
    </row>
    <row r="10" spans="1:24" ht="15" thickBot="1">
      <c r="A10" s="3"/>
      <c r="B10" s="65">
        <v>3</v>
      </c>
      <c r="C10" s="72" t="s">
        <v>531</v>
      </c>
      <c r="D10" s="73" t="s">
        <v>552</v>
      </c>
      <c r="E10" s="73">
        <v>0</v>
      </c>
      <c r="F10" s="73">
        <v>0.15</v>
      </c>
      <c r="G10" s="73">
        <v>0.2</v>
      </c>
      <c r="H10" s="73">
        <v>0.25</v>
      </c>
      <c r="I10" s="73">
        <v>0.3</v>
      </c>
      <c r="J10" s="73">
        <v>0.35</v>
      </c>
      <c r="K10" s="73">
        <v>0.4</v>
      </c>
      <c r="L10" s="73"/>
      <c r="M10" s="73"/>
      <c r="N10" s="73"/>
      <c r="O10" s="73"/>
      <c r="P10" s="73"/>
      <c r="Q10" s="73"/>
      <c r="R10" s="73"/>
      <c r="S10" s="73"/>
      <c r="T10" s="73"/>
      <c r="U10" s="83">
        <v>0.15</v>
      </c>
      <c r="V10" s="73">
        <f>SUM(U10*C1)</f>
        <v>3135</v>
      </c>
      <c r="W10" s="86">
        <f>SUM(U10*C2)</f>
        <v>9000</v>
      </c>
      <c r="X10" s="4"/>
    </row>
    <row r="11" spans="1:24">
      <c r="A11" s="3"/>
      <c r="B11" s="65"/>
      <c r="C11" s="67"/>
      <c r="D11" s="68"/>
      <c r="E11" s="70" t="s">
        <v>545</v>
      </c>
      <c r="F11" s="70" t="s">
        <v>42</v>
      </c>
      <c r="G11" s="70" t="s">
        <v>573</v>
      </c>
      <c r="H11" s="70" t="s">
        <v>574</v>
      </c>
      <c r="I11" s="70" t="s">
        <v>575</v>
      </c>
      <c r="J11" s="70" t="s">
        <v>576</v>
      </c>
      <c r="K11" s="70" t="s">
        <v>577</v>
      </c>
      <c r="L11" s="70" t="s">
        <v>578</v>
      </c>
      <c r="M11" s="70" t="s">
        <v>579</v>
      </c>
      <c r="N11" s="70" t="s">
        <v>580</v>
      </c>
      <c r="O11" s="70"/>
      <c r="P11" s="70"/>
      <c r="Q11" s="70"/>
      <c r="R11" s="70"/>
      <c r="S11" s="70"/>
      <c r="T11" s="70"/>
      <c r="U11" s="81"/>
      <c r="V11" s="68"/>
      <c r="W11" s="85"/>
      <c r="X11" s="4"/>
    </row>
    <row r="12" spans="1:24" ht="15" thickBot="1">
      <c r="A12" s="3"/>
      <c r="B12" s="65">
        <v>4</v>
      </c>
      <c r="C12" s="72" t="s">
        <v>526</v>
      </c>
      <c r="D12" s="73" t="s">
        <v>538</v>
      </c>
      <c r="E12" s="73">
        <v>0</v>
      </c>
      <c r="F12" s="73">
        <v>0</v>
      </c>
      <c r="G12" s="73">
        <v>0.1</v>
      </c>
      <c r="H12" s="73">
        <v>0.2</v>
      </c>
      <c r="I12" s="73">
        <v>0.3</v>
      </c>
      <c r="J12" s="73">
        <v>0.4</v>
      </c>
      <c r="K12" s="73">
        <v>0.5</v>
      </c>
      <c r="L12" s="73">
        <v>0.6</v>
      </c>
      <c r="M12" s="73">
        <v>0.7</v>
      </c>
      <c r="N12" s="73">
        <v>0.8</v>
      </c>
      <c r="O12" s="73"/>
      <c r="P12" s="73"/>
      <c r="Q12" s="73"/>
      <c r="R12" s="73"/>
      <c r="S12" s="73"/>
      <c r="T12" s="73"/>
      <c r="U12" s="83">
        <v>0.4</v>
      </c>
      <c r="V12" s="73">
        <f>SUM(U12*C1)</f>
        <v>8360</v>
      </c>
      <c r="W12" s="86">
        <f>SUM(U12*C2)</f>
        <v>24000</v>
      </c>
      <c r="X12" s="4"/>
    </row>
    <row r="13" spans="1:24">
      <c r="A13" s="3"/>
      <c r="B13" s="65"/>
      <c r="C13" s="67"/>
      <c r="D13" s="68"/>
      <c r="E13" s="69" t="s">
        <v>589</v>
      </c>
      <c r="F13" s="70" t="s">
        <v>582</v>
      </c>
      <c r="G13" s="70" t="s">
        <v>556</v>
      </c>
      <c r="H13" s="70" t="s">
        <v>583</v>
      </c>
      <c r="I13" s="70" t="s">
        <v>584</v>
      </c>
      <c r="J13" s="70" t="s">
        <v>585</v>
      </c>
      <c r="K13" s="70" t="s">
        <v>586</v>
      </c>
      <c r="L13" s="70" t="s">
        <v>587</v>
      </c>
      <c r="M13" s="70" t="s">
        <v>588</v>
      </c>
      <c r="N13" s="70" t="s">
        <v>562</v>
      </c>
      <c r="O13" s="71" t="s">
        <v>590</v>
      </c>
      <c r="P13" s="71" t="s">
        <v>591</v>
      </c>
      <c r="Q13" s="71" t="s">
        <v>592</v>
      </c>
      <c r="R13" s="71" t="s">
        <v>593</v>
      </c>
      <c r="S13" s="71" t="s">
        <v>594</v>
      </c>
      <c r="T13" s="71" t="s">
        <v>597</v>
      </c>
      <c r="U13" s="68"/>
      <c r="V13" s="68"/>
      <c r="W13" s="85"/>
      <c r="X13" s="4"/>
    </row>
    <row r="14" spans="1:24" ht="15" thickBot="1">
      <c r="A14" s="3"/>
      <c r="B14" s="65">
        <v>5</v>
      </c>
      <c r="C14" s="72" t="s">
        <v>543</v>
      </c>
      <c r="D14" s="73" t="s">
        <v>540</v>
      </c>
      <c r="E14" s="73">
        <v>0</v>
      </c>
      <c r="F14" s="73">
        <v>0.02</v>
      </c>
      <c r="G14" s="73">
        <v>0.04</v>
      </c>
      <c r="H14" s="73">
        <v>0.06</v>
      </c>
      <c r="I14" s="73">
        <v>0.08</v>
      </c>
      <c r="J14" s="73">
        <v>0.1</v>
      </c>
      <c r="K14" s="73">
        <v>0.12</v>
      </c>
      <c r="L14" s="73">
        <v>0.14000000000000001</v>
      </c>
      <c r="M14" s="73">
        <v>0.16</v>
      </c>
      <c r="N14" s="73">
        <v>0.18</v>
      </c>
      <c r="O14" s="73">
        <v>0.2</v>
      </c>
      <c r="P14" s="73">
        <v>0.22</v>
      </c>
      <c r="Q14" s="73">
        <v>0.24</v>
      </c>
      <c r="R14" s="73">
        <v>0.26</v>
      </c>
      <c r="S14" s="73">
        <v>0.28000000000000003</v>
      </c>
      <c r="T14" s="73">
        <v>0.3</v>
      </c>
      <c r="U14" s="83">
        <v>0</v>
      </c>
      <c r="V14" s="73">
        <f>SUM(U14*C1)</f>
        <v>0</v>
      </c>
      <c r="W14" s="86">
        <f>SUM(U14*C2)</f>
        <v>0</v>
      </c>
      <c r="X14" s="4"/>
    </row>
    <row r="15" spans="1:24">
      <c r="A15" s="3"/>
      <c r="B15" s="65"/>
      <c r="C15" s="67"/>
      <c r="D15" s="68"/>
      <c r="E15" s="69" t="s">
        <v>589</v>
      </c>
      <c r="F15" s="70" t="s">
        <v>582</v>
      </c>
      <c r="G15" s="70" t="s">
        <v>556</v>
      </c>
      <c r="H15" s="70" t="s">
        <v>583</v>
      </c>
      <c r="I15" s="70" t="s">
        <v>584</v>
      </c>
      <c r="J15" s="70" t="s">
        <v>585</v>
      </c>
      <c r="K15" s="70" t="s">
        <v>586</v>
      </c>
      <c r="L15" s="70" t="s">
        <v>587</v>
      </c>
      <c r="M15" s="70" t="s">
        <v>588</v>
      </c>
      <c r="N15" s="70" t="s">
        <v>562</v>
      </c>
      <c r="O15" s="71" t="s">
        <v>590</v>
      </c>
      <c r="P15" s="71" t="s">
        <v>591</v>
      </c>
      <c r="Q15" s="71" t="s">
        <v>592</v>
      </c>
      <c r="R15" s="71" t="s">
        <v>596</v>
      </c>
      <c r="S15" s="71"/>
      <c r="T15" s="71"/>
      <c r="U15" s="68"/>
      <c r="V15" s="68"/>
      <c r="W15" s="85"/>
      <c r="X15" s="4"/>
    </row>
    <row r="16" spans="1:24" ht="15" thickBot="1">
      <c r="A16" s="3"/>
      <c r="B16" s="65">
        <v>6</v>
      </c>
      <c r="C16" s="72" t="s">
        <v>544</v>
      </c>
      <c r="D16" s="73" t="s">
        <v>540</v>
      </c>
      <c r="E16" s="73">
        <v>0</v>
      </c>
      <c r="F16" s="73">
        <v>0.02</v>
      </c>
      <c r="G16" s="73">
        <v>0.04</v>
      </c>
      <c r="H16" s="73">
        <v>0.06</v>
      </c>
      <c r="I16" s="73">
        <v>0.08</v>
      </c>
      <c r="J16" s="73">
        <v>0.1</v>
      </c>
      <c r="K16" s="73">
        <v>0.12</v>
      </c>
      <c r="L16" s="73">
        <v>0.14000000000000001</v>
      </c>
      <c r="M16" s="73">
        <v>0.16</v>
      </c>
      <c r="N16" s="73">
        <v>0.18</v>
      </c>
      <c r="O16" s="73">
        <v>0.2</v>
      </c>
      <c r="P16" s="73">
        <v>0.22</v>
      </c>
      <c r="Q16" s="73">
        <v>0.24</v>
      </c>
      <c r="R16" s="73">
        <v>0.26</v>
      </c>
      <c r="S16" s="73">
        <v>0.28000000000000003</v>
      </c>
      <c r="T16" s="73">
        <v>0.3</v>
      </c>
      <c r="U16" s="83">
        <v>0</v>
      </c>
      <c r="V16" s="73">
        <f>SUM(U16*C1)</f>
        <v>0</v>
      </c>
      <c r="W16" s="86">
        <f>SUM(U16*C2)</f>
        <v>0</v>
      </c>
      <c r="X16" s="4"/>
    </row>
    <row r="17" spans="1:24">
      <c r="A17" s="3"/>
      <c r="B17" s="65"/>
      <c r="C17" s="67"/>
      <c r="D17" s="68"/>
      <c r="E17" s="79" t="s">
        <v>545</v>
      </c>
      <c r="F17" s="70" t="s">
        <v>546</v>
      </c>
      <c r="G17" s="70" t="s">
        <v>548</v>
      </c>
      <c r="H17" s="70" t="s">
        <v>598</v>
      </c>
      <c r="I17" s="70" t="s">
        <v>599</v>
      </c>
      <c r="J17" s="70" t="s">
        <v>600</v>
      </c>
      <c r="K17" s="70" t="s">
        <v>601</v>
      </c>
      <c r="L17" s="70" t="s">
        <v>602</v>
      </c>
      <c r="M17" s="70" t="s">
        <v>603</v>
      </c>
      <c r="N17" s="70" t="s">
        <v>604</v>
      </c>
      <c r="O17" s="70" t="s">
        <v>605</v>
      </c>
      <c r="P17" s="70" t="s">
        <v>606</v>
      </c>
      <c r="Q17" s="70" t="s">
        <v>607</v>
      </c>
      <c r="R17" s="70" t="s">
        <v>608</v>
      </c>
      <c r="S17" s="70" t="s">
        <v>609</v>
      </c>
      <c r="T17" s="70" t="s">
        <v>610</v>
      </c>
      <c r="U17" s="75"/>
      <c r="V17" s="68"/>
      <c r="W17" s="85"/>
      <c r="X17" s="4"/>
    </row>
    <row r="18" spans="1:24" ht="15" thickBot="1">
      <c r="A18" s="3"/>
      <c r="B18" s="65">
        <v>8</v>
      </c>
      <c r="C18" s="72" t="s">
        <v>595</v>
      </c>
      <c r="D18" s="73" t="s">
        <v>540</v>
      </c>
      <c r="E18" s="73">
        <v>0</v>
      </c>
      <c r="F18" s="73">
        <v>0.3</v>
      </c>
      <c r="G18" s="73">
        <v>0.6</v>
      </c>
      <c r="H18" s="73">
        <v>0.9</v>
      </c>
      <c r="I18" s="73">
        <v>1.2</v>
      </c>
      <c r="J18" s="73">
        <v>1.5</v>
      </c>
      <c r="K18" s="73">
        <v>1.8</v>
      </c>
      <c r="L18" s="73">
        <v>2.1</v>
      </c>
      <c r="M18" s="73">
        <v>2.4</v>
      </c>
      <c r="N18" s="73">
        <v>2.7</v>
      </c>
      <c r="O18" s="73">
        <v>3</v>
      </c>
      <c r="P18" s="73">
        <v>3.3</v>
      </c>
      <c r="Q18" s="73">
        <v>3.6</v>
      </c>
      <c r="R18" s="73">
        <v>3.9</v>
      </c>
      <c r="S18" s="73">
        <v>4.2</v>
      </c>
      <c r="T18" s="73">
        <v>4.5</v>
      </c>
      <c r="U18" s="83">
        <v>3</v>
      </c>
      <c r="V18" s="73">
        <f>SUM(U18*C1)</f>
        <v>62700</v>
      </c>
      <c r="W18" s="86">
        <f>SUM(U18*C2)</f>
        <v>180000</v>
      </c>
      <c r="X18" s="4"/>
    </row>
    <row r="19" spans="1:24">
      <c r="A19" s="3"/>
      <c r="B19" s="65"/>
      <c r="C19" s="67"/>
      <c r="D19" s="68"/>
      <c r="E19" s="70" t="s">
        <v>614</v>
      </c>
      <c r="F19" s="70" t="s">
        <v>615</v>
      </c>
      <c r="G19" s="70" t="s">
        <v>616</v>
      </c>
      <c r="H19" s="70" t="s">
        <v>620</v>
      </c>
      <c r="I19" s="70" t="s">
        <v>621</v>
      </c>
      <c r="J19" s="70" t="s">
        <v>622</v>
      </c>
      <c r="K19" s="70" t="s">
        <v>623</v>
      </c>
      <c r="L19" s="70" t="s">
        <v>624</v>
      </c>
      <c r="M19" s="70" t="s">
        <v>625</v>
      </c>
      <c r="N19" s="70" t="s">
        <v>626</v>
      </c>
      <c r="O19" s="70" t="s">
        <v>593</v>
      </c>
      <c r="P19" s="70" t="s">
        <v>594</v>
      </c>
      <c r="Q19" s="70" t="s">
        <v>627</v>
      </c>
      <c r="R19" s="70" t="s">
        <v>628</v>
      </c>
      <c r="S19" s="70" t="s">
        <v>629</v>
      </c>
      <c r="T19" s="70" t="s">
        <v>630</v>
      </c>
      <c r="U19" s="75"/>
      <c r="V19" s="68"/>
      <c r="W19" s="85"/>
      <c r="X19" s="4"/>
    </row>
    <row r="20" spans="1:24" ht="15" thickBot="1">
      <c r="A20" s="3"/>
      <c r="B20" s="65">
        <v>9</v>
      </c>
      <c r="C20" s="72" t="s">
        <v>14</v>
      </c>
      <c r="D20" s="73" t="s">
        <v>540</v>
      </c>
      <c r="E20" s="73">
        <v>0</v>
      </c>
      <c r="F20" s="73">
        <v>0.15</v>
      </c>
      <c r="G20" s="73">
        <v>0.3</v>
      </c>
      <c r="H20" s="73">
        <v>0.6</v>
      </c>
      <c r="I20" s="73">
        <v>0.8</v>
      </c>
      <c r="J20" s="73">
        <v>1</v>
      </c>
      <c r="K20" s="73">
        <v>1.2</v>
      </c>
      <c r="L20" s="73">
        <v>1.4</v>
      </c>
      <c r="M20" s="73">
        <v>1.6</v>
      </c>
      <c r="N20" s="73">
        <v>1.8</v>
      </c>
      <c r="O20" s="73">
        <v>2</v>
      </c>
      <c r="P20" s="73">
        <v>2.2000000000000002</v>
      </c>
      <c r="Q20" s="73">
        <v>2.4</v>
      </c>
      <c r="R20" s="73">
        <v>2.6</v>
      </c>
      <c r="S20" s="73">
        <v>2.8</v>
      </c>
      <c r="T20" s="73">
        <v>3</v>
      </c>
      <c r="U20" s="83">
        <v>2.2000000000000002</v>
      </c>
      <c r="V20" s="73">
        <f>SUM(U20*C1)</f>
        <v>45980.000000000007</v>
      </c>
      <c r="W20" s="86">
        <f>SUM(U20*C2)</f>
        <v>132000</v>
      </c>
      <c r="X20" s="4"/>
    </row>
    <row r="21" spans="1:24">
      <c r="A21" s="3"/>
      <c r="B21" s="65"/>
      <c r="C21" s="67"/>
      <c r="D21" s="68"/>
      <c r="E21" s="70" t="s">
        <v>618</v>
      </c>
      <c r="F21" s="70" t="s">
        <v>651</v>
      </c>
      <c r="G21" s="70" t="s">
        <v>619</v>
      </c>
      <c r="H21" s="70" t="s">
        <v>652</v>
      </c>
      <c r="I21" s="70"/>
      <c r="J21" s="70"/>
      <c r="K21" s="70"/>
      <c r="L21" s="70"/>
      <c r="M21" s="70"/>
      <c r="N21" s="70"/>
      <c r="O21" s="70"/>
      <c r="P21" s="70"/>
      <c r="Q21" s="70"/>
      <c r="R21" s="70"/>
      <c r="S21" s="70"/>
      <c r="T21" s="70"/>
      <c r="U21" s="75"/>
      <c r="V21" s="68"/>
      <c r="W21" s="85"/>
      <c r="X21" s="4"/>
    </row>
    <row r="22" spans="1:24" ht="15" thickBot="1">
      <c r="A22" s="3"/>
      <c r="B22" s="65">
        <v>10</v>
      </c>
      <c r="C22" s="72" t="s">
        <v>13</v>
      </c>
      <c r="D22" s="73" t="s">
        <v>611</v>
      </c>
      <c r="E22" s="73">
        <v>0.1</v>
      </c>
      <c r="F22" s="73">
        <v>0.2</v>
      </c>
      <c r="G22" s="73">
        <v>0.1</v>
      </c>
      <c r="H22" s="73">
        <v>0.05</v>
      </c>
      <c r="I22" s="73"/>
      <c r="J22" s="73"/>
      <c r="K22" s="73"/>
      <c r="L22" s="73"/>
      <c r="M22" s="73"/>
      <c r="N22" s="73"/>
      <c r="O22" s="73"/>
      <c r="P22" s="73"/>
      <c r="Q22" s="73"/>
      <c r="R22" s="73"/>
      <c r="S22" s="73"/>
      <c r="T22" s="73"/>
      <c r="U22" s="83">
        <v>0.2</v>
      </c>
      <c r="V22" s="73">
        <f>SUM(U22*C1)</f>
        <v>4180</v>
      </c>
      <c r="W22" s="86">
        <f>SUM(U22*C2)</f>
        <v>12000</v>
      </c>
      <c r="X22" s="4"/>
    </row>
    <row r="23" spans="1:24">
      <c r="A23" s="3"/>
      <c r="B23" s="65"/>
      <c r="C23" s="78"/>
      <c r="D23" s="68"/>
      <c r="E23" s="70" t="s">
        <v>635</v>
      </c>
      <c r="F23" s="70" t="s">
        <v>636</v>
      </c>
      <c r="G23" s="70" t="s">
        <v>637</v>
      </c>
      <c r="H23" s="70" t="s">
        <v>638</v>
      </c>
      <c r="I23" s="70" t="s">
        <v>639</v>
      </c>
      <c r="J23" s="70" t="s">
        <v>640</v>
      </c>
      <c r="K23" s="70" t="s">
        <v>641</v>
      </c>
      <c r="L23" s="70" t="s">
        <v>642</v>
      </c>
      <c r="M23" s="70" t="s">
        <v>643</v>
      </c>
      <c r="N23" s="70" t="s">
        <v>644</v>
      </c>
      <c r="O23" s="70" t="s">
        <v>645</v>
      </c>
      <c r="P23" s="70" t="s">
        <v>646</v>
      </c>
      <c r="Q23" s="70" t="s">
        <v>647</v>
      </c>
      <c r="R23" s="70" t="s">
        <v>648</v>
      </c>
      <c r="S23" s="70" t="s">
        <v>649</v>
      </c>
      <c r="T23" s="70" t="s">
        <v>650</v>
      </c>
      <c r="U23" s="75"/>
      <c r="V23" s="68"/>
      <c r="W23" s="85"/>
      <c r="X23" s="4"/>
    </row>
    <row r="24" spans="1:24" ht="15" thickBot="1">
      <c r="A24" s="3"/>
      <c r="B24" s="65">
        <v>11</v>
      </c>
      <c r="C24" s="82" t="s">
        <v>12</v>
      </c>
      <c r="D24" s="66" t="s">
        <v>611</v>
      </c>
      <c r="E24" s="66">
        <v>0</v>
      </c>
      <c r="F24" s="66">
        <v>0.01</v>
      </c>
      <c r="G24" s="66">
        <v>0.02</v>
      </c>
      <c r="H24" s="66">
        <v>0.03</v>
      </c>
      <c r="I24" s="66">
        <v>0.04</v>
      </c>
      <c r="J24" s="66">
        <v>0.05</v>
      </c>
      <c r="K24" s="66">
        <v>0.06</v>
      </c>
      <c r="L24" s="66">
        <v>7.0000000000000007E-2</v>
      </c>
      <c r="M24" s="66">
        <v>0.08</v>
      </c>
      <c r="N24" s="66">
        <v>0.09</v>
      </c>
      <c r="O24" s="66">
        <v>0.1</v>
      </c>
      <c r="P24" s="66">
        <v>0.11</v>
      </c>
      <c r="Q24" s="66">
        <v>0.12</v>
      </c>
      <c r="R24" s="66">
        <v>0.13</v>
      </c>
      <c r="S24" s="66">
        <v>0.14000000000000001</v>
      </c>
      <c r="T24" s="66">
        <v>0.15</v>
      </c>
      <c r="U24" s="84">
        <v>0.15</v>
      </c>
      <c r="V24" s="73">
        <f>SUM(U24*C1)</f>
        <v>3135</v>
      </c>
      <c r="W24" s="86">
        <f>SUM(U24*C2)</f>
        <v>9000</v>
      </c>
      <c r="X24" s="4"/>
    </row>
    <row r="25" spans="1:24">
      <c r="A25" s="3"/>
      <c r="B25" s="65"/>
      <c r="C25" s="78"/>
      <c r="D25" s="68"/>
      <c r="E25" s="87" t="s">
        <v>656</v>
      </c>
      <c r="F25" s="87" t="s">
        <v>617</v>
      </c>
      <c r="G25" s="87" t="s">
        <v>654</v>
      </c>
      <c r="H25" s="87" t="s">
        <v>653</v>
      </c>
      <c r="I25" s="87" t="s">
        <v>657</v>
      </c>
      <c r="J25" s="70"/>
      <c r="K25" s="70"/>
      <c r="L25" s="70"/>
      <c r="M25" s="70"/>
      <c r="N25" s="70"/>
      <c r="O25" s="70"/>
      <c r="P25" s="70"/>
      <c r="Q25" s="70"/>
      <c r="R25" s="70"/>
      <c r="S25" s="70"/>
      <c r="T25" s="70"/>
      <c r="U25" s="75"/>
      <c r="V25" s="68"/>
      <c r="W25" s="85"/>
      <c r="X25" s="4"/>
    </row>
    <row r="26" spans="1:24" ht="15" thickBot="1">
      <c r="A26" s="3"/>
      <c r="B26" s="65">
        <v>12</v>
      </c>
      <c r="C26" s="72" t="s">
        <v>528</v>
      </c>
      <c r="D26" s="73" t="s">
        <v>611</v>
      </c>
      <c r="E26" s="73">
        <v>0</v>
      </c>
      <c r="F26" s="73">
        <v>0.1</v>
      </c>
      <c r="G26" s="73">
        <v>0.1</v>
      </c>
      <c r="H26" s="73">
        <v>0.2</v>
      </c>
      <c r="I26" s="73">
        <v>0.3</v>
      </c>
      <c r="J26" s="73"/>
      <c r="K26" s="73"/>
      <c r="L26" s="73"/>
      <c r="M26" s="73"/>
      <c r="N26" s="73"/>
      <c r="O26" s="73"/>
      <c r="P26" s="73"/>
      <c r="Q26" s="73"/>
      <c r="R26" s="73"/>
      <c r="S26" s="73"/>
      <c r="T26" s="73"/>
      <c r="U26" s="83">
        <v>0.3</v>
      </c>
      <c r="V26" s="73">
        <f>SUM(U26*C1)</f>
        <v>6270</v>
      </c>
      <c r="W26" s="86">
        <f>SUM(U26*C2)</f>
        <v>18000</v>
      </c>
      <c r="X26" s="4"/>
    </row>
    <row r="27" spans="1:24">
      <c r="A27" s="3"/>
      <c r="B27" s="65"/>
      <c r="C27" s="78"/>
      <c r="D27" s="68"/>
      <c r="E27" s="70" t="s">
        <v>632</v>
      </c>
      <c r="F27" s="70" t="s">
        <v>631</v>
      </c>
      <c r="G27" s="70" t="s">
        <v>633</v>
      </c>
      <c r="H27" s="70" t="s">
        <v>634</v>
      </c>
      <c r="I27" s="70"/>
      <c r="J27" s="70"/>
      <c r="K27" s="70"/>
      <c r="L27" s="70"/>
      <c r="M27" s="70"/>
      <c r="N27" s="70"/>
      <c r="O27" s="70"/>
      <c r="P27" s="70"/>
      <c r="Q27" s="70"/>
      <c r="R27" s="70"/>
      <c r="S27" s="70"/>
      <c r="T27" s="70"/>
      <c r="U27" s="75"/>
      <c r="V27" s="68"/>
      <c r="W27" s="85"/>
      <c r="X27" s="4"/>
    </row>
    <row r="28" spans="1:24" ht="15" thickBot="1">
      <c r="A28" s="3"/>
      <c r="B28" s="65">
        <v>13</v>
      </c>
      <c r="C28" s="80" t="s">
        <v>529</v>
      </c>
      <c r="D28" s="73" t="s">
        <v>611</v>
      </c>
      <c r="E28" s="73">
        <v>0.2</v>
      </c>
      <c r="F28" s="73">
        <v>0.5</v>
      </c>
      <c r="G28" s="73">
        <v>1.5</v>
      </c>
      <c r="H28" s="73">
        <v>1.7</v>
      </c>
      <c r="I28" s="73"/>
      <c r="J28" s="73"/>
      <c r="K28" s="73"/>
      <c r="L28" s="73"/>
      <c r="M28" s="73"/>
      <c r="N28" s="73"/>
      <c r="O28" s="73"/>
      <c r="P28" s="73"/>
      <c r="Q28" s="73"/>
      <c r="R28" s="73"/>
      <c r="S28" s="73"/>
      <c r="T28" s="73"/>
      <c r="U28" s="83">
        <v>1.5</v>
      </c>
      <c r="V28" s="73">
        <f>SUM(U28*C1)</f>
        <v>31350</v>
      </c>
      <c r="W28" s="86">
        <f>SUM(U28*C2)</f>
        <v>90000</v>
      </c>
      <c r="X28" s="4"/>
    </row>
    <row r="29" spans="1:24">
      <c r="A29" s="3"/>
      <c r="B29" s="65"/>
      <c r="C29" s="78"/>
      <c r="D29" s="68"/>
      <c r="E29" s="70">
        <v>1</v>
      </c>
      <c r="F29" s="70">
        <v>2</v>
      </c>
      <c r="G29" s="70">
        <v>3</v>
      </c>
      <c r="H29" s="70">
        <v>4</v>
      </c>
      <c r="I29" s="70">
        <v>5</v>
      </c>
      <c r="J29" s="70">
        <v>6</v>
      </c>
      <c r="K29" s="70">
        <v>7</v>
      </c>
      <c r="L29" s="70">
        <v>8</v>
      </c>
      <c r="M29" s="70"/>
      <c r="N29" s="70"/>
      <c r="O29" s="70"/>
      <c r="P29" s="70"/>
      <c r="Q29" s="70"/>
      <c r="R29" s="70"/>
      <c r="S29" s="70"/>
      <c r="T29" s="70"/>
      <c r="U29" s="75"/>
      <c r="V29" s="68"/>
      <c r="W29" s="85"/>
      <c r="X29" s="4"/>
    </row>
    <row r="30" spans="1:24" ht="15" thickBot="1">
      <c r="A30" s="3"/>
      <c r="B30" s="65">
        <v>13</v>
      </c>
      <c r="C30" s="72" t="s">
        <v>530</v>
      </c>
      <c r="D30" s="73"/>
      <c r="E30" s="73">
        <v>0</v>
      </c>
      <c r="F30" s="73">
        <v>0</v>
      </c>
      <c r="G30" s="73">
        <v>0.2</v>
      </c>
      <c r="H30" s="73">
        <v>0.05</v>
      </c>
      <c r="I30" s="73">
        <v>7.0000000000000007E-2</v>
      </c>
      <c r="J30" s="73">
        <v>0.08</v>
      </c>
      <c r="K30" s="73">
        <v>0.09</v>
      </c>
      <c r="L30" s="73">
        <v>0.1</v>
      </c>
      <c r="M30" s="73"/>
      <c r="N30" s="73"/>
      <c r="O30" s="73"/>
      <c r="P30" s="73"/>
      <c r="Q30" s="73"/>
      <c r="R30" s="73"/>
      <c r="S30" s="73"/>
      <c r="T30" s="73"/>
      <c r="U30" s="83">
        <v>0</v>
      </c>
      <c r="V30" s="73">
        <f>SUM(U30*C1)</f>
        <v>0</v>
      </c>
      <c r="W30" s="86">
        <f>SUM(U30*C2)</f>
        <v>0</v>
      </c>
      <c r="X30" s="4"/>
    </row>
    <row r="31" spans="1:24">
      <c r="A31" s="3"/>
      <c r="B31" s="65"/>
      <c r="C31" s="67"/>
      <c r="D31" s="68"/>
      <c r="E31" s="70" t="s">
        <v>612</v>
      </c>
      <c r="F31" s="70" t="s">
        <v>613</v>
      </c>
      <c r="G31" s="76"/>
      <c r="H31" s="76"/>
      <c r="I31" s="76"/>
      <c r="J31" s="76"/>
      <c r="K31" s="76"/>
      <c r="L31" s="76"/>
      <c r="M31" s="76"/>
      <c r="N31" s="76"/>
      <c r="O31" s="76"/>
      <c r="P31" s="76"/>
      <c r="Q31" s="76"/>
      <c r="R31" s="76"/>
      <c r="S31" s="76"/>
      <c r="T31" s="76"/>
      <c r="U31" s="68"/>
      <c r="V31" s="68"/>
      <c r="W31" s="85"/>
      <c r="X31" s="4"/>
    </row>
    <row r="32" spans="1:24" ht="15" thickBot="1">
      <c r="A32" s="3"/>
      <c r="B32" s="65">
        <v>14</v>
      </c>
      <c r="C32" s="72" t="s">
        <v>655</v>
      </c>
      <c r="D32" s="73" t="s">
        <v>541</v>
      </c>
      <c r="E32" s="73">
        <v>4</v>
      </c>
      <c r="F32" s="73">
        <v>0</v>
      </c>
      <c r="G32" s="73"/>
      <c r="H32" s="73"/>
      <c r="I32" s="73"/>
      <c r="J32" s="73"/>
      <c r="K32" s="73"/>
      <c r="L32" s="73"/>
      <c r="M32" s="73"/>
      <c r="N32" s="73"/>
      <c r="O32" s="73"/>
      <c r="P32" s="73"/>
      <c r="Q32" s="73"/>
      <c r="R32" s="73"/>
      <c r="S32" s="73"/>
      <c r="T32" s="73"/>
      <c r="U32" s="83">
        <v>4</v>
      </c>
      <c r="V32" s="73">
        <f>SUM(U32*C1)</f>
        <v>83600</v>
      </c>
      <c r="W32" s="86">
        <f>SUM(U32*C2)</f>
        <v>240000</v>
      </c>
      <c r="X32" s="4"/>
    </row>
    <row r="33" spans="1:24">
      <c r="A33" s="3"/>
      <c r="U33">
        <f>SUM(U5:U32)</f>
        <v>14.100000000000001</v>
      </c>
      <c r="V33">
        <f>SUM(V5:V32)</f>
        <v>294690</v>
      </c>
      <c r="W33" s="25">
        <f>SUM(W6:W32)</f>
        <v>846000</v>
      </c>
      <c r="X33" s="4"/>
    </row>
    <row r="34" spans="1:24">
      <c r="A34" s="3"/>
      <c r="X34" s="4"/>
    </row>
    <row r="35" spans="1:24" ht="15" thickBot="1">
      <c r="A35" s="5"/>
      <c r="B35" s="6"/>
      <c r="C35" s="6"/>
      <c r="D35" s="6"/>
      <c r="E35" s="6"/>
      <c r="F35" s="6"/>
      <c r="G35" s="6"/>
      <c r="H35" s="6"/>
      <c r="I35" s="6"/>
      <c r="J35" s="6"/>
      <c r="K35" s="6"/>
      <c r="L35" s="6"/>
      <c r="M35" s="6"/>
      <c r="N35" s="6"/>
      <c r="O35" s="6"/>
      <c r="P35" s="6"/>
      <c r="Q35" s="6"/>
      <c r="R35" s="6"/>
      <c r="S35" s="6"/>
      <c r="T35" s="6"/>
      <c r="U35" s="6"/>
      <c r="V35" s="6"/>
      <c r="W35" s="6"/>
      <c r="X35" s="7"/>
    </row>
    <row r="36" spans="1:24">
      <c r="A36" s="1"/>
      <c r="B36" s="2"/>
      <c r="C36" s="2"/>
      <c r="D36" s="2"/>
      <c r="E36" s="2"/>
      <c r="F36" s="2"/>
      <c r="G36" s="2"/>
      <c r="H36" s="2"/>
      <c r="I36" s="2"/>
      <c r="J36" s="2"/>
      <c r="K36" s="2"/>
      <c r="L36" s="2"/>
      <c r="M36" s="2"/>
      <c r="N36" s="2"/>
      <c r="O36" s="2"/>
      <c r="P36" s="2"/>
      <c r="Q36" s="2"/>
      <c r="R36" s="2"/>
      <c r="S36" s="2"/>
      <c r="T36" s="2"/>
      <c r="U36" s="2"/>
      <c r="V36" s="2"/>
      <c r="W36" s="2"/>
      <c r="X36" s="90"/>
    </row>
    <row r="37" spans="1:24">
      <c r="A37" s="3"/>
      <c r="C37">
        <v>20900</v>
      </c>
      <c r="D37" t="s">
        <v>571</v>
      </c>
      <c r="X37" s="4"/>
    </row>
    <row r="38" spans="1:24">
      <c r="A38" s="3"/>
      <c r="C38">
        <v>60000</v>
      </c>
      <c r="D38" t="s">
        <v>572</v>
      </c>
      <c r="U38" s="88" t="s">
        <v>660</v>
      </c>
      <c r="V38" s="89"/>
      <c r="X38" s="4"/>
    </row>
    <row r="39" spans="1:24">
      <c r="A39" s="3"/>
      <c r="X39" s="4"/>
    </row>
    <row r="40" spans="1:24" ht="15" thickBot="1">
      <c r="A40" s="3"/>
      <c r="B40" t="s">
        <v>11</v>
      </c>
      <c r="C40" s="25"/>
      <c r="D40" s="66" t="s">
        <v>537</v>
      </c>
      <c r="E40" s="164" t="s">
        <v>536</v>
      </c>
      <c r="F40" s="165"/>
      <c r="G40" s="165"/>
      <c r="H40" s="165"/>
      <c r="I40" s="165"/>
      <c r="J40" s="165"/>
      <c r="K40" s="165"/>
      <c r="L40" s="165"/>
      <c r="M40" s="165"/>
      <c r="N40" s="166"/>
      <c r="O40" s="77"/>
      <c r="P40" s="77"/>
      <c r="Q40" s="77"/>
      <c r="R40" s="77"/>
      <c r="S40" s="77"/>
      <c r="T40" s="77"/>
      <c r="U40" s="66" t="s">
        <v>581</v>
      </c>
      <c r="V40" s="66" t="s">
        <v>570</v>
      </c>
      <c r="W40" s="66" t="s">
        <v>561</v>
      </c>
      <c r="X40" s="4"/>
    </row>
    <row r="41" spans="1:24">
      <c r="A41" s="3"/>
      <c r="C41" s="78"/>
      <c r="D41" s="68"/>
      <c r="E41" s="70" t="s">
        <v>545</v>
      </c>
      <c r="F41" s="70" t="s">
        <v>546</v>
      </c>
      <c r="G41" s="70" t="s">
        <v>548</v>
      </c>
      <c r="H41" s="70" t="s">
        <v>549</v>
      </c>
      <c r="I41" s="70" t="s">
        <v>550</v>
      </c>
      <c r="J41" s="76"/>
      <c r="K41" s="76"/>
      <c r="L41" s="76"/>
      <c r="M41" s="76"/>
      <c r="N41" s="76"/>
      <c r="O41" s="76"/>
      <c r="P41" s="76"/>
      <c r="Q41" s="76"/>
      <c r="R41" s="76"/>
      <c r="S41" s="76"/>
      <c r="T41" s="76"/>
      <c r="U41" s="68"/>
      <c r="V41" s="68"/>
      <c r="W41" s="85"/>
      <c r="X41" s="4"/>
    </row>
    <row r="42" spans="1:24" ht="15" thickBot="1">
      <c r="A42" s="3"/>
      <c r="B42" s="65">
        <v>1</v>
      </c>
      <c r="C42" s="72" t="s">
        <v>547</v>
      </c>
      <c r="D42" s="73" t="s">
        <v>538</v>
      </c>
      <c r="E42" s="73">
        <v>0.3</v>
      </c>
      <c r="F42" s="73">
        <v>0.2</v>
      </c>
      <c r="G42" s="73">
        <v>0.1</v>
      </c>
      <c r="H42" s="73">
        <v>0.05</v>
      </c>
      <c r="I42" s="73">
        <v>0</v>
      </c>
      <c r="J42" s="73"/>
      <c r="K42" s="73"/>
      <c r="L42" s="73"/>
      <c r="M42" s="73"/>
      <c r="N42" s="73"/>
      <c r="O42" s="73"/>
      <c r="P42" s="73"/>
      <c r="Q42" s="73"/>
      <c r="R42" s="73"/>
      <c r="S42" s="73"/>
      <c r="T42" s="73"/>
      <c r="U42" s="83">
        <v>0.2</v>
      </c>
      <c r="V42" s="73">
        <f>SUM(U42*C37)</f>
        <v>4180</v>
      </c>
      <c r="W42" s="86">
        <f>SUM(U42*C38)</f>
        <v>12000</v>
      </c>
      <c r="X42" s="4"/>
    </row>
    <row r="43" spans="1:24">
      <c r="A43" s="3"/>
      <c r="B43" s="65"/>
      <c r="C43" s="67"/>
      <c r="D43" s="68"/>
      <c r="E43" s="70" t="s">
        <v>545</v>
      </c>
      <c r="F43" s="70" t="s">
        <v>553</v>
      </c>
      <c r="G43" s="70" t="s">
        <v>554</v>
      </c>
      <c r="H43" s="70" t="s">
        <v>555</v>
      </c>
      <c r="I43" s="70" t="s">
        <v>551</v>
      </c>
      <c r="J43" s="75" t="s">
        <v>557</v>
      </c>
      <c r="K43" s="75" t="s">
        <v>558</v>
      </c>
      <c r="L43" s="75" t="s">
        <v>559</v>
      </c>
      <c r="M43" s="75" t="s">
        <v>560</v>
      </c>
      <c r="N43" s="75" t="s">
        <v>562</v>
      </c>
      <c r="O43" s="75"/>
      <c r="P43" s="75"/>
      <c r="Q43" s="75"/>
      <c r="R43" s="75"/>
      <c r="S43" s="75"/>
      <c r="T43" s="75"/>
      <c r="U43" s="81"/>
      <c r="V43" s="68"/>
      <c r="W43" s="85"/>
      <c r="X43" s="4"/>
    </row>
    <row r="44" spans="1:24" ht="15" thickBot="1">
      <c r="A44" s="3"/>
      <c r="B44" s="65">
        <v>2</v>
      </c>
      <c r="C44" s="72" t="s">
        <v>539</v>
      </c>
      <c r="D44" s="73" t="s">
        <v>552</v>
      </c>
      <c r="E44" s="73">
        <v>0</v>
      </c>
      <c r="F44" s="73">
        <v>0.5</v>
      </c>
      <c r="G44" s="73">
        <v>1</v>
      </c>
      <c r="H44" s="73">
        <v>1.5</v>
      </c>
      <c r="I44" s="73">
        <v>2</v>
      </c>
      <c r="J44" s="73">
        <v>2.5</v>
      </c>
      <c r="K44" s="73">
        <v>3</v>
      </c>
      <c r="L44" s="73">
        <v>3.5</v>
      </c>
      <c r="M44" s="73">
        <v>4</v>
      </c>
      <c r="N44" s="73">
        <v>4.5</v>
      </c>
      <c r="O44" s="73"/>
      <c r="P44" s="73"/>
      <c r="Q44" s="73"/>
      <c r="R44" s="73"/>
      <c r="S44" s="73"/>
      <c r="T44" s="73"/>
      <c r="U44" s="83">
        <v>1</v>
      </c>
      <c r="V44" s="73">
        <f>SUM(U44*C37)</f>
        <v>20900</v>
      </c>
      <c r="W44" s="86" t="s">
        <v>659</v>
      </c>
      <c r="X44" s="4"/>
    </row>
    <row r="45" spans="1:24">
      <c r="A45" s="3"/>
      <c r="B45" s="65"/>
      <c r="C45" s="67"/>
      <c r="D45" s="68"/>
      <c r="E45" s="70" t="s">
        <v>563</v>
      </c>
      <c r="F45" s="70" t="s">
        <v>564</v>
      </c>
      <c r="G45" s="70" t="s">
        <v>565</v>
      </c>
      <c r="H45" s="70" t="s">
        <v>566</v>
      </c>
      <c r="I45" s="70" t="s">
        <v>567</v>
      </c>
      <c r="J45" s="70" t="s">
        <v>568</v>
      </c>
      <c r="K45" s="70" t="s">
        <v>569</v>
      </c>
      <c r="L45" s="74"/>
      <c r="M45" s="74"/>
      <c r="N45" s="74"/>
      <c r="O45" s="74"/>
      <c r="P45" s="74"/>
      <c r="Q45" s="74"/>
      <c r="R45" s="74"/>
      <c r="S45" s="74"/>
      <c r="T45" s="74"/>
      <c r="U45" s="81"/>
      <c r="V45" s="68"/>
      <c r="W45" s="85"/>
      <c r="X45" s="4"/>
    </row>
    <row r="46" spans="1:24" ht="15" thickBot="1">
      <c r="A46" s="3"/>
      <c r="B46" s="65">
        <v>3</v>
      </c>
      <c r="C46" s="72" t="s">
        <v>531</v>
      </c>
      <c r="D46" s="73" t="s">
        <v>552</v>
      </c>
      <c r="E46" s="73">
        <v>0</v>
      </c>
      <c r="F46" s="73">
        <v>0.15</v>
      </c>
      <c r="G46" s="73">
        <v>0.2</v>
      </c>
      <c r="H46" s="73">
        <v>0.25</v>
      </c>
      <c r="I46" s="73">
        <v>0.3</v>
      </c>
      <c r="J46" s="73">
        <v>0.35</v>
      </c>
      <c r="K46" s="73">
        <v>0.4</v>
      </c>
      <c r="L46" s="73"/>
      <c r="M46" s="73"/>
      <c r="N46" s="73"/>
      <c r="O46" s="73"/>
      <c r="P46" s="73"/>
      <c r="Q46" s="73"/>
      <c r="R46" s="73"/>
      <c r="S46" s="73"/>
      <c r="T46" s="73"/>
      <c r="U46" s="83">
        <v>0.15</v>
      </c>
      <c r="V46" s="73">
        <f>SUM(U46*C37)</f>
        <v>3135</v>
      </c>
      <c r="W46" s="86">
        <f>SUM(U46*C38)</f>
        <v>9000</v>
      </c>
      <c r="X46" s="4"/>
    </row>
    <row r="47" spans="1:24">
      <c r="A47" s="3"/>
      <c r="B47" s="65"/>
      <c r="C47" s="67"/>
      <c r="D47" s="68"/>
      <c r="E47" s="70" t="s">
        <v>545</v>
      </c>
      <c r="F47" s="70" t="s">
        <v>42</v>
      </c>
      <c r="G47" s="70" t="s">
        <v>573</v>
      </c>
      <c r="H47" s="70" t="s">
        <v>574</v>
      </c>
      <c r="I47" s="70" t="s">
        <v>575</v>
      </c>
      <c r="J47" s="70" t="s">
        <v>576</v>
      </c>
      <c r="K47" s="70" t="s">
        <v>577</v>
      </c>
      <c r="L47" s="70" t="s">
        <v>578</v>
      </c>
      <c r="M47" s="70" t="s">
        <v>579</v>
      </c>
      <c r="N47" s="70" t="s">
        <v>580</v>
      </c>
      <c r="O47" s="70"/>
      <c r="P47" s="70"/>
      <c r="Q47" s="70"/>
      <c r="R47" s="70"/>
      <c r="S47" s="70"/>
      <c r="T47" s="70"/>
      <c r="U47" s="81"/>
      <c r="V47" s="68"/>
      <c r="W47" s="85"/>
      <c r="X47" s="4"/>
    </row>
    <row r="48" spans="1:24" ht="15" thickBot="1">
      <c r="A48" s="3"/>
      <c r="B48" s="65">
        <v>4</v>
      </c>
      <c r="C48" s="72" t="s">
        <v>526</v>
      </c>
      <c r="D48" s="73" t="s">
        <v>538</v>
      </c>
      <c r="E48" s="73">
        <v>0</v>
      </c>
      <c r="F48" s="73">
        <v>0</v>
      </c>
      <c r="G48" s="73">
        <v>0.1</v>
      </c>
      <c r="H48" s="73">
        <v>0.2</v>
      </c>
      <c r="I48" s="73">
        <v>0.3</v>
      </c>
      <c r="J48" s="73">
        <v>0.4</v>
      </c>
      <c r="K48" s="73">
        <v>0.5</v>
      </c>
      <c r="L48" s="73">
        <v>0.6</v>
      </c>
      <c r="M48" s="73">
        <v>0.7</v>
      </c>
      <c r="N48" s="73">
        <v>0.8</v>
      </c>
      <c r="O48" s="73"/>
      <c r="P48" s="73"/>
      <c r="Q48" s="73"/>
      <c r="R48" s="73"/>
      <c r="S48" s="73"/>
      <c r="T48" s="73"/>
      <c r="U48" s="83">
        <v>0</v>
      </c>
      <c r="V48" s="73">
        <f>SUM(U48*C37)</f>
        <v>0</v>
      </c>
      <c r="W48" s="86">
        <f>SUM(U48*C38)</f>
        <v>0</v>
      </c>
      <c r="X48" s="4"/>
    </row>
    <row r="49" spans="1:24">
      <c r="A49" s="3"/>
      <c r="B49" s="65"/>
      <c r="C49" s="67"/>
      <c r="D49" s="68"/>
      <c r="E49" s="69" t="s">
        <v>589</v>
      </c>
      <c r="F49" s="70" t="s">
        <v>582</v>
      </c>
      <c r="G49" s="70" t="s">
        <v>556</v>
      </c>
      <c r="H49" s="70" t="s">
        <v>583</v>
      </c>
      <c r="I49" s="70" t="s">
        <v>584</v>
      </c>
      <c r="J49" s="70" t="s">
        <v>585</v>
      </c>
      <c r="K49" s="70" t="s">
        <v>586</v>
      </c>
      <c r="L49" s="70" t="s">
        <v>587</v>
      </c>
      <c r="M49" s="70" t="s">
        <v>588</v>
      </c>
      <c r="N49" s="70" t="s">
        <v>562</v>
      </c>
      <c r="O49" s="71" t="s">
        <v>590</v>
      </c>
      <c r="P49" s="71" t="s">
        <v>591</v>
      </c>
      <c r="Q49" s="71" t="s">
        <v>592</v>
      </c>
      <c r="R49" s="71" t="s">
        <v>593</v>
      </c>
      <c r="S49" s="71" t="s">
        <v>594</v>
      </c>
      <c r="T49" s="71" t="s">
        <v>597</v>
      </c>
      <c r="U49" s="68"/>
      <c r="V49" s="68"/>
      <c r="W49" s="85"/>
      <c r="X49" s="4"/>
    </row>
    <row r="50" spans="1:24" ht="15" thickBot="1">
      <c r="A50" s="3"/>
      <c r="B50" s="65">
        <v>5</v>
      </c>
      <c r="C50" s="72" t="s">
        <v>543</v>
      </c>
      <c r="D50" s="73" t="s">
        <v>540</v>
      </c>
      <c r="E50" s="73">
        <v>0</v>
      </c>
      <c r="F50" s="73">
        <v>0.02</v>
      </c>
      <c r="G50" s="73">
        <v>0.04</v>
      </c>
      <c r="H50" s="73">
        <v>0.06</v>
      </c>
      <c r="I50" s="73">
        <v>0.08</v>
      </c>
      <c r="J50" s="73">
        <v>0.1</v>
      </c>
      <c r="K50" s="73">
        <v>0.12</v>
      </c>
      <c r="L50" s="73">
        <v>0.14000000000000001</v>
      </c>
      <c r="M50" s="73">
        <v>0.16</v>
      </c>
      <c r="N50" s="73">
        <v>0.18</v>
      </c>
      <c r="O50" s="73">
        <v>0.2</v>
      </c>
      <c r="P50" s="73">
        <v>0.22</v>
      </c>
      <c r="Q50" s="73">
        <v>0.24</v>
      </c>
      <c r="R50" s="73">
        <v>0.26</v>
      </c>
      <c r="S50" s="73">
        <v>0.28000000000000003</v>
      </c>
      <c r="T50" s="73">
        <v>0.3</v>
      </c>
      <c r="U50" s="83">
        <v>0</v>
      </c>
      <c r="V50" s="73">
        <f>SUM(U50*C37)</f>
        <v>0</v>
      </c>
      <c r="W50" s="86">
        <f>SUM(U50*C38)</f>
        <v>0</v>
      </c>
      <c r="X50" s="4"/>
    </row>
    <row r="51" spans="1:24">
      <c r="A51" s="3"/>
      <c r="B51" s="65"/>
      <c r="C51" s="67"/>
      <c r="D51" s="68"/>
      <c r="E51" s="69" t="s">
        <v>589</v>
      </c>
      <c r="F51" s="70" t="s">
        <v>582</v>
      </c>
      <c r="G51" s="70" t="s">
        <v>556</v>
      </c>
      <c r="H51" s="70" t="s">
        <v>583</v>
      </c>
      <c r="I51" s="70" t="s">
        <v>584</v>
      </c>
      <c r="J51" s="70" t="s">
        <v>585</v>
      </c>
      <c r="K51" s="70" t="s">
        <v>586</v>
      </c>
      <c r="L51" s="70" t="s">
        <v>587</v>
      </c>
      <c r="M51" s="70" t="s">
        <v>588</v>
      </c>
      <c r="N51" s="70" t="s">
        <v>562</v>
      </c>
      <c r="O51" s="71" t="s">
        <v>590</v>
      </c>
      <c r="P51" s="71" t="s">
        <v>591</v>
      </c>
      <c r="Q51" s="71" t="s">
        <v>592</v>
      </c>
      <c r="R51" s="71" t="s">
        <v>596</v>
      </c>
      <c r="S51" s="71"/>
      <c r="T51" s="71"/>
      <c r="U51" s="68"/>
      <c r="V51" s="68"/>
      <c r="W51" s="85"/>
      <c r="X51" s="4"/>
    </row>
    <row r="52" spans="1:24" ht="15" thickBot="1">
      <c r="A52" s="3"/>
      <c r="B52" s="65">
        <v>6</v>
      </c>
      <c r="C52" s="72" t="s">
        <v>544</v>
      </c>
      <c r="D52" s="73" t="s">
        <v>540</v>
      </c>
      <c r="E52" s="73">
        <v>0</v>
      </c>
      <c r="F52" s="73">
        <v>0.02</v>
      </c>
      <c r="G52" s="73">
        <v>0.04</v>
      </c>
      <c r="H52" s="73">
        <v>0.06</v>
      </c>
      <c r="I52" s="73">
        <v>0.08</v>
      </c>
      <c r="J52" s="73">
        <v>0.1</v>
      </c>
      <c r="K52" s="73">
        <v>0.12</v>
      </c>
      <c r="L52" s="73">
        <v>0.14000000000000001</v>
      </c>
      <c r="M52" s="73">
        <v>0.16</v>
      </c>
      <c r="N52" s="73">
        <v>0.18</v>
      </c>
      <c r="O52" s="73">
        <v>0.2</v>
      </c>
      <c r="P52" s="73">
        <v>0.22</v>
      </c>
      <c r="Q52" s="73">
        <v>0.24</v>
      </c>
      <c r="R52" s="73">
        <v>0.26</v>
      </c>
      <c r="S52" s="73">
        <v>0.28000000000000003</v>
      </c>
      <c r="T52" s="73">
        <v>0.3</v>
      </c>
      <c r="U52" s="83">
        <v>0</v>
      </c>
      <c r="V52" s="73">
        <f>SUM(U52*C37)</f>
        <v>0</v>
      </c>
      <c r="W52" s="86">
        <f>SUM(U52*C38)</f>
        <v>0</v>
      </c>
      <c r="X52" s="4"/>
    </row>
    <row r="53" spans="1:24">
      <c r="A53" s="3"/>
      <c r="B53" s="65"/>
      <c r="C53" s="67"/>
      <c r="D53" s="68"/>
      <c r="E53" s="79" t="s">
        <v>545</v>
      </c>
      <c r="F53" s="70" t="s">
        <v>546</v>
      </c>
      <c r="G53" s="70" t="s">
        <v>548</v>
      </c>
      <c r="H53" s="70" t="s">
        <v>598</v>
      </c>
      <c r="I53" s="70" t="s">
        <v>599</v>
      </c>
      <c r="J53" s="70" t="s">
        <v>600</v>
      </c>
      <c r="K53" s="70" t="s">
        <v>601</v>
      </c>
      <c r="L53" s="70" t="s">
        <v>602</v>
      </c>
      <c r="M53" s="70" t="s">
        <v>603</v>
      </c>
      <c r="N53" s="70" t="s">
        <v>604</v>
      </c>
      <c r="O53" s="70" t="s">
        <v>605</v>
      </c>
      <c r="P53" s="70" t="s">
        <v>606</v>
      </c>
      <c r="Q53" s="70" t="s">
        <v>607</v>
      </c>
      <c r="R53" s="70" t="s">
        <v>608</v>
      </c>
      <c r="S53" s="70" t="s">
        <v>609</v>
      </c>
      <c r="T53" s="70" t="s">
        <v>610</v>
      </c>
      <c r="U53" s="75"/>
      <c r="V53" s="68"/>
      <c r="W53" s="85"/>
      <c r="X53" s="4"/>
    </row>
    <row r="54" spans="1:24" ht="15" thickBot="1">
      <c r="A54" s="3"/>
      <c r="B54" s="65">
        <v>8</v>
      </c>
      <c r="C54" s="72" t="s">
        <v>595</v>
      </c>
      <c r="D54" s="73" t="s">
        <v>540</v>
      </c>
      <c r="E54" s="73">
        <v>0</v>
      </c>
      <c r="F54" s="73">
        <v>0.3</v>
      </c>
      <c r="G54" s="73">
        <v>0.6</v>
      </c>
      <c r="H54" s="73">
        <v>0.9</v>
      </c>
      <c r="I54" s="73">
        <v>1.2</v>
      </c>
      <c r="J54" s="73">
        <v>1.5</v>
      </c>
      <c r="K54" s="73">
        <v>1.8</v>
      </c>
      <c r="L54" s="73">
        <v>2.1</v>
      </c>
      <c r="M54" s="73">
        <v>2.4</v>
      </c>
      <c r="N54" s="73">
        <v>2.7</v>
      </c>
      <c r="O54" s="73">
        <v>3</v>
      </c>
      <c r="P54" s="73">
        <v>3.3</v>
      </c>
      <c r="Q54" s="73">
        <v>3.6</v>
      </c>
      <c r="R54" s="73">
        <v>3.9</v>
      </c>
      <c r="S54" s="73">
        <v>4.2</v>
      </c>
      <c r="T54" s="73">
        <v>4.5</v>
      </c>
      <c r="U54" s="83">
        <v>1.5</v>
      </c>
      <c r="V54" s="73">
        <f>SUM(U54*C37)</f>
        <v>31350</v>
      </c>
      <c r="W54" s="86">
        <f>SUM(U54*C38)</f>
        <v>90000</v>
      </c>
      <c r="X54" s="4"/>
    </row>
    <row r="55" spans="1:24">
      <c r="A55" s="3"/>
      <c r="B55" s="65"/>
      <c r="C55" s="67"/>
      <c r="D55" s="68"/>
      <c r="E55" s="70" t="s">
        <v>614</v>
      </c>
      <c r="F55" s="70" t="s">
        <v>615</v>
      </c>
      <c r="G55" s="70" t="s">
        <v>616</v>
      </c>
      <c r="H55" s="70" t="s">
        <v>620</v>
      </c>
      <c r="I55" s="70" t="s">
        <v>621</v>
      </c>
      <c r="J55" s="70" t="s">
        <v>622</v>
      </c>
      <c r="K55" s="70" t="s">
        <v>623</v>
      </c>
      <c r="L55" s="70" t="s">
        <v>624</v>
      </c>
      <c r="M55" s="70" t="s">
        <v>625</v>
      </c>
      <c r="N55" s="70" t="s">
        <v>626</v>
      </c>
      <c r="O55" s="70" t="s">
        <v>593</v>
      </c>
      <c r="P55" s="70" t="s">
        <v>594</v>
      </c>
      <c r="Q55" s="70" t="s">
        <v>627</v>
      </c>
      <c r="R55" s="70" t="s">
        <v>628</v>
      </c>
      <c r="S55" s="70" t="s">
        <v>629</v>
      </c>
      <c r="T55" s="70" t="s">
        <v>630</v>
      </c>
      <c r="U55" s="75"/>
      <c r="V55" s="68"/>
      <c r="W55" s="85"/>
      <c r="X55" s="4"/>
    </row>
    <row r="56" spans="1:24" ht="15" thickBot="1">
      <c r="A56" s="3"/>
      <c r="B56" s="65">
        <v>9</v>
      </c>
      <c r="C56" s="72" t="s">
        <v>14</v>
      </c>
      <c r="D56" s="73" t="s">
        <v>540</v>
      </c>
      <c r="E56" s="73">
        <v>0</v>
      </c>
      <c r="F56" s="73">
        <v>0.15</v>
      </c>
      <c r="G56" s="73">
        <v>0.3</v>
      </c>
      <c r="H56" s="73">
        <v>0.6</v>
      </c>
      <c r="I56" s="73">
        <v>0.8</v>
      </c>
      <c r="J56" s="73">
        <v>1</v>
      </c>
      <c r="K56" s="73">
        <v>1.2</v>
      </c>
      <c r="L56" s="73">
        <v>1.4</v>
      </c>
      <c r="M56" s="73">
        <v>1.6</v>
      </c>
      <c r="N56" s="73">
        <v>1.8</v>
      </c>
      <c r="O56" s="73">
        <v>2</v>
      </c>
      <c r="P56" s="73">
        <v>2.2000000000000002</v>
      </c>
      <c r="Q56" s="73">
        <v>2.4</v>
      </c>
      <c r="R56" s="73">
        <v>2.6</v>
      </c>
      <c r="S56" s="73">
        <v>2.8</v>
      </c>
      <c r="T56" s="73">
        <v>3</v>
      </c>
      <c r="U56" s="83">
        <v>0.3</v>
      </c>
      <c r="V56" s="73">
        <f>SUM(U56*C37)</f>
        <v>6270</v>
      </c>
      <c r="W56" s="86">
        <f>SUM(U56*C38)</f>
        <v>18000</v>
      </c>
      <c r="X56" s="4"/>
    </row>
    <row r="57" spans="1:24">
      <c r="A57" s="3"/>
      <c r="B57" s="65"/>
      <c r="C57" s="67"/>
      <c r="D57" s="68"/>
      <c r="E57" s="70" t="s">
        <v>618</v>
      </c>
      <c r="F57" s="70" t="s">
        <v>651</v>
      </c>
      <c r="G57" s="70" t="s">
        <v>619</v>
      </c>
      <c r="H57" s="70" t="s">
        <v>652</v>
      </c>
      <c r="I57" s="70"/>
      <c r="J57" s="70"/>
      <c r="K57" s="70"/>
      <c r="L57" s="70"/>
      <c r="M57" s="70"/>
      <c r="N57" s="70"/>
      <c r="O57" s="70"/>
      <c r="P57" s="70"/>
      <c r="Q57" s="70"/>
      <c r="R57" s="70"/>
      <c r="S57" s="70"/>
      <c r="T57" s="70"/>
      <c r="U57" s="75"/>
      <c r="V57" s="68"/>
      <c r="W57" s="85"/>
      <c r="X57" s="4"/>
    </row>
    <row r="58" spans="1:24" ht="15" thickBot="1">
      <c r="A58" s="3"/>
      <c r="B58" s="65">
        <v>10</v>
      </c>
      <c r="C58" s="72" t="s">
        <v>13</v>
      </c>
      <c r="D58" s="73" t="s">
        <v>611</v>
      </c>
      <c r="E58" s="73">
        <v>0.1</v>
      </c>
      <c r="F58" s="73">
        <v>0.2</v>
      </c>
      <c r="G58" s="73">
        <v>0.1</v>
      </c>
      <c r="H58" s="73">
        <v>0.05</v>
      </c>
      <c r="I58" s="73"/>
      <c r="J58" s="73"/>
      <c r="K58" s="73"/>
      <c r="L58" s="73"/>
      <c r="M58" s="73"/>
      <c r="N58" s="73"/>
      <c r="O58" s="73"/>
      <c r="P58" s="73"/>
      <c r="Q58" s="73"/>
      <c r="R58" s="73"/>
      <c r="S58" s="73"/>
      <c r="T58" s="73"/>
      <c r="U58" s="83">
        <v>0.2</v>
      </c>
      <c r="V58" s="73">
        <f>SUM(U58*C37)</f>
        <v>4180</v>
      </c>
      <c r="W58" s="86">
        <f>SUM(U58*C38)</f>
        <v>12000</v>
      </c>
      <c r="X58" s="4"/>
    </row>
    <row r="59" spans="1:24">
      <c r="A59" s="3"/>
      <c r="B59" s="65"/>
      <c r="C59" s="78"/>
      <c r="D59" s="68"/>
      <c r="E59" s="70" t="s">
        <v>635</v>
      </c>
      <c r="F59" s="70" t="s">
        <v>636</v>
      </c>
      <c r="G59" s="70" t="s">
        <v>637</v>
      </c>
      <c r="H59" s="70" t="s">
        <v>638</v>
      </c>
      <c r="I59" s="70" t="s">
        <v>639</v>
      </c>
      <c r="J59" s="70" t="s">
        <v>640</v>
      </c>
      <c r="K59" s="70" t="s">
        <v>641</v>
      </c>
      <c r="L59" s="70" t="s">
        <v>642</v>
      </c>
      <c r="M59" s="70" t="s">
        <v>643</v>
      </c>
      <c r="N59" s="70" t="s">
        <v>644</v>
      </c>
      <c r="O59" s="70" t="s">
        <v>645</v>
      </c>
      <c r="P59" s="70" t="s">
        <v>646</v>
      </c>
      <c r="Q59" s="70" t="s">
        <v>647</v>
      </c>
      <c r="R59" s="70" t="s">
        <v>648</v>
      </c>
      <c r="S59" s="70" t="s">
        <v>649</v>
      </c>
      <c r="T59" s="70" t="s">
        <v>650</v>
      </c>
      <c r="U59" s="75"/>
      <c r="V59" s="68"/>
      <c r="W59" s="85"/>
      <c r="X59" s="4"/>
    </row>
    <row r="60" spans="1:24" ht="15" thickBot="1">
      <c r="A60" s="3"/>
      <c r="B60" s="65">
        <v>11</v>
      </c>
      <c r="C60" s="82" t="s">
        <v>12</v>
      </c>
      <c r="D60" s="66" t="s">
        <v>611</v>
      </c>
      <c r="E60" s="66">
        <v>0</v>
      </c>
      <c r="F60" s="66">
        <v>0.01</v>
      </c>
      <c r="G60" s="66">
        <v>0.02</v>
      </c>
      <c r="H60" s="66">
        <v>0.03</v>
      </c>
      <c r="I60" s="66">
        <v>0.04</v>
      </c>
      <c r="J60" s="66">
        <v>0.05</v>
      </c>
      <c r="K60" s="66">
        <v>0.06</v>
      </c>
      <c r="L60" s="66">
        <v>7.0000000000000007E-2</v>
      </c>
      <c r="M60" s="66">
        <v>0.08</v>
      </c>
      <c r="N60" s="66">
        <v>0.09</v>
      </c>
      <c r="O60" s="66">
        <v>0.1</v>
      </c>
      <c r="P60" s="66">
        <v>0.11</v>
      </c>
      <c r="Q60" s="66">
        <v>0.12</v>
      </c>
      <c r="R60" s="66">
        <v>0.13</v>
      </c>
      <c r="S60" s="66">
        <v>0.14000000000000001</v>
      </c>
      <c r="T60" s="66">
        <v>0.15</v>
      </c>
      <c r="U60" s="84">
        <v>0.15</v>
      </c>
      <c r="V60" s="73">
        <f>SUM(U60*C37)</f>
        <v>3135</v>
      </c>
      <c r="W60" s="86">
        <f>SUM(U60*C38)</f>
        <v>9000</v>
      </c>
      <c r="X60" s="4"/>
    </row>
    <row r="61" spans="1:24">
      <c r="A61" s="3"/>
      <c r="B61" s="65"/>
      <c r="C61" s="78"/>
      <c r="D61" s="68"/>
      <c r="E61" s="87" t="s">
        <v>656</v>
      </c>
      <c r="F61" s="87" t="s">
        <v>617</v>
      </c>
      <c r="G61" s="87" t="s">
        <v>654</v>
      </c>
      <c r="H61" s="87" t="s">
        <v>653</v>
      </c>
      <c r="I61" s="87" t="s">
        <v>657</v>
      </c>
      <c r="J61" s="70"/>
      <c r="K61" s="70"/>
      <c r="L61" s="70"/>
      <c r="M61" s="70"/>
      <c r="N61" s="70"/>
      <c r="O61" s="70"/>
      <c r="P61" s="70"/>
      <c r="Q61" s="70"/>
      <c r="R61" s="70"/>
      <c r="S61" s="70"/>
      <c r="T61" s="70"/>
      <c r="U61" s="75"/>
      <c r="V61" s="68"/>
      <c r="W61" s="85"/>
      <c r="X61" s="4"/>
    </row>
    <row r="62" spans="1:24" ht="15" thickBot="1">
      <c r="A62" s="3"/>
      <c r="B62" s="65">
        <v>12</v>
      </c>
      <c r="C62" s="72" t="s">
        <v>528</v>
      </c>
      <c r="D62" s="73" t="s">
        <v>611</v>
      </c>
      <c r="E62" s="73">
        <v>0</v>
      </c>
      <c r="F62" s="73">
        <v>0.1</v>
      </c>
      <c r="G62" s="73">
        <v>0.1</v>
      </c>
      <c r="H62" s="73">
        <v>0.2</v>
      </c>
      <c r="I62" s="73">
        <v>0.3</v>
      </c>
      <c r="J62" s="73"/>
      <c r="K62" s="73"/>
      <c r="L62" s="73"/>
      <c r="M62" s="73"/>
      <c r="N62" s="73"/>
      <c r="O62" s="73"/>
      <c r="P62" s="73"/>
      <c r="Q62" s="73"/>
      <c r="R62" s="73"/>
      <c r="S62" s="73"/>
      <c r="T62" s="73"/>
      <c r="U62" s="83">
        <v>0.3</v>
      </c>
      <c r="V62" s="73">
        <f>SUM(U62*C37)</f>
        <v>6270</v>
      </c>
      <c r="W62" s="86">
        <f>SUM(U62*C38)</f>
        <v>18000</v>
      </c>
      <c r="X62" s="4"/>
    </row>
    <row r="63" spans="1:24">
      <c r="A63" s="3"/>
      <c r="B63" s="65"/>
      <c r="C63" s="78"/>
      <c r="D63" s="68"/>
      <c r="E63" s="70" t="s">
        <v>632</v>
      </c>
      <c r="F63" s="70" t="s">
        <v>631</v>
      </c>
      <c r="G63" s="70" t="s">
        <v>633</v>
      </c>
      <c r="H63" s="70" t="s">
        <v>634</v>
      </c>
      <c r="I63" s="70"/>
      <c r="J63" s="70"/>
      <c r="K63" s="70"/>
      <c r="L63" s="70"/>
      <c r="M63" s="70"/>
      <c r="N63" s="70"/>
      <c r="O63" s="70"/>
      <c r="P63" s="70"/>
      <c r="Q63" s="70"/>
      <c r="R63" s="70"/>
      <c r="S63" s="70"/>
      <c r="T63" s="70"/>
      <c r="U63" s="75"/>
      <c r="V63" s="68"/>
      <c r="W63" s="85"/>
      <c r="X63" s="4"/>
    </row>
    <row r="64" spans="1:24" ht="15" thickBot="1">
      <c r="A64" s="3"/>
      <c r="B64" s="65">
        <v>13</v>
      </c>
      <c r="C64" s="80" t="s">
        <v>529</v>
      </c>
      <c r="D64" s="73" t="s">
        <v>611</v>
      </c>
      <c r="E64" s="73">
        <v>0.2</v>
      </c>
      <c r="F64" s="73">
        <v>0.5</v>
      </c>
      <c r="G64" s="73">
        <v>1.5</v>
      </c>
      <c r="H64" s="73">
        <v>1.7</v>
      </c>
      <c r="I64" s="73"/>
      <c r="J64" s="73"/>
      <c r="K64" s="73"/>
      <c r="L64" s="73"/>
      <c r="M64" s="73"/>
      <c r="N64" s="73"/>
      <c r="O64" s="73"/>
      <c r="P64" s="73"/>
      <c r="Q64" s="73"/>
      <c r="R64" s="73"/>
      <c r="S64" s="73"/>
      <c r="T64" s="73"/>
      <c r="U64" s="83">
        <v>0.5</v>
      </c>
      <c r="V64" s="73">
        <f>SUM(U64*C37)</f>
        <v>10450</v>
      </c>
      <c r="W64" s="86">
        <f>SUM(U64*C38)</f>
        <v>30000</v>
      </c>
      <c r="X64" s="4"/>
    </row>
    <row r="65" spans="1:24">
      <c r="A65" s="3"/>
      <c r="B65" s="65"/>
      <c r="C65" s="78"/>
      <c r="D65" s="68"/>
      <c r="E65" s="70">
        <v>1</v>
      </c>
      <c r="F65" s="70">
        <v>2</v>
      </c>
      <c r="G65" s="70">
        <v>3</v>
      </c>
      <c r="H65" s="70">
        <v>4</v>
      </c>
      <c r="I65" s="70">
        <v>5</v>
      </c>
      <c r="J65" s="70">
        <v>6</v>
      </c>
      <c r="K65" s="70">
        <v>7</v>
      </c>
      <c r="L65" s="70">
        <v>8</v>
      </c>
      <c r="M65" s="70"/>
      <c r="N65" s="70"/>
      <c r="O65" s="70"/>
      <c r="P65" s="70"/>
      <c r="Q65" s="70"/>
      <c r="R65" s="70"/>
      <c r="S65" s="70"/>
      <c r="T65" s="70"/>
      <c r="U65" s="75"/>
      <c r="V65" s="68"/>
      <c r="W65" s="85"/>
      <c r="X65" s="4"/>
    </row>
    <row r="66" spans="1:24" ht="15" thickBot="1">
      <c r="A66" s="3"/>
      <c r="B66" s="65">
        <v>13</v>
      </c>
      <c r="C66" s="72" t="s">
        <v>530</v>
      </c>
      <c r="D66" s="73"/>
      <c r="E66" s="73">
        <v>0</v>
      </c>
      <c r="F66" s="73">
        <v>0</v>
      </c>
      <c r="G66" s="73">
        <v>0.2</v>
      </c>
      <c r="H66" s="73">
        <v>0.05</v>
      </c>
      <c r="I66" s="73">
        <v>7.0000000000000007E-2</v>
      </c>
      <c r="J66" s="73">
        <v>0.08</v>
      </c>
      <c r="K66" s="73">
        <v>0.09</v>
      </c>
      <c r="L66" s="73">
        <v>0.1</v>
      </c>
      <c r="M66" s="73"/>
      <c r="N66" s="73"/>
      <c r="O66" s="73"/>
      <c r="P66" s="73"/>
      <c r="Q66" s="73"/>
      <c r="R66" s="73"/>
      <c r="S66" s="73"/>
      <c r="T66" s="73"/>
      <c r="U66" s="83">
        <v>0</v>
      </c>
      <c r="V66" s="73">
        <f>SUM(U66*C37)</f>
        <v>0</v>
      </c>
      <c r="W66" s="86">
        <f>SUM(U66*C38)</f>
        <v>0</v>
      </c>
      <c r="X66" s="4"/>
    </row>
    <row r="67" spans="1:24">
      <c r="A67" s="3"/>
      <c r="B67" s="65"/>
      <c r="C67" s="67"/>
      <c r="D67" s="68"/>
      <c r="E67" s="70" t="s">
        <v>612</v>
      </c>
      <c r="F67" s="70" t="s">
        <v>613</v>
      </c>
      <c r="G67" s="76"/>
      <c r="H67" s="76"/>
      <c r="I67" s="76"/>
      <c r="J67" s="76"/>
      <c r="K67" s="76"/>
      <c r="L67" s="76"/>
      <c r="M67" s="76"/>
      <c r="N67" s="76"/>
      <c r="O67" s="76"/>
      <c r="P67" s="76"/>
      <c r="Q67" s="76"/>
      <c r="R67" s="76"/>
      <c r="S67" s="76"/>
      <c r="T67" s="76"/>
      <c r="U67" s="68"/>
      <c r="V67" s="68"/>
      <c r="W67" s="85"/>
      <c r="X67" s="4"/>
    </row>
    <row r="68" spans="1:24" ht="15" thickBot="1">
      <c r="A68" s="3"/>
      <c r="B68" s="65">
        <v>14</v>
      </c>
      <c r="C68" s="72" t="s">
        <v>655</v>
      </c>
      <c r="D68" s="73" t="s">
        <v>541</v>
      </c>
      <c r="E68" s="73">
        <v>0.4</v>
      </c>
      <c r="F68" s="73">
        <v>0</v>
      </c>
      <c r="G68" s="73"/>
      <c r="H68" s="73"/>
      <c r="I68" s="73"/>
      <c r="J68" s="73"/>
      <c r="K68" s="73"/>
      <c r="L68" s="73"/>
      <c r="M68" s="73"/>
      <c r="N68" s="73"/>
      <c r="O68" s="73"/>
      <c r="P68" s="73"/>
      <c r="Q68" s="73"/>
      <c r="R68" s="73"/>
      <c r="S68" s="73"/>
      <c r="T68" s="73"/>
      <c r="U68" s="83">
        <v>0</v>
      </c>
      <c r="V68" s="73">
        <f>SUM(U68*C37)</f>
        <v>0</v>
      </c>
      <c r="W68" s="86">
        <f>SUM(U68*C38)</f>
        <v>0</v>
      </c>
      <c r="X68" s="4"/>
    </row>
    <row r="69" spans="1:24">
      <c r="A69" s="3"/>
      <c r="U69">
        <f>SUM(U41:U68)</f>
        <v>4.2999999999999989</v>
      </c>
      <c r="V69">
        <f>SUM(V41:V68)</f>
        <v>89870</v>
      </c>
      <c r="W69" s="25">
        <f>SUM(W41:W68)</f>
        <v>198000</v>
      </c>
      <c r="X69" s="4"/>
    </row>
    <row r="70" spans="1:24">
      <c r="A70" s="3"/>
      <c r="X70" s="4"/>
    </row>
    <row r="71" spans="1:24">
      <c r="A71" s="3"/>
      <c r="X71" s="4"/>
    </row>
    <row r="72" spans="1:24" ht="15" thickBot="1">
      <c r="A72" s="5"/>
      <c r="B72" s="6"/>
      <c r="C72" s="6"/>
      <c r="D72" s="6"/>
      <c r="E72" s="6"/>
      <c r="F72" s="6"/>
      <c r="G72" s="6"/>
      <c r="H72" s="6"/>
      <c r="I72" s="6"/>
      <c r="J72" s="6"/>
      <c r="K72" s="6"/>
      <c r="L72" s="6"/>
      <c r="M72" s="6"/>
      <c r="N72" s="6"/>
      <c r="O72" s="6"/>
      <c r="P72" s="6"/>
      <c r="Q72" s="6"/>
      <c r="R72" s="6"/>
      <c r="S72" s="6"/>
      <c r="T72" s="6"/>
      <c r="U72" s="6"/>
      <c r="V72" s="6"/>
      <c r="W72" s="6"/>
      <c r="X72" s="7"/>
    </row>
    <row r="74" spans="1:24">
      <c r="C74">
        <v>20900</v>
      </c>
      <c r="D74" t="s">
        <v>571</v>
      </c>
    </row>
    <row r="75" spans="1:24">
      <c r="C75">
        <v>60000</v>
      </c>
      <c r="D75" t="s">
        <v>572</v>
      </c>
      <c r="U75" s="88" t="s">
        <v>661</v>
      </c>
      <c r="V75" s="89"/>
    </row>
    <row r="77" spans="1:24" ht="15" thickBot="1">
      <c r="B77" t="s">
        <v>11</v>
      </c>
      <c r="C77" s="25"/>
      <c r="D77" s="66" t="s">
        <v>537</v>
      </c>
      <c r="E77" s="164" t="s">
        <v>536</v>
      </c>
      <c r="F77" s="165"/>
      <c r="G77" s="165"/>
      <c r="H77" s="165"/>
      <c r="I77" s="165"/>
      <c r="J77" s="165"/>
      <c r="K77" s="165"/>
      <c r="L77" s="165"/>
      <c r="M77" s="165"/>
      <c r="N77" s="166"/>
      <c r="O77" s="77"/>
      <c r="P77" s="77"/>
      <c r="Q77" s="77"/>
      <c r="R77" s="77"/>
      <c r="S77" s="77"/>
      <c r="T77" s="77"/>
      <c r="U77" s="66" t="s">
        <v>581</v>
      </c>
      <c r="V77" s="66" t="s">
        <v>570</v>
      </c>
      <c r="W77" s="66" t="s">
        <v>561</v>
      </c>
    </row>
    <row r="78" spans="1:24">
      <c r="C78" s="78"/>
      <c r="D78" s="68"/>
      <c r="E78" s="70" t="s">
        <v>545</v>
      </c>
      <c r="F78" s="70" t="s">
        <v>546</v>
      </c>
      <c r="G78" s="70" t="s">
        <v>548</v>
      </c>
      <c r="H78" s="70" t="s">
        <v>549</v>
      </c>
      <c r="I78" s="70" t="s">
        <v>550</v>
      </c>
      <c r="J78" s="76"/>
      <c r="K78" s="76"/>
      <c r="L78" s="76"/>
      <c r="M78" s="76"/>
      <c r="N78" s="76"/>
      <c r="O78" s="76"/>
      <c r="P78" s="76"/>
      <c r="Q78" s="76"/>
      <c r="R78" s="76"/>
      <c r="S78" s="76"/>
      <c r="T78" s="76"/>
      <c r="U78" s="68"/>
      <c r="V78" s="68"/>
      <c r="W78" s="85"/>
    </row>
    <row r="79" spans="1:24" ht="15" thickBot="1">
      <c r="B79" s="65">
        <v>1</v>
      </c>
      <c r="C79" s="72" t="s">
        <v>547</v>
      </c>
      <c r="D79" s="73" t="s">
        <v>538</v>
      </c>
      <c r="E79" s="73">
        <v>0.3</v>
      </c>
      <c r="F79" s="73">
        <v>0.2</v>
      </c>
      <c r="G79" s="73">
        <v>0.1</v>
      </c>
      <c r="H79" s="73">
        <v>0.05</v>
      </c>
      <c r="I79" s="73">
        <v>0</v>
      </c>
      <c r="J79" s="73"/>
      <c r="K79" s="73"/>
      <c r="L79" s="73"/>
      <c r="M79" s="73"/>
      <c r="N79" s="73"/>
      <c r="O79" s="73"/>
      <c r="P79" s="73"/>
      <c r="Q79" s="73"/>
      <c r="R79" s="73"/>
      <c r="S79" s="73"/>
      <c r="T79" s="73"/>
      <c r="U79" s="83">
        <v>0.2</v>
      </c>
      <c r="V79" s="73">
        <f>SUM(U79*C74)</f>
        <v>4180</v>
      </c>
      <c r="W79" s="86">
        <f>SUM(U79*C75)</f>
        <v>12000</v>
      </c>
    </row>
    <row r="80" spans="1:24">
      <c r="B80" s="65"/>
      <c r="C80" s="67"/>
      <c r="D80" s="68"/>
      <c r="E80" s="70" t="s">
        <v>545</v>
      </c>
      <c r="F80" s="70" t="s">
        <v>553</v>
      </c>
      <c r="G80" s="70" t="s">
        <v>554</v>
      </c>
      <c r="H80" s="70" t="s">
        <v>555</v>
      </c>
      <c r="I80" s="70" t="s">
        <v>551</v>
      </c>
      <c r="J80" s="75" t="s">
        <v>557</v>
      </c>
      <c r="K80" s="75" t="s">
        <v>558</v>
      </c>
      <c r="L80" s="75" t="s">
        <v>559</v>
      </c>
      <c r="M80" s="75" t="s">
        <v>560</v>
      </c>
      <c r="N80" s="75" t="s">
        <v>562</v>
      </c>
      <c r="O80" s="75"/>
      <c r="P80" s="75"/>
      <c r="Q80" s="75"/>
      <c r="R80" s="75"/>
      <c r="S80" s="75"/>
      <c r="T80" s="75"/>
      <c r="U80" s="81"/>
      <c r="V80" s="68"/>
      <c r="W80" s="85"/>
    </row>
    <row r="81" spans="2:23" ht="15" thickBot="1">
      <c r="B81" s="65">
        <v>2</v>
      </c>
      <c r="C81" s="72" t="s">
        <v>539</v>
      </c>
      <c r="D81" s="73" t="s">
        <v>552</v>
      </c>
      <c r="E81" s="73">
        <v>0</v>
      </c>
      <c r="F81" s="73">
        <v>0.5</v>
      </c>
      <c r="G81" s="73">
        <v>1</v>
      </c>
      <c r="H81" s="73">
        <v>1.5</v>
      </c>
      <c r="I81" s="73">
        <v>2</v>
      </c>
      <c r="J81" s="73">
        <v>2.5</v>
      </c>
      <c r="K81" s="73">
        <v>3</v>
      </c>
      <c r="L81" s="73">
        <v>3.5</v>
      </c>
      <c r="M81" s="73">
        <v>4</v>
      </c>
      <c r="N81" s="73">
        <v>4.5</v>
      </c>
      <c r="O81" s="73"/>
      <c r="P81" s="73"/>
      <c r="Q81" s="73"/>
      <c r="R81" s="73"/>
      <c r="S81" s="73"/>
      <c r="T81" s="73"/>
      <c r="U81" s="83">
        <v>1</v>
      </c>
      <c r="V81" s="73">
        <f>SUM(U81*C74)</f>
        <v>20900</v>
      </c>
      <c r="W81" s="86" t="s">
        <v>659</v>
      </c>
    </row>
    <row r="82" spans="2:23">
      <c r="B82" s="65"/>
      <c r="C82" s="67"/>
      <c r="D82" s="68"/>
      <c r="E82" s="70" t="s">
        <v>563</v>
      </c>
      <c r="F82" s="70" t="s">
        <v>564</v>
      </c>
      <c r="G82" s="70" t="s">
        <v>565</v>
      </c>
      <c r="H82" s="70" t="s">
        <v>566</v>
      </c>
      <c r="I82" s="70" t="s">
        <v>567</v>
      </c>
      <c r="J82" s="70" t="s">
        <v>568</v>
      </c>
      <c r="K82" s="70" t="s">
        <v>569</v>
      </c>
      <c r="L82" s="74"/>
      <c r="M82" s="74"/>
      <c r="N82" s="74"/>
      <c r="O82" s="74"/>
      <c r="P82" s="74"/>
      <c r="Q82" s="74"/>
      <c r="R82" s="74"/>
      <c r="S82" s="74"/>
      <c r="T82" s="74"/>
      <c r="U82" s="81"/>
      <c r="V82" s="68"/>
      <c r="W82" s="85"/>
    </row>
    <row r="83" spans="2:23" ht="15" thickBot="1">
      <c r="B83" s="65">
        <v>3</v>
      </c>
      <c r="C83" s="72" t="s">
        <v>531</v>
      </c>
      <c r="D83" s="73" t="s">
        <v>552</v>
      </c>
      <c r="E83" s="73">
        <v>0</v>
      </c>
      <c r="F83" s="73">
        <v>0.15</v>
      </c>
      <c r="G83" s="73">
        <v>0.2</v>
      </c>
      <c r="H83" s="73">
        <v>0.25</v>
      </c>
      <c r="I83" s="73">
        <v>0.3</v>
      </c>
      <c r="J83" s="73">
        <v>0.35</v>
      </c>
      <c r="K83" s="73">
        <v>0.4</v>
      </c>
      <c r="L83" s="73"/>
      <c r="M83" s="73"/>
      <c r="N83" s="73"/>
      <c r="O83" s="73"/>
      <c r="P83" s="73"/>
      <c r="Q83" s="73"/>
      <c r="R83" s="73"/>
      <c r="S83" s="73"/>
      <c r="T83" s="73"/>
      <c r="U83" s="83">
        <v>0.3</v>
      </c>
      <c r="V83" s="73">
        <f>SUM(U83*C74)</f>
        <v>6270</v>
      </c>
      <c r="W83" s="86">
        <f>SUM(U83*C75)</f>
        <v>18000</v>
      </c>
    </row>
    <row r="84" spans="2:23">
      <c r="B84" s="65"/>
      <c r="C84" s="67"/>
      <c r="D84" s="68"/>
      <c r="E84" s="70" t="s">
        <v>545</v>
      </c>
      <c r="F84" s="70" t="s">
        <v>42</v>
      </c>
      <c r="G84" s="70" t="s">
        <v>573</v>
      </c>
      <c r="H84" s="70" t="s">
        <v>574</v>
      </c>
      <c r="I84" s="70" t="s">
        <v>575</v>
      </c>
      <c r="J84" s="70" t="s">
        <v>576</v>
      </c>
      <c r="K84" s="70" t="s">
        <v>577</v>
      </c>
      <c r="L84" s="70" t="s">
        <v>578</v>
      </c>
      <c r="M84" s="70" t="s">
        <v>579</v>
      </c>
      <c r="N84" s="70" t="s">
        <v>580</v>
      </c>
      <c r="O84" s="70"/>
      <c r="P84" s="70"/>
      <c r="Q84" s="70"/>
      <c r="R84" s="70"/>
      <c r="S84" s="70"/>
      <c r="T84" s="70"/>
      <c r="U84" s="81"/>
      <c r="V84" s="68"/>
      <c r="W84" s="85"/>
    </row>
    <row r="85" spans="2:23" ht="15" thickBot="1">
      <c r="B85" s="65">
        <v>4</v>
      </c>
      <c r="C85" s="72" t="s">
        <v>526</v>
      </c>
      <c r="D85" s="73" t="s">
        <v>538</v>
      </c>
      <c r="E85" s="73">
        <v>0</v>
      </c>
      <c r="F85" s="73">
        <v>0</v>
      </c>
      <c r="G85" s="73">
        <v>0.1</v>
      </c>
      <c r="H85" s="73">
        <v>0.2</v>
      </c>
      <c r="I85" s="73">
        <v>0.3</v>
      </c>
      <c r="J85" s="73">
        <v>0.4</v>
      </c>
      <c r="K85" s="73">
        <v>0.5</v>
      </c>
      <c r="L85" s="73">
        <v>0.6</v>
      </c>
      <c r="M85" s="73">
        <v>0.7</v>
      </c>
      <c r="N85" s="73">
        <v>0.8</v>
      </c>
      <c r="O85" s="73"/>
      <c r="P85" s="73"/>
      <c r="Q85" s="73"/>
      <c r="R85" s="73"/>
      <c r="S85" s="73"/>
      <c r="T85" s="73"/>
      <c r="U85" s="83">
        <v>0.3</v>
      </c>
      <c r="V85" s="73">
        <f>SUM(U85*C74)</f>
        <v>6270</v>
      </c>
      <c r="W85" s="86">
        <f>SUM(U85*C75)</f>
        <v>18000</v>
      </c>
    </row>
    <row r="86" spans="2:23">
      <c r="B86" s="65"/>
      <c r="C86" s="67"/>
      <c r="D86" s="68"/>
      <c r="E86" s="69" t="s">
        <v>589</v>
      </c>
      <c r="F86" s="70" t="s">
        <v>582</v>
      </c>
      <c r="G86" s="70" t="s">
        <v>556</v>
      </c>
      <c r="H86" s="70" t="s">
        <v>583</v>
      </c>
      <c r="I86" s="70" t="s">
        <v>584</v>
      </c>
      <c r="J86" s="70" t="s">
        <v>585</v>
      </c>
      <c r="K86" s="70" t="s">
        <v>586</v>
      </c>
      <c r="L86" s="70" t="s">
        <v>587</v>
      </c>
      <c r="M86" s="70" t="s">
        <v>588</v>
      </c>
      <c r="N86" s="70" t="s">
        <v>562</v>
      </c>
      <c r="O86" s="71" t="s">
        <v>590</v>
      </c>
      <c r="P86" s="71" t="s">
        <v>591</v>
      </c>
      <c r="Q86" s="71" t="s">
        <v>592</v>
      </c>
      <c r="R86" s="71" t="s">
        <v>593</v>
      </c>
      <c r="S86" s="71" t="s">
        <v>594</v>
      </c>
      <c r="T86" s="71" t="s">
        <v>597</v>
      </c>
      <c r="U86" s="68"/>
      <c r="V86" s="68"/>
      <c r="W86" s="85"/>
    </row>
    <row r="87" spans="2:23" ht="15" thickBot="1">
      <c r="B87" s="65">
        <v>5</v>
      </c>
      <c r="C87" s="72" t="s">
        <v>543</v>
      </c>
      <c r="D87" s="73" t="s">
        <v>540</v>
      </c>
      <c r="E87" s="73">
        <v>0</v>
      </c>
      <c r="F87" s="73">
        <v>0.02</v>
      </c>
      <c r="G87" s="73">
        <v>0.04</v>
      </c>
      <c r="H87" s="73">
        <v>0.06</v>
      </c>
      <c r="I87" s="73">
        <v>0.08</v>
      </c>
      <c r="J87" s="73">
        <v>0.1</v>
      </c>
      <c r="K87" s="73">
        <v>0.12</v>
      </c>
      <c r="L87" s="73">
        <v>0.14000000000000001</v>
      </c>
      <c r="M87" s="73">
        <v>0.16</v>
      </c>
      <c r="N87" s="73">
        <v>0.18</v>
      </c>
      <c r="O87" s="73">
        <v>0.2</v>
      </c>
      <c r="P87" s="73">
        <v>0.22</v>
      </c>
      <c r="Q87" s="73">
        <v>0.24</v>
      </c>
      <c r="R87" s="73">
        <v>0.26</v>
      </c>
      <c r="S87" s="73">
        <v>0.28000000000000003</v>
      </c>
      <c r="T87" s="73">
        <v>0.3</v>
      </c>
      <c r="U87" s="83">
        <v>0</v>
      </c>
      <c r="V87" s="73">
        <f>SUM(U87*C74)</f>
        <v>0</v>
      </c>
      <c r="W87" s="86">
        <f>SUM(U87*C75)</f>
        <v>0</v>
      </c>
    </row>
    <row r="88" spans="2:23">
      <c r="B88" s="65"/>
      <c r="C88" s="67"/>
      <c r="D88" s="68"/>
      <c r="E88" s="69" t="s">
        <v>589</v>
      </c>
      <c r="F88" s="70" t="s">
        <v>582</v>
      </c>
      <c r="G88" s="70" t="s">
        <v>556</v>
      </c>
      <c r="H88" s="70" t="s">
        <v>583</v>
      </c>
      <c r="I88" s="70" t="s">
        <v>584</v>
      </c>
      <c r="J88" s="70" t="s">
        <v>585</v>
      </c>
      <c r="K88" s="70" t="s">
        <v>586</v>
      </c>
      <c r="L88" s="70" t="s">
        <v>587</v>
      </c>
      <c r="M88" s="70" t="s">
        <v>588</v>
      </c>
      <c r="N88" s="70" t="s">
        <v>562</v>
      </c>
      <c r="O88" s="71" t="s">
        <v>590</v>
      </c>
      <c r="P88" s="71" t="s">
        <v>591</v>
      </c>
      <c r="Q88" s="71" t="s">
        <v>592</v>
      </c>
      <c r="R88" s="71" t="s">
        <v>596</v>
      </c>
      <c r="S88" s="71"/>
      <c r="T88" s="71"/>
      <c r="U88" s="68"/>
      <c r="V88" s="68"/>
      <c r="W88" s="85"/>
    </row>
    <row r="89" spans="2:23" ht="15" thickBot="1">
      <c r="B89" s="65">
        <v>6</v>
      </c>
      <c r="C89" s="72" t="s">
        <v>544</v>
      </c>
      <c r="D89" s="73" t="s">
        <v>540</v>
      </c>
      <c r="E89" s="73">
        <v>0</v>
      </c>
      <c r="F89" s="73">
        <v>0.02</v>
      </c>
      <c r="G89" s="73">
        <v>0.04</v>
      </c>
      <c r="H89" s="73">
        <v>0.06</v>
      </c>
      <c r="I89" s="73">
        <v>0.08</v>
      </c>
      <c r="J89" s="73">
        <v>0.1</v>
      </c>
      <c r="K89" s="73">
        <v>0.12</v>
      </c>
      <c r="L89" s="73">
        <v>0.14000000000000001</v>
      </c>
      <c r="M89" s="73">
        <v>0.16</v>
      </c>
      <c r="N89" s="73">
        <v>0.18</v>
      </c>
      <c r="O89" s="73">
        <v>0.2</v>
      </c>
      <c r="P89" s="73">
        <v>0.22</v>
      </c>
      <c r="Q89" s="73">
        <v>0.24</v>
      </c>
      <c r="R89" s="73">
        <v>0.26</v>
      </c>
      <c r="S89" s="73">
        <v>0.28000000000000003</v>
      </c>
      <c r="T89" s="73">
        <v>0.3</v>
      </c>
      <c r="U89" s="83">
        <v>0</v>
      </c>
      <c r="V89" s="73">
        <f>SUM(U89*C74)</f>
        <v>0</v>
      </c>
      <c r="W89" s="86">
        <f>SUM(U89*C75)</f>
        <v>0</v>
      </c>
    </row>
    <row r="90" spans="2:23">
      <c r="B90" s="65"/>
      <c r="C90" s="67"/>
      <c r="D90" s="68"/>
      <c r="E90" s="79" t="s">
        <v>545</v>
      </c>
      <c r="F90" s="70" t="s">
        <v>546</v>
      </c>
      <c r="G90" s="70" t="s">
        <v>548</v>
      </c>
      <c r="H90" s="70" t="s">
        <v>598</v>
      </c>
      <c r="I90" s="70" t="s">
        <v>599</v>
      </c>
      <c r="J90" s="70" t="s">
        <v>600</v>
      </c>
      <c r="K90" s="70" t="s">
        <v>601</v>
      </c>
      <c r="L90" s="70" t="s">
        <v>602</v>
      </c>
      <c r="M90" s="70" t="s">
        <v>603</v>
      </c>
      <c r="N90" s="70" t="s">
        <v>604</v>
      </c>
      <c r="O90" s="70" t="s">
        <v>605</v>
      </c>
      <c r="P90" s="70" t="s">
        <v>606</v>
      </c>
      <c r="Q90" s="70" t="s">
        <v>607</v>
      </c>
      <c r="R90" s="70" t="s">
        <v>608</v>
      </c>
      <c r="S90" s="70" t="s">
        <v>609</v>
      </c>
      <c r="T90" s="70" t="s">
        <v>610</v>
      </c>
      <c r="U90" s="75"/>
      <c r="V90" s="68"/>
      <c r="W90" s="85"/>
    </row>
    <row r="91" spans="2:23" ht="15" thickBot="1">
      <c r="B91" s="65">
        <v>8</v>
      </c>
      <c r="C91" s="72" t="s">
        <v>595</v>
      </c>
      <c r="D91" s="73" t="s">
        <v>540</v>
      </c>
      <c r="E91" s="73">
        <v>0</v>
      </c>
      <c r="F91" s="73">
        <v>0.3</v>
      </c>
      <c r="G91" s="73">
        <v>0.6</v>
      </c>
      <c r="H91" s="73">
        <v>0.9</v>
      </c>
      <c r="I91" s="73">
        <v>1.2</v>
      </c>
      <c r="J91" s="73">
        <v>1.5</v>
      </c>
      <c r="K91" s="73">
        <v>1.8</v>
      </c>
      <c r="L91" s="73">
        <v>2.1</v>
      </c>
      <c r="M91" s="73">
        <v>2.4</v>
      </c>
      <c r="N91" s="73">
        <v>2.7</v>
      </c>
      <c r="O91" s="73">
        <v>3</v>
      </c>
      <c r="P91" s="73">
        <v>3.3</v>
      </c>
      <c r="Q91" s="73">
        <v>3.6</v>
      </c>
      <c r="R91" s="73">
        <v>3.9</v>
      </c>
      <c r="S91" s="73">
        <v>4.2</v>
      </c>
      <c r="T91" s="73">
        <v>4.5</v>
      </c>
      <c r="U91" s="83">
        <v>0.9</v>
      </c>
      <c r="V91" s="73">
        <f>SUM(U91*C74)</f>
        <v>18810</v>
      </c>
      <c r="W91" s="86">
        <f>SUM(U91*C75)</f>
        <v>54000</v>
      </c>
    </row>
    <row r="92" spans="2:23">
      <c r="B92" s="65"/>
      <c r="C92" s="67"/>
      <c r="D92" s="68"/>
      <c r="E92" s="70" t="s">
        <v>614</v>
      </c>
      <c r="F92" s="70" t="s">
        <v>615</v>
      </c>
      <c r="G92" s="70" t="s">
        <v>616</v>
      </c>
      <c r="H92" s="70" t="s">
        <v>620</v>
      </c>
      <c r="I92" s="70" t="s">
        <v>621</v>
      </c>
      <c r="J92" s="70" t="s">
        <v>622</v>
      </c>
      <c r="K92" s="70" t="s">
        <v>623</v>
      </c>
      <c r="L92" s="70" t="s">
        <v>624</v>
      </c>
      <c r="M92" s="70" t="s">
        <v>625</v>
      </c>
      <c r="N92" s="70" t="s">
        <v>626</v>
      </c>
      <c r="O92" s="70" t="s">
        <v>593</v>
      </c>
      <c r="P92" s="70" t="s">
        <v>594</v>
      </c>
      <c r="Q92" s="70" t="s">
        <v>627</v>
      </c>
      <c r="R92" s="70" t="s">
        <v>628</v>
      </c>
      <c r="S92" s="70" t="s">
        <v>629</v>
      </c>
      <c r="T92" s="70" t="s">
        <v>630</v>
      </c>
      <c r="U92" s="75"/>
      <c r="V92" s="68"/>
      <c r="W92" s="85"/>
    </row>
    <row r="93" spans="2:23" ht="15" thickBot="1">
      <c r="B93" s="65">
        <v>9</v>
      </c>
      <c r="C93" s="72" t="s">
        <v>14</v>
      </c>
      <c r="D93" s="73" t="s">
        <v>540</v>
      </c>
      <c r="E93" s="73">
        <v>0</v>
      </c>
      <c r="F93" s="73">
        <v>0.15</v>
      </c>
      <c r="G93" s="73">
        <v>0.3</v>
      </c>
      <c r="H93" s="73">
        <v>0.6</v>
      </c>
      <c r="I93" s="73">
        <v>0.8</v>
      </c>
      <c r="J93" s="73">
        <v>1</v>
      </c>
      <c r="K93" s="73">
        <v>1.2</v>
      </c>
      <c r="L93" s="73">
        <v>1.4</v>
      </c>
      <c r="M93" s="73">
        <v>1.6</v>
      </c>
      <c r="N93" s="73">
        <v>1.8</v>
      </c>
      <c r="O93" s="73">
        <v>2</v>
      </c>
      <c r="P93" s="73">
        <v>2.2000000000000002</v>
      </c>
      <c r="Q93" s="73">
        <v>2.4</v>
      </c>
      <c r="R93" s="73">
        <v>2.6</v>
      </c>
      <c r="S93" s="73">
        <v>2.8</v>
      </c>
      <c r="T93" s="73">
        <v>3</v>
      </c>
      <c r="U93" s="83">
        <v>0.6</v>
      </c>
      <c r="V93" s="73">
        <f>SUM(U93*C74)</f>
        <v>12540</v>
      </c>
      <c r="W93" s="86">
        <f>SUM(U93*C75)</f>
        <v>36000</v>
      </c>
    </row>
    <row r="94" spans="2:23">
      <c r="B94" s="65"/>
      <c r="C94" s="67"/>
      <c r="D94" s="68"/>
      <c r="E94" s="70" t="s">
        <v>618</v>
      </c>
      <c r="F94" s="70" t="s">
        <v>651</v>
      </c>
      <c r="G94" s="70" t="s">
        <v>619</v>
      </c>
      <c r="H94" s="70" t="s">
        <v>652</v>
      </c>
      <c r="I94" s="70"/>
      <c r="J94" s="70"/>
      <c r="K94" s="70"/>
      <c r="L94" s="70"/>
      <c r="M94" s="70"/>
      <c r="N94" s="70"/>
      <c r="O94" s="70"/>
      <c r="P94" s="70"/>
      <c r="Q94" s="70"/>
      <c r="R94" s="70"/>
      <c r="S94" s="70"/>
      <c r="T94" s="70"/>
      <c r="U94" s="75"/>
      <c r="V94" s="68"/>
      <c r="W94" s="85"/>
    </row>
    <row r="95" spans="2:23" ht="15" thickBot="1">
      <c r="B95" s="65">
        <v>10</v>
      </c>
      <c r="C95" s="72" t="s">
        <v>13</v>
      </c>
      <c r="D95" s="73" t="s">
        <v>611</v>
      </c>
      <c r="E95" s="73">
        <v>0.1</v>
      </c>
      <c r="F95" s="73">
        <v>0.2</v>
      </c>
      <c r="G95" s="73">
        <v>0.1</v>
      </c>
      <c r="H95" s="73">
        <v>0.05</v>
      </c>
      <c r="I95" s="73"/>
      <c r="J95" s="73"/>
      <c r="K95" s="73"/>
      <c r="L95" s="73"/>
      <c r="M95" s="73"/>
      <c r="N95" s="73"/>
      <c r="O95" s="73"/>
      <c r="P95" s="73"/>
      <c r="Q95" s="73"/>
      <c r="R95" s="73"/>
      <c r="S95" s="73"/>
      <c r="T95" s="73"/>
      <c r="U95" s="83">
        <v>0.1</v>
      </c>
      <c r="V95" s="73">
        <f>SUM(U95*C74)</f>
        <v>2090</v>
      </c>
      <c r="W95" s="86">
        <f>SUM(U95*C75)</f>
        <v>6000</v>
      </c>
    </row>
    <row r="96" spans="2:23">
      <c r="B96" s="65"/>
      <c r="C96" s="78"/>
      <c r="D96" s="68"/>
      <c r="E96" s="70" t="s">
        <v>635</v>
      </c>
      <c r="F96" s="70" t="s">
        <v>636</v>
      </c>
      <c r="G96" s="70" t="s">
        <v>637</v>
      </c>
      <c r="H96" s="70" t="s">
        <v>638</v>
      </c>
      <c r="I96" s="70" t="s">
        <v>639</v>
      </c>
      <c r="J96" s="70" t="s">
        <v>640</v>
      </c>
      <c r="K96" s="70" t="s">
        <v>641</v>
      </c>
      <c r="L96" s="70" t="s">
        <v>642</v>
      </c>
      <c r="M96" s="70" t="s">
        <v>643</v>
      </c>
      <c r="N96" s="70" t="s">
        <v>644</v>
      </c>
      <c r="O96" s="70" t="s">
        <v>645</v>
      </c>
      <c r="P96" s="70" t="s">
        <v>646</v>
      </c>
      <c r="Q96" s="70" t="s">
        <v>647</v>
      </c>
      <c r="R96" s="70" t="s">
        <v>648</v>
      </c>
      <c r="S96" s="70" t="s">
        <v>649</v>
      </c>
      <c r="T96" s="70" t="s">
        <v>650</v>
      </c>
      <c r="U96" s="75"/>
      <c r="V96" s="68"/>
      <c r="W96" s="85"/>
    </row>
    <row r="97" spans="2:23" ht="15" thickBot="1">
      <c r="B97" s="65">
        <v>11</v>
      </c>
      <c r="C97" s="82" t="s">
        <v>12</v>
      </c>
      <c r="D97" s="66" t="s">
        <v>611</v>
      </c>
      <c r="E97" s="66">
        <v>0</v>
      </c>
      <c r="F97" s="66">
        <v>0.01</v>
      </c>
      <c r="G97" s="66">
        <v>0.02</v>
      </c>
      <c r="H97" s="66">
        <v>0.03</v>
      </c>
      <c r="I97" s="66">
        <v>0.04</v>
      </c>
      <c r="J97" s="66">
        <v>0.05</v>
      </c>
      <c r="K97" s="66">
        <v>0.06</v>
      </c>
      <c r="L97" s="66">
        <v>7.0000000000000007E-2</v>
      </c>
      <c r="M97" s="66">
        <v>0.08</v>
      </c>
      <c r="N97" s="66">
        <v>0.09</v>
      </c>
      <c r="O97" s="66">
        <v>0.1</v>
      </c>
      <c r="P97" s="66">
        <v>0.11</v>
      </c>
      <c r="Q97" s="66">
        <v>0.12</v>
      </c>
      <c r="R97" s="66">
        <v>0.13</v>
      </c>
      <c r="S97" s="66">
        <v>0.14000000000000001</v>
      </c>
      <c r="T97" s="66">
        <v>0.15</v>
      </c>
      <c r="U97" s="84">
        <v>0.11</v>
      </c>
      <c r="V97" s="73">
        <f>SUM(U97*C74)</f>
        <v>2299</v>
      </c>
      <c r="W97" s="86">
        <f>SUM(U97*C75)</f>
        <v>6600</v>
      </c>
    </row>
    <row r="98" spans="2:23">
      <c r="B98" s="65"/>
      <c r="C98" s="78"/>
      <c r="D98" s="68"/>
      <c r="E98" s="87" t="s">
        <v>656</v>
      </c>
      <c r="F98" s="87" t="s">
        <v>617</v>
      </c>
      <c r="G98" s="87" t="s">
        <v>654</v>
      </c>
      <c r="H98" s="87" t="s">
        <v>653</v>
      </c>
      <c r="I98" s="87" t="s">
        <v>657</v>
      </c>
      <c r="J98" s="70"/>
      <c r="K98" s="70"/>
      <c r="L98" s="70"/>
      <c r="M98" s="70"/>
      <c r="N98" s="70"/>
      <c r="O98" s="70"/>
      <c r="P98" s="70"/>
      <c r="Q98" s="70"/>
      <c r="R98" s="70"/>
      <c r="S98" s="70"/>
      <c r="T98" s="70"/>
      <c r="U98" s="75"/>
      <c r="V98" s="68"/>
      <c r="W98" s="85"/>
    </row>
    <row r="99" spans="2:23" ht="15" thickBot="1">
      <c r="B99" s="65">
        <v>12</v>
      </c>
      <c r="C99" s="72" t="s">
        <v>528</v>
      </c>
      <c r="D99" s="73" t="s">
        <v>611</v>
      </c>
      <c r="E99" s="73">
        <v>0</v>
      </c>
      <c r="F99" s="73">
        <v>0.1</v>
      </c>
      <c r="G99" s="73">
        <v>0.1</v>
      </c>
      <c r="H99" s="73">
        <v>0.2</v>
      </c>
      <c r="I99" s="73">
        <v>0.3</v>
      </c>
      <c r="J99" s="73"/>
      <c r="K99" s="73"/>
      <c r="L99" s="73"/>
      <c r="M99" s="73"/>
      <c r="N99" s="73"/>
      <c r="O99" s="73"/>
      <c r="P99" s="73"/>
      <c r="Q99" s="73"/>
      <c r="R99" s="73"/>
      <c r="S99" s="73"/>
      <c r="T99" s="73"/>
      <c r="U99" s="83">
        <v>0.3</v>
      </c>
      <c r="V99" s="73">
        <f>SUM(U99*C74)</f>
        <v>6270</v>
      </c>
      <c r="W99" s="86">
        <f>SUM(U99*C75)</f>
        <v>18000</v>
      </c>
    </row>
    <row r="100" spans="2:23">
      <c r="B100" s="65"/>
      <c r="C100" s="78"/>
      <c r="D100" s="68"/>
      <c r="E100" s="70" t="s">
        <v>632</v>
      </c>
      <c r="F100" s="70" t="s">
        <v>631</v>
      </c>
      <c r="G100" s="70" t="s">
        <v>633</v>
      </c>
      <c r="H100" s="70" t="s">
        <v>634</v>
      </c>
      <c r="I100" s="70"/>
      <c r="J100" s="70"/>
      <c r="K100" s="70"/>
      <c r="L100" s="70"/>
      <c r="M100" s="70"/>
      <c r="N100" s="70"/>
      <c r="O100" s="70"/>
      <c r="P100" s="70"/>
      <c r="Q100" s="70"/>
      <c r="R100" s="70"/>
      <c r="S100" s="70"/>
      <c r="T100" s="70"/>
      <c r="U100" s="75"/>
      <c r="V100" s="68"/>
      <c r="W100" s="85"/>
    </row>
    <row r="101" spans="2:23" ht="15" thickBot="1">
      <c r="B101" s="65">
        <v>13</v>
      </c>
      <c r="C101" s="80" t="s">
        <v>529</v>
      </c>
      <c r="D101" s="73" t="s">
        <v>611</v>
      </c>
      <c r="E101" s="73">
        <v>0.2</v>
      </c>
      <c r="F101" s="73">
        <v>0.5</v>
      </c>
      <c r="G101" s="73">
        <v>1.5</v>
      </c>
      <c r="H101" s="73">
        <v>1.7</v>
      </c>
      <c r="I101" s="73"/>
      <c r="J101" s="73"/>
      <c r="K101" s="73"/>
      <c r="L101" s="73"/>
      <c r="M101" s="73"/>
      <c r="N101" s="73"/>
      <c r="O101" s="73"/>
      <c r="P101" s="73"/>
      <c r="Q101" s="73"/>
      <c r="R101" s="73"/>
      <c r="S101" s="73"/>
      <c r="T101" s="73"/>
      <c r="U101" s="83">
        <v>1.5</v>
      </c>
      <c r="V101" s="73">
        <f>SUM(U101*C74)</f>
        <v>31350</v>
      </c>
      <c r="W101" s="86">
        <f>SUM(U101*C75)</f>
        <v>90000</v>
      </c>
    </row>
    <row r="102" spans="2:23">
      <c r="B102" s="65"/>
      <c r="C102" s="78"/>
      <c r="D102" s="68"/>
      <c r="E102" s="70">
        <v>1</v>
      </c>
      <c r="F102" s="70">
        <v>2</v>
      </c>
      <c r="G102" s="70">
        <v>3</v>
      </c>
      <c r="H102" s="70">
        <v>4</v>
      </c>
      <c r="I102" s="70">
        <v>5</v>
      </c>
      <c r="J102" s="70">
        <v>6</v>
      </c>
      <c r="K102" s="70">
        <v>7</v>
      </c>
      <c r="L102" s="70">
        <v>8</v>
      </c>
      <c r="M102" s="70"/>
      <c r="N102" s="70"/>
      <c r="O102" s="70"/>
      <c r="P102" s="70"/>
      <c r="Q102" s="70"/>
      <c r="R102" s="70"/>
      <c r="S102" s="70"/>
      <c r="T102" s="70"/>
      <c r="U102" s="75"/>
      <c r="V102" s="68"/>
      <c r="W102" s="85"/>
    </row>
    <row r="103" spans="2:23" ht="15" thickBot="1">
      <c r="B103" s="65">
        <v>13</v>
      </c>
      <c r="C103" s="72" t="s">
        <v>530</v>
      </c>
      <c r="D103" s="73"/>
      <c r="E103" s="73">
        <v>0</v>
      </c>
      <c r="F103" s="73">
        <v>0</v>
      </c>
      <c r="G103" s="73">
        <v>0.2</v>
      </c>
      <c r="H103" s="73">
        <v>0.05</v>
      </c>
      <c r="I103" s="73">
        <v>7.0000000000000007E-2</v>
      </c>
      <c r="J103" s="73">
        <v>0.08</v>
      </c>
      <c r="K103" s="73">
        <v>0.09</v>
      </c>
      <c r="L103" s="73">
        <v>0.1</v>
      </c>
      <c r="M103" s="73"/>
      <c r="N103" s="73"/>
      <c r="O103" s="73"/>
      <c r="P103" s="73"/>
      <c r="Q103" s="73"/>
      <c r="R103" s="73"/>
      <c r="S103" s="73"/>
      <c r="T103" s="73"/>
      <c r="U103" s="83">
        <v>0</v>
      </c>
      <c r="V103" s="73">
        <f>SUM(U103*C74)</f>
        <v>0</v>
      </c>
      <c r="W103" s="86">
        <f>SUM(U103*C75)</f>
        <v>0</v>
      </c>
    </row>
    <row r="104" spans="2:23">
      <c r="B104" s="65"/>
      <c r="C104" s="67"/>
      <c r="D104" s="68"/>
      <c r="E104" s="70" t="s">
        <v>612</v>
      </c>
      <c r="F104" s="70" t="s">
        <v>613</v>
      </c>
      <c r="G104" s="76"/>
      <c r="H104" s="76"/>
      <c r="I104" s="76"/>
      <c r="J104" s="76"/>
      <c r="K104" s="76"/>
      <c r="L104" s="76"/>
      <c r="M104" s="76"/>
      <c r="N104" s="76"/>
      <c r="O104" s="76"/>
      <c r="P104" s="76"/>
      <c r="Q104" s="76"/>
      <c r="R104" s="76"/>
      <c r="S104" s="76"/>
      <c r="T104" s="76"/>
      <c r="U104" s="68"/>
      <c r="V104" s="68"/>
      <c r="W104" s="85"/>
    </row>
    <row r="105" spans="2:23" ht="15" thickBot="1">
      <c r="B105" s="65">
        <v>14</v>
      </c>
      <c r="C105" s="72" t="s">
        <v>655</v>
      </c>
      <c r="D105" s="73" t="s">
        <v>541</v>
      </c>
      <c r="E105" s="73">
        <v>0.4</v>
      </c>
      <c r="F105" s="73">
        <v>0</v>
      </c>
      <c r="G105" s="73"/>
      <c r="H105" s="73"/>
      <c r="I105" s="73"/>
      <c r="J105" s="73"/>
      <c r="K105" s="73"/>
      <c r="L105" s="73"/>
      <c r="M105" s="73"/>
      <c r="N105" s="73"/>
      <c r="O105" s="73"/>
      <c r="P105" s="73"/>
      <c r="Q105" s="73"/>
      <c r="R105" s="73"/>
      <c r="S105" s="73"/>
      <c r="T105" s="73"/>
      <c r="U105" s="83">
        <v>0.4</v>
      </c>
      <c r="V105" s="73">
        <f>SUM(U105*C74)</f>
        <v>8360</v>
      </c>
      <c r="W105" s="86">
        <f>SUM(U105*C75)</f>
        <v>24000</v>
      </c>
    </row>
    <row r="106" spans="2:23">
      <c r="U106">
        <f>SUM(U78:U105)</f>
        <v>5.7100000000000009</v>
      </c>
      <c r="V106">
        <f>SUM(V78:V105)</f>
        <v>119339</v>
      </c>
      <c r="W106" s="25">
        <f>SUM(W79:W105)</f>
        <v>282600</v>
      </c>
    </row>
    <row r="110" spans="2:23">
      <c r="D110" s="20"/>
      <c r="E110">
        <v>60</v>
      </c>
    </row>
    <row r="111" spans="2:23">
      <c r="D111" s="20">
        <f>SUM(E111:V111)</f>
        <v>120</v>
      </c>
      <c r="E111" s="91">
        <v>60</v>
      </c>
      <c r="F111">
        <v>60</v>
      </c>
    </row>
    <row r="112" spans="2:23">
      <c r="D112" s="20">
        <f t="shared" ref="D112:D127" si="0">SUM(E112:V112)</f>
        <v>180</v>
      </c>
      <c r="E112" s="91">
        <v>60</v>
      </c>
      <c r="F112">
        <v>60</v>
      </c>
      <c r="G112">
        <v>60</v>
      </c>
    </row>
    <row r="113" spans="4:23">
      <c r="D113" s="20">
        <f t="shared" si="0"/>
        <v>240</v>
      </c>
      <c r="E113" s="91">
        <v>60</v>
      </c>
      <c r="F113">
        <v>60</v>
      </c>
      <c r="G113">
        <v>60</v>
      </c>
      <c r="H113">
        <v>60</v>
      </c>
    </row>
    <row r="114" spans="4:23">
      <c r="D114" s="20">
        <f t="shared" si="0"/>
        <v>300</v>
      </c>
      <c r="E114" s="91">
        <v>60</v>
      </c>
      <c r="F114" s="91">
        <v>60</v>
      </c>
      <c r="G114">
        <v>60</v>
      </c>
      <c r="H114">
        <v>60</v>
      </c>
      <c r="I114">
        <v>60</v>
      </c>
    </row>
    <row r="115" spans="4:23">
      <c r="D115" s="20">
        <f t="shared" si="0"/>
        <v>360</v>
      </c>
      <c r="E115" s="91">
        <v>60</v>
      </c>
      <c r="F115" s="91">
        <v>60</v>
      </c>
      <c r="G115">
        <v>60</v>
      </c>
      <c r="H115">
        <v>60</v>
      </c>
      <c r="I115">
        <v>60</v>
      </c>
      <c r="J115">
        <v>60</v>
      </c>
    </row>
    <row r="116" spans="4:23">
      <c r="D116" s="20">
        <f t="shared" si="0"/>
        <v>420</v>
      </c>
      <c r="E116" s="91">
        <v>60</v>
      </c>
      <c r="F116" s="91">
        <v>60</v>
      </c>
      <c r="G116">
        <v>60</v>
      </c>
      <c r="H116">
        <v>60</v>
      </c>
      <c r="I116">
        <v>60</v>
      </c>
      <c r="J116">
        <v>60</v>
      </c>
      <c r="K116">
        <v>60</v>
      </c>
    </row>
    <row r="117" spans="4:23">
      <c r="D117" s="20">
        <f t="shared" si="0"/>
        <v>480</v>
      </c>
      <c r="E117" s="91">
        <v>60</v>
      </c>
      <c r="F117" s="91">
        <v>60</v>
      </c>
      <c r="G117" s="91">
        <v>60</v>
      </c>
      <c r="H117">
        <v>60</v>
      </c>
      <c r="I117">
        <v>60</v>
      </c>
      <c r="J117">
        <v>60</v>
      </c>
      <c r="K117">
        <v>60</v>
      </c>
      <c r="L117">
        <v>60</v>
      </c>
    </row>
    <row r="118" spans="4:23">
      <c r="D118" s="20">
        <f t="shared" si="0"/>
        <v>540</v>
      </c>
      <c r="E118" s="91">
        <v>60</v>
      </c>
      <c r="F118" s="91">
        <v>60</v>
      </c>
      <c r="G118" s="91">
        <v>60</v>
      </c>
      <c r="H118">
        <v>60</v>
      </c>
      <c r="I118">
        <v>60</v>
      </c>
      <c r="J118">
        <v>60</v>
      </c>
      <c r="K118">
        <v>60</v>
      </c>
      <c r="L118">
        <v>60</v>
      </c>
      <c r="M118">
        <v>60</v>
      </c>
    </row>
    <row r="119" spans="4:23">
      <c r="D119" s="20">
        <f t="shared" si="0"/>
        <v>600</v>
      </c>
      <c r="E119" s="91">
        <v>60</v>
      </c>
      <c r="F119" s="91">
        <v>60</v>
      </c>
      <c r="G119" s="91">
        <v>60</v>
      </c>
      <c r="H119">
        <v>60</v>
      </c>
      <c r="I119">
        <v>60</v>
      </c>
      <c r="J119">
        <v>60</v>
      </c>
      <c r="K119">
        <v>60</v>
      </c>
      <c r="L119">
        <v>60</v>
      </c>
      <c r="M119">
        <v>60</v>
      </c>
      <c r="N119">
        <v>60</v>
      </c>
    </row>
    <row r="120" spans="4:23">
      <c r="D120" s="20">
        <f t="shared" si="0"/>
        <v>660</v>
      </c>
      <c r="E120" s="91">
        <v>60</v>
      </c>
      <c r="F120" s="91">
        <v>60</v>
      </c>
      <c r="G120" s="91">
        <v>60</v>
      </c>
      <c r="H120">
        <v>60</v>
      </c>
      <c r="I120">
        <v>60</v>
      </c>
      <c r="J120">
        <v>60</v>
      </c>
      <c r="K120">
        <v>60</v>
      </c>
      <c r="L120">
        <v>60</v>
      </c>
      <c r="M120">
        <v>60</v>
      </c>
      <c r="N120">
        <v>60</v>
      </c>
      <c r="O120">
        <v>60</v>
      </c>
    </row>
    <row r="121" spans="4:23">
      <c r="D121" s="20">
        <f t="shared" si="0"/>
        <v>720</v>
      </c>
      <c r="E121" s="91">
        <v>60</v>
      </c>
      <c r="F121" s="91">
        <v>60</v>
      </c>
      <c r="G121" s="91">
        <v>60</v>
      </c>
      <c r="H121" s="91">
        <v>60</v>
      </c>
      <c r="I121">
        <v>60</v>
      </c>
      <c r="J121">
        <v>60</v>
      </c>
      <c r="K121">
        <v>60</v>
      </c>
      <c r="L121">
        <v>60</v>
      </c>
      <c r="M121">
        <v>60</v>
      </c>
      <c r="N121">
        <v>60</v>
      </c>
      <c r="O121">
        <v>60</v>
      </c>
      <c r="P121">
        <v>60</v>
      </c>
    </row>
    <row r="122" spans="4:23">
      <c r="D122" s="20">
        <f t="shared" si="0"/>
        <v>780</v>
      </c>
      <c r="E122" s="91">
        <v>60</v>
      </c>
      <c r="F122" s="91">
        <v>60</v>
      </c>
      <c r="G122" s="91">
        <v>60</v>
      </c>
      <c r="H122" s="91">
        <v>60</v>
      </c>
      <c r="I122" s="91">
        <v>60</v>
      </c>
      <c r="J122">
        <v>60</v>
      </c>
      <c r="K122">
        <v>60</v>
      </c>
      <c r="L122">
        <v>60</v>
      </c>
      <c r="M122">
        <v>60</v>
      </c>
      <c r="N122">
        <v>60</v>
      </c>
      <c r="O122">
        <v>60</v>
      </c>
      <c r="P122">
        <v>60</v>
      </c>
      <c r="Q122">
        <v>60</v>
      </c>
    </row>
    <row r="123" spans="4:23">
      <c r="D123" s="20">
        <f t="shared" si="0"/>
        <v>840</v>
      </c>
      <c r="E123" s="91">
        <v>60</v>
      </c>
      <c r="F123" s="91">
        <v>60</v>
      </c>
      <c r="G123" s="91">
        <v>60</v>
      </c>
      <c r="H123" s="91">
        <v>60</v>
      </c>
      <c r="I123" s="91">
        <v>60</v>
      </c>
      <c r="J123">
        <v>60</v>
      </c>
      <c r="K123">
        <v>60</v>
      </c>
      <c r="L123">
        <v>60</v>
      </c>
      <c r="M123">
        <v>60</v>
      </c>
      <c r="N123">
        <v>60</v>
      </c>
      <c r="O123">
        <v>60</v>
      </c>
      <c r="P123">
        <v>60</v>
      </c>
      <c r="Q123">
        <v>60</v>
      </c>
      <c r="R123">
        <v>60</v>
      </c>
    </row>
    <row r="124" spans="4:23">
      <c r="D124" s="20">
        <f t="shared" si="0"/>
        <v>900</v>
      </c>
      <c r="E124" s="91">
        <v>60</v>
      </c>
      <c r="F124" s="91">
        <v>60</v>
      </c>
      <c r="G124" s="91">
        <v>60</v>
      </c>
      <c r="H124" s="91">
        <v>60</v>
      </c>
      <c r="I124" s="91">
        <v>60</v>
      </c>
      <c r="J124">
        <v>60</v>
      </c>
      <c r="K124">
        <v>60</v>
      </c>
      <c r="L124">
        <v>60</v>
      </c>
      <c r="M124">
        <v>60</v>
      </c>
      <c r="N124">
        <v>60</v>
      </c>
      <c r="O124">
        <v>60</v>
      </c>
      <c r="P124">
        <v>60</v>
      </c>
      <c r="Q124">
        <v>60</v>
      </c>
      <c r="R124">
        <v>60</v>
      </c>
      <c r="S124">
        <v>60</v>
      </c>
    </row>
    <row r="125" spans="4:23">
      <c r="D125" s="20">
        <f t="shared" si="0"/>
        <v>960</v>
      </c>
      <c r="E125" s="91">
        <v>60</v>
      </c>
      <c r="F125" s="91">
        <v>60</v>
      </c>
      <c r="G125" s="91">
        <v>60</v>
      </c>
      <c r="H125" s="91">
        <v>60</v>
      </c>
      <c r="I125" s="91">
        <v>60</v>
      </c>
      <c r="J125">
        <v>60</v>
      </c>
      <c r="K125">
        <v>60</v>
      </c>
      <c r="L125">
        <v>60</v>
      </c>
      <c r="M125">
        <v>60</v>
      </c>
      <c r="N125">
        <v>60</v>
      </c>
      <c r="O125">
        <v>60</v>
      </c>
      <c r="P125">
        <v>60</v>
      </c>
      <c r="Q125">
        <v>60</v>
      </c>
      <c r="R125">
        <v>60</v>
      </c>
      <c r="S125">
        <v>60</v>
      </c>
      <c r="T125">
        <v>60</v>
      </c>
    </row>
    <row r="126" spans="4:23">
      <c r="D126" s="20">
        <f t="shared" si="0"/>
        <v>1020</v>
      </c>
      <c r="E126" s="91">
        <v>60</v>
      </c>
      <c r="F126" s="91">
        <v>60</v>
      </c>
      <c r="G126" s="91">
        <v>60</v>
      </c>
      <c r="H126" s="91">
        <v>60</v>
      </c>
      <c r="I126" s="91">
        <v>60</v>
      </c>
      <c r="J126">
        <v>60</v>
      </c>
      <c r="K126">
        <v>60</v>
      </c>
      <c r="L126">
        <v>60</v>
      </c>
      <c r="M126">
        <v>60</v>
      </c>
      <c r="N126">
        <v>60</v>
      </c>
      <c r="O126">
        <v>60</v>
      </c>
      <c r="P126">
        <v>60</v>
      </c>
      <c r="Q126">
        <v>60</v>
      </c>
      <c r="R126">
        <v>60</v>
      </c>
      <c r="S126">
        <v>60</v>
      </c>
      <c r="T126">
        <v>60</v>
      </c>
      <c r="U126">
        <v>60</v>
      </c>
    </row>
    <row r="127" spans="4:23">
      <c r="D127" s="20">
        <f t="shared" si="0"/>
        <v>1080</v>
      </c>
      <c r="E127" s="91">
        <v>60</v>
      </c>
      <c r="F127" s="91">
        <v>60</v>
      </c>
      <c r="G127" s="91">
        <v>60</v>
      </c>
      <c r="H127" s="91">
        <v>60</v>
      </c>
      <c r="I127" s="91">
        <v>60</v>
      </c>
      <c r="J127">
        <v>60</v>
      </c>
      <c r="K127">
        <v>60</v>
      </c>
      <c r="L127">
        <v>60</v>
      </c>
      <c r="M127">
        <v>60</v>
      </c>
      <c r="N127">
        <v>60</v>
      </c>
      <c r="O127">
        <v>60</v>
      </c>
      <c r="P127">
        <v>60</v>
      </c>
      <c r="Q127">
        <v>60</v>
      </c>
      <c r="R127">
        <v>60</v>
      </c>
      <c r="S127">
        <v>60</v>
      </c>
      <c r="T127">
        <v>60</v>
      </c>
      <c r="U127">
        <v>60</v>
      </c>
      <c r="V127">
        <v>60</v>
      </c>
    </row>
    <row r="128" spans="4:23">
      <c r="D128" s="20">
        <f>SUM(E128:W128)</f>
        <v>1140</v>
      </c>
      <c r="E128" s="91">
        <v>60</v>
      </c>
      <c r="F128" s="91">
        <v>60</v>
      </c>
      <c r="G128" s="91">
        <v>60</v>
      </c>
      <c r="H128" s="91">
        <v>60</v>
      </c>
      <c r="I128" s="91">
        <v>60</v>
      </c>
      <c r="J128">
        <v>60</v>
      </c>
      <c r="K128">
        <v>60</v>
      </c>
      <c r="L128">
        <v>60</v>
      </c>
      <c r="M128">
        <v>60</v>
      </c>
      <c r="N128">
        <v>60</v>
      </c>
      <c r="O128">
        <v>60</v>
      </c>
      <c r="P128">
        <v>60</v>
      </c>
      <c r="Q128">
        <v>60</v>
      </c>
      <c r="R128">
        <v>60</v>
      </c>
      <c r="S128">
        <v>60</v>
      </c>
      <c r="T128">
        <v>60</v>
      </c>
      <c r="U128">
        <v>60</v>
      </c>
      <c r="V128">
        <v>60</v>
      </c>
      <c r="W128">
        <v>60</v>
      </c>
    </row>
    <row r="129" spans="4:24">
      <c r="D129" s="20">
        <f>SUM(E129:X129)</f>
        <v>1200</v>
      </c>
      <c r="E129" s="91">
        <v>60</v>
      </c>
      <c r="F129" s="91">
        <v>60</v>
      </c>
      <c r="G129" s="91">
        <v>60</v>
      </c>
      <c r="H129" s="91">
        <v>60</v>
      </c>
      <c r="I129" s="91">
        <v>60</v>
      </c>
      <c r="J129">
        <v>60</v>
      </c>
      <c r="K129">
        <v>60</v>
      </c>
      <c r="L129">
        <v>60</v>
      </c>
      <c r="M129">
        <v>60</v>
      </c>
      <c r="N129">
        <v>60</v>
      </c>
      <c r="O129">
        <v>60</v>
      </c>
      <c r="P129">
        <v>60</v>
      </c>
      <c r="Q129">
        <v>60</v>
      </c>
      <c r="R129">
        <v>60</v>
      </c>
      <c r="S129">
        <v>60</v>
      </c>
      <c r="T129">
        <v>60</v>
      </c>
      <c r="U129">
        <v>60</v>
      </c>
      <c r="V129">
        <v>60</v>
      </c>
      <c r="W129">
        <v>60</v>
      </c>
      <c r="X129">
        <v>60</v>
      </c>
    </row>
  </sheetData>
  <mergeCells count="3">
    <mergeCell ref="E4:N4"/>
    <mergeCell ref="E40:N40"/>
    <mergeCell ref="E77:N77"/>
  </mergeCells>
  <phoneticPr fontId="5" type="noConversion"/>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85EB0C2107ED448C4A14357B7009FD" ma:contentTypeVersion="2" ma:contentTypeDescription="Create a new document." ma:contentTypeScope="" ma:versionID="79d149a304a4548c5d79a7d9d7e4efbe">
  <xsd:schema xmlns:xsd="http://www.w3.org/2001/XMLSchema" xmlns:xs="http://www.w3.org/2001/XMLSchema" xmlns:p="http://schemas.microsoft.com/office/2006/metadata/properties" xmlns:ns2="b37565d6-b4ad-4723-a968-d8d552d445e4" targetNamespace="http://schemas.microsoft.com/office/2006/metadata/properties" ma:root="true" ma:fieldsID="faf96f766337471cccbad3bac4532c07" ns2:_="">
    <xsd:import namespace="b37565d6-b4ad-4723-a968-d8d552d445e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565d6-b4ad-4723-a968-d8d552d4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ADDAE2-65B4-431A-93EB-1DDF40BBA0A6}">
  <ds:schemaRefs>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microsoft.com/office/2006/metadata/properties"/>
    <ds:schemaRef ds:uri="b37565d6-b4ad-4723-a968-d8d552d445e4"/>
    <ds:schemaRef ds:uri="http://purl.org/dc/dcmitype/"/>
  </ds:schemaRefs>
</ds:datastoreItem>
</file>

<file path=customXml/itemProps2.xml><?xml version="1.0" encoding="utf-8"?>
<ds:datastoreItem xmlns:ds="http://schemas.openxmlformats.org/officeDocument/2006/customXml" ds:itemID="{D1861713-5B46-4C21-BDAD-B15F22072989}">
  <ds:schemaRefs>
    <ds:schemaRef ds:uri="http://schemas.microsoft.com/sharepoint/v3/contenttype/forms"/>
  </ds:schemaRefs>
</ds:datastoreItem>
</file>

<file path=customXml/itemProps3.xml><?xml version="1.0" encoding="utf-8"?>
<ds:datastoreItem xmlns:ds="http://schemas.openxmlformats.org/officeDocument/2006/customXml" ds:itemID="{6C6AE4C8-B1EA-4D68-A3AE-978CE1145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7565d6-b4ad-4723-a968-d8d552d445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1 Input</vt:lpstr>
      <vt:lpstr>2 Service</vt:lpstr>
      <vt:lpstr>Calculation parameter_Step 1</vt:lpstr>
      <vt:lpstr>3 Demands</vt:lpstr>
      <vt:lpstr>calc</vt:lpstr>
      <vt:lpstr>Geoteknik</vt:lpstr>
      <vt:lpstr>Landscape</vt:lpstr>
      <vt:lpstr>LSO</vt:lpstr>
      <vt:lpstr>ROAD</vt:lpstr>
      <vt:lpstr>SEWER</vt:lpstr>
      <vt:lpstr>STORMWATER</vt:lpstr>
      <vt:lpstr>WATER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Benny Aden</dc:creator>
  <cp:keywords/>
  <dc:description/>
  <cp:lastModifiedBy>Fardini</cp:lastModifiedBy>
  <cp:revision/>
  <cp:lastPrinted>2023-05-30T03:43:15Z</cp:lastPrinted>
  <dcterms:created xsi:type="dcterms:W3CDTF">2023-05-15T06:05:11Z</dcterms:created>
  <dcterms:modified xsi:type="dcterms:W3CDTF">2023-06-06T09:49:57Z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0x0101005185EB0C2107ED448C4A14357B7009FD</vt:lpwstr>
  </property>
  <property fmtid="{D5CDD505-2E9C-101B-9397-08002B2CF9AE}" pid="3" name="MediaServiceImageTags">
    <vt:lpwstr/>
  </property>
  <property fmtid="{D5CDD505-2E9C-101B-9397-08002B2CF9AE}" pid="4" name="Order">
    <vt:r8>1589500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