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0376\OneDrive - Cognizant\Desktop\"/>
    </mc:Choice>
  </mc:AlternateContent>
  <xr:revisionPtr revIDLastSave="0" documentId="13_ncr:1_{A9798F87-5BE3-4999-82AA-3537DE4EECE9}" xr6:coauthVersionLast="47" xr6:coauthVersionMax="47" xr10:uidLastSave="{00000000-0000-0000-0000-000000000000}"/>
  <bookViews>
    <workbookView minimized="1" xWindow="1005" yWindow="0" windowWidth="19485" windowHeight="11520" activeTab="1" xr2:uid="{A979737B-E132-4BA8-8ECE-94D63581A6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J85" i="2"/>
  <c r="J86" i="2"/>
  <c r="J87" i="2"/>
  <c r="J88" i="2"/>
  <c r="J89" i="2"/>
  <c r="J90" i="2"/>
  <c r="J91" i="2"/>
  <c r="J73" i="2"/>
  <c r="J74" i="2"/>
  <c r="J75" i="2"/>
  <c r="J76" i="2"/>
  <c r="J77" i="2"/>
  <c r="J78" i="2"/>
  <c r="J79" i="2"/>
  <c r="J80" i="2"/>
  <c r="J81" i="2"/>
  <c r="J82" i="2"/>
  <c r="J83" i="2"/>
  <c r="J84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48" i="2"/>
  <c r="J49" i="2"/>
  <c r="J50" i="2"/>
  <c r="J51" i="2"/>
  <c r="J52" i="2"/>
  <c r="J53" i="2"/>
  <c r="J54" i="2"/>
  <c r="J55" i="2"/>
  <c r="J56" i="2"/>
  <c r="J57" i="2"/>
  <c r="J58" i="2"/>
  <c r="J59" i="2"/>
  <c r="J36" i="2"/>
  <c r="J37" i="2"/>
  <c r="J38" i="2"/>
  <c r="J39" i="2"/>
  <c r="J40" i="2"/>
  <c r="J41" i="2"/>
  <c r="J42" i="2"/>
  <c r="J43" i="2"/>
  <c r="J44" i="2"/>
  <c r="J45" i="2"/>
  <c r="J46" i="2"/>
  <c r="J47" i="2"/>
  <c r="J35" i="2"/>
  <c r="K35" i="2" s="1"/>
  <c r="I35" i="2"/>
  <c r="S19" i="2"/>
  <c r="Q19" i="2"/>
  <c r="P24" i="2"/>
  <c r="R24" i="2" s="1"/>
  <c r="O25" i="2" s="1"/>
  <c r="H28" i="2"/>
  <c r="I28" i="2" s="1"/>
  <c r="K28" i="2" s="1"/>
  <c r="H29" i="2" s="1"/>
  <c r="K25" i="2"/>
  <c r="H26" i="2" s="1"/>
  <c r="K24" i="2"/>
  <c r="H25" i="2" s="1"/>
  <c r="I25" i="2" s="1"/>
  <c r="I24" i="2"/>
  <c r="P15" i="2"/>
  <c r="O15" i="2"/>
  <c r="M15" i="2"/>
  <c r="M16" i="2"/>
  <c r="M17" i="2"/>
  <c r="M18" i="2"/>
  <c r="E6" i="2"/>
  <c r="P14" i="2"/>
  <c r="E17" i="2"/>
  <c r="C17" i="2"/>
  <c r="P11" i="2"/>
  <c r="I11" i="2"/>
  <c r="N11" i="2"/>
  <c r="L11" i="2"/>
  <c r="N7" i="2"/>
  <c r="L7" i="2"/>
  <c r="M5" i="2"/>
  <c r="G11" i="2"/>
  <c r="G9" i="2"/>
  <c r="I7" i="2"/>
  <c r="G7" i="2"/>
  <c r="H5" i="2"/>
  <c r="J24" i="1"/>
  <c r="J23" i="1"/>
  <c r="J21" i="1"/>
  <c r="M5" i="1"/>
  <c r="M7" i="1" s="1"/>
  <c r="M9" i="1" s="1"/>
  <c r="M11" i="1" s="1"/>
  <c r="N11" i="1" s="1"/>
  <c r="E13" i="1"/>
  <c r="E9" i="1"/>
  <c r="F9" i="1" s="1"/>
  <c r="E10" i="1"/>
  <c r="F10" i="1" s="1"/>
  <c r="E5" i="1"/>
  <c r="F5" i="1" s="1"/>
  <c r="E6" i="1"/>
  <c r="F6" i="1" s="1"/>
  <c r="E7" i="1"/>
  <c r="F7" i="1" s="1"/>
  <c r="E8" i="1"/>
  <c r="F8" i="1" s="1"/>
  <c r="E4" i="1"/>
  <c r="F4" i="1" s="1"/>
  <c r="H36" i="2" l="1"/>
  <c r="H37" i="2" s="1"/>
  <c r="I36" i="2"/>
  <c r="K36" i="2" s="1"/>
  <c r="M46" i="2"/>
  <c r="P25" i="2"/>
  <c r="R25" i="2" s="1"/>
  <c r="O26" i="2" s="1"/>
  <c r="I29" i="2"/>
  <c r="K29" i="2" s="1"/>
  <c r="H30" i="2" s="1"/>
  <c r="I26" i="2"/>
  <c r="K26" i="2" s="1"/>
  <c r="H27" i="2" s="1"/>
  <c r="I27" i="2" s="1"/>
  <c r="K27" i="2" s="1"/>
  <c r="J26" i="1"/>
  <c r="J28" i="1" s="1"/>
  <c r="K28" i="1" s="1"/>
  <c r="K29" i="1" s="1"/>
  <c r="F12" i="1"/>
  <c r="E12" i="1"/>
  <c r="E15" i="1" s="1"/>
  <c r="I37" i="2" l="1"/>
  <c r="P26" i="2"/>
  <c r="R26" i="2" s="1"/>
  <c r="O27" i="2" s="1"/>
  <c r="I30" i="2"/>
  <c r="K30" i="2" s="1"/>
  <c r="K37" i="2" l="1"/>
  <c r="P27" i="2"/>
  <c r="R27" i="2" s="1"/>
  <c r="O28" i="2" s="1"/>
  <c r="H38" i="2" l="1"/>
  <c r="I38" i="2" s="1"/>
  <c r="K38" i="2" s="1"/>
  <c r="H39" i="2" s="1"/>
  <c r="I39" i="2"/>
  <c r="K39" i="2" s="1"/>
  <c r="H40" i="2" s="1"/>
  <c r="P28" i="2"/>
  <c r="R28" i="2" s="1"/>
  <c r="O29" i="2" s="1"/>
  <c r="I40" i="2" l="1"/>
  <c r="K40" i="2" s="1"/>
  <c r="H41" i="2" s="1"/>
  <c r="P29" i="2"/>
  <c r="R29" i="2" s="1"/>
  <c r="O30" i="2" s="1"/>
  <c r="P30" i="2" s="1"/>
  <c r="R30" i="2" s="1"/>
  <c r="I41" i="2" l="1"/>
  <c r="K41" i="2" s="1"/>
  <c r="H42" i="2" s="1"/>
  <c r="I42" i="2" l="1"/>
  <c r="K42" i="2" s="1"/>
  <c r="H43" i="2" s="1"/>
  <c r="I43" i="2" l="1"/>
  <c r="K43" i="2" s="1"/>
  <c r="H44" i="2" s="1"/>
  <c r="I44" i="2" l="1"/>
  <c r="K44" i="2" s="1"/>
  <c r="H45" i="2" s="1"/>
  <c r="I45" i="2" l="1"/>
  <c r="K45" i="2" s="1"/>
  <c r="H46" i="2" s="1"/>
  <c r="I46" i="2" l="1"/>
  <c r="K46" i="2" s="1"/>
  <c r="H47" i="2" l="1"/>
  <c r="N46" i="2"/>
  <c r="P46" i="2" s="1"/>
  <c r="I47" i="2" l="1"/>
  <c r="K47" i="2" s="1"/>
  <c r="H48" i="2" s="1"/>
  <c r="I48" i="2" s="1"/>
  <c r="K48" i="2" s="1"/>
  <c r="H49" i="2" s="1"/>
  <c r="I49" i="2" s="1"/>
  <c r="K49" i="2" s="1"/>
  <c r="H50" i="2" s="1"/>
  <c r="I50" i="2" l="1"/>
  <c r="K50" i="2" s="1"/>
  <c r="H51" i="2" s="1"/>
  <c r="I51" i="2" s="1"/>
  <c r="K51" i="2" s="1"/>
  <c r="H52" i="2" s="1"/>
  <c r="I52" i="2" l="1"/>
  <c r="K52" i="2" s="1"/>
  <c r="H53" i="2" s="1"/>
  <c r="I53" i="2" s="1"/>
  <c r="K53" i="2" s="1"/>
  <c r="H54" i="2" s="1"/>
  <c r="I54" i="2" l="1"/>
  <c r="K54" i="2" s="1"/>
  <c r="H55" i="2" s="1"/>
  <c r="I55" i="2" l="1"/>
  <c r="K55" i="2" s="1"/>
  <c r="H56" i="2"/>
  <c r="I56" i="2" l="1"/>
  <c r="K56" i="2" s="1"/>
  <c r="H57" i="2" s="1"/>
  <c r="I57" i="2" s="1"/>
  <c r="K57" i="2" s="1"/>
  <c r="H58" i="2" s="1"/>
  <c r="I58" i="2" l="1"/>
  <c r="K58" i="2" s="1"/>
  <c r="H59" i="2" s="1"/>
  <c r="I59" i="2" l="1"/>
  <c r="K59" i="2" s="1"/>
  <c r="H60" i="2"/>
  <c r="I60" i="2" l="1"/>
  <c r="K60" i="2" s="1"/>
  <c r="H61" i="2" s="1"/>
  <c r="I61" i="2" s="1"/>
  <c r="K61" i="2" s="1"/>
  <c r="H62" i="2" s="1"/>
  <c r="I62" i="2" l="1"/>
  <c r="K62" i="2" s="1"/>
  <c r="H63" i="2" s="1"/>
  <c r="I63" i="2" s="1"/>
  <c r="K63" i="2" s="1"/>
  <c r="H64" i="2" s="1"/>
  <c r="I64" i="2" l="1"/>
  <c r="K64" i="2" s="1"/>
  <c r="H65" i="2" s="1"/>
  <c r="I65" i="2" s="1"/>
  <c r="K65" i="2" s="1"/>
  <c r="H66" i="2" s="1"/>
  <c r="I66" i="2" s="1"/>
  <c r="K66" i="2" s="1"/>
  <c r="H67" i="2" s="1"/>
  <c r="I67" i="2" s="1"/>
  <c r="K67" i="2" s="1"/>
  <c r="H68" i="2" s="1"/>
  <c r="I68" i="2" s="1"/>
  <c r="K68" i="2" s="1"/>
  <c r="H69" i="2" s="1"/>
  <c r="I69" i="2" s="1"/>
  <c r="K69" i="2" s="1"/>
  <c r="H70" i="2" s="1"/>
  <c r="I70" i="2" l="1"/>
  <c r="K70" i="2" s="1"/>
  <c r="H71" i="2"/>
  <c r="I71" i="2" s="1"/>
  <c r="K71" i="2" s="1"/>
  <c r="H72" i="2" s="1"/>
  <c r="I72" i="2" l="1"/>
  <c r="K72" i="2" s="1"/>
  <c r="H73" i="2" s="1"/>
  <c r="I73" i="2" s="1"/>
  <c r="K73" i="2" s="1"/>
  <c r="H74" i="2" s="1"/>
  <c r="I74" i="2" s="1"/>
  <c r="K74" i="2" s="1"/>
  <c r="H75" i="2" s="1"/>
  <c r="I75" i="2" l="1"/>
  <c r="K75" i="2" s="1"/>
  <c r="H76" i="2" s="1"/>
  <c r="I76" i="2" s="1"/>
  <c r="K76" i="2" s="1"/>
  <c r="H77" i="2" s="1"/>
  <c r="I77" i="2" l="1"/>
  <c r="K77" i="2" s="1"/>
  <c r="H78" i="2" s="1"/>
  <c r="I78" i="2" s="1"/>
  <c r="K78" i="2" s="1"/>
  <c r="H79" i="2" s="1"/>
  <c r="I79" i="2" s="1"/>
  <c r="K79" i="2" s="1"/>
  <c r="H80" i="2" s="1"/>
  <c r="I80" i="2" s="1"/>
  <c r="K80" i="2" s="1"/>
  <c r="H81" i="2" s="1"/>
  <c r="I81" i="2" s="1"/>
  <c r="K81" i="2" s="1"/>
  <c r="H82" i="2" s="1"/>
  <c r="I82" i="2" s="1"/>
  <c r="K82" i="2" s="1"/>
  <c r="H83" i="2" s="1"/>
  <c r="I83" i="2" s="1"/>
  <c r="K83" i="2" s="1"/>
  <c r="H84" i="2" s="1"/>
  <c r="I84" i="2" l="1"/>
  <c r="K84" i="2" s="1"/>
  <c r="H85" i="2"/>
  <c r="I85" i="2" s="1"/>
  <c r="K85" i="2" s="1"/>
  <c r="H86" i="2" s="1"/>
  <c r="I86" i="2" s="1"/>
  <c r="K86" i="2" s="1"/>
  <c r="H87" i="2" s="1"/>
  <c r="I87" i="2" s="1"/>
  <c r="K87" i="2" s="1"/>
  <c r="H88" i="2" s="1"/>
  <c r="I88" i="2" s="1"/>
  <c r="K88" i="2" s="1"/>
  <c r="H89" i="2" s="1"/>
  <c r="I89" i="2" s="1"/>
  <c r="K89" i="2" s="1"/>
  <c r="H90" i="2" s="1"/>
  <c r="I90" i="2" s="1"/>
  <c r="K90" i="2" s="1"/>
  <c r="H91" i="2" s="1"/>
  <c r="I91" i="2" s="1"/>
  <c r="K91" i="2" s="1"/>
</calcChain>
</file>

<file path=xl/sharedStrings.xml><?xml version="1.0" encoding="utf-8"?>
<sst xmlns="http://schemas.openxmlformats.org/spreadsheetml/2006/main" count="85" uniqueCount="56">
  <si>
    <t>MOM</t>
  </si>
  <si>
    <t>Magi</t>
  </si>
  <si>
    <t>sundar</t>
  </si>
  <si>
    <t>Jun</t>
  </si>
  <si>
    <t>jul</t>
  </si>
  <si>
    <t>aug</t>
  </si>
  <si>
    <t>sep</t>
  </si>
  <si>
    <t>oct</t>
  </si>
  <si>
    <t>nov</t>
  </si>
  <si>
    <t>dec</t>
  </si>
  <si>
    <t>Total Income as on Dec</t>
  </si>
  <si>
    <t>Home exp</t>
  </si>
  <si>
    <t>net Income as on Dec</t>
  </si>
  <si>
    <t>Saving after exp</t>
  </si>
  <si>
    <t>Land loan</t>
  </si>
  <si>
    <t>Part payment</t>
  </si>
  <si>
    <t>loan</t>
  </si>
  <si>
    <t>Gross Pay</t>
  </si>
  <si>
    <t>PF</t>
  </si>
  <si>
    <t>Profess</t>
  </si>
  <si>
    <t>gross total</t>
  </si>
  <si>
    <t>std ded</t>
  </si>
  <si>
    <t>Total taxable income</t>
  </si>
  <si>
    <t>2.5-5.00</t>
  </si>
  <si>
    <t>5.00- 10.00</t>
  </si>
  <si>
    <t>Bonus</t>
  </si>
  <si>
    <t>VPF</t>
  </si>
  <si>
    <t>Taxable</t>
  </si>
  <si>
    <t>HRA</t>
  </si>
  <si>
    <t>Sundar</t>
  </si>
  <si>
    <t>magi</t>
  </si>
  <si>
    <t>reva</t>
  </si>
  <si>
    <t>tot</t>
  </si>
  <si>
    <t>land</t>
  </si>
  <si>
    <t>paid</t>
  </si>
  <si>
    <t>Hand</t>
  </si>
  <si>
    <t>Loan</t>
  </si>
  <si>
    <t>Registration</t>
  </si>
  <si>
    <t>in hand</t>
  </si>
  <si>
    <t>Aug end</t>
  </si>
  <si>
    <t>Sep end</t>
  </si>
  <si>
    <t>1st year</t>
  </si>
  <si>
    <t>Total</t>
  </si>
  <si>
    <t>Interest</t>
  </si>
  <si>
    <t>Installment</t>
  </si>
  <si>
    <t>2st year</t>
  </si>
  <si>
    <t>3st year</t>
  </si>
  <si>
    <t>4st year</t>
  </si>
  <si>
    <t>5st year</t>
  </si>
  <si>
    <t>6st year</t>
  </si>
  <si>
    <t>Principle</t>
  </si>
  <si>
    <t>chit</t>
  </si>
  <si>
    <t>gold</t>
  </si>
  <si>
    <t>expense</t>
  </si>
  <si>
    <t>sum</t>
  </si>
  <si>
    <t>Magesh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</si>
</sst>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FD60-9C15-4E9F-A192-68384B375EDE}">
  <dimension ref="A3:N29"/>
  <sheetViews>
    <sheetView zoomScaleNormal="115" workbookViewId="0">
      <selection activeCell="H4" sqref="F4:H10"/>
    </sheetView>
  </sheetViews>
  <sheetFormatPr defaultRowHeight="15" x14ac:dyDescent="0.25"/>
  <cols>
    <col min="5" max="5" width="12.28515625" bestFit="1" customWidth="1"/>
    <col min="7" max="7" width="11.5703125" bestFit="1" customWidth="1"/>
  </cols>
  <sheetData>
    <row r="3" spans="1:14" x14ac:dyDescent="0.25">
      <c r="B3" s="3" t="s">
        <v>0</v>
      </c>
      <c r="C3" s="3" t="s">
        <v>1</v>
      </c>
      <c r="D3" s="3" t="s">
        <v>2</v>
      </c>
      <c r="F3" s="3" t="s">
        <v>13</v>
      </c>
      <c r="G3" s="3" t="s">
        <v>14</v>
      </c>
      <c r="H3" s="3" t="s">
        <v>15</v>
      </c>
      <c r="I3" t="s">
        <v>16</v>
      </c>
      <c r="L3" t="s">
        <v>17</v>
      </c>
      <c r="M3">
        <v>800000</v>
      </c>
    </row>
    <row r="4" spans="1:14" x14ac:dyDescent="0.25">
      <c r="A4" t="s">
        <v>3</v>
      </c>
      <c r="B4">
        <v>28000</v>
      </c>
      <c r="C4">
        <v>40000</v>
      </c>
      <c r="D4">
        <v>45000</v>
      </c>
      <c r="E4">
        <f t="shared" ref="E4:E10" si="0">SUM(B4:D4)</f>
        <v>113000</v>
      </c>
      <c r="F4">
        <f>E4-20000</f>
        <v>93000</v>
      </c>
      <c r="G4">
        <v>-40000</v>
      </c>
      <c r="H4">
        <v>-15000</v>
      </c>
      <c r="I4">
        <v>-25000</v>
      </c>
      <c r="L4" t="s">
        <v>25</v>
      </c>
      <c r="M4">
        <v>240000</v>
      </c>
    </row>
    <row r="5" spans="1:14" x14ac:dyDescent="0.25">
      <c r="A5" t="s">
        <v>4</v>
      </c>
      <c r="B5">
        <v>28000</v>
      </c>
      <c r="C5">
        <v>40000</v>
      </c>
      <c r="D5">
        <v>40000</v>
      </c>
      <c r="E5">
        <f t="shared" si="0"/>
        <v>108000</v>
      </c>
      <c r="F5">
        <f t="shared" ref="F5:F10" si="1">E5-20000</f>
        <v>88000</v>
      </c>
      <c r="G5">
        <v>-40000</v>
      </c>
      <c r="H5">
        <v>-15000</v>
      </c>
      <c r="I5">
        <v>-25000</v>
      </c>
      <c r="L5" t="s">
        <v>18</v>
      </c>
      <c r="M5">
        <f>-400000*0.35</f>
        <v>-140000</v>
      </c>
    </row>
    <row r="6" spans="1:14" x14ac:dyDescent="0.25">
      <c r="A6" t="s">
        <v>5</v>
      </c>
      <c r="B6">
        <v>28000</v>
      </c>
      <c r="C6">
        <v>40000</v>
      </c>
      <c r="D6">
        <v>50000</v>
      </c>
      <c r="E6">
        <f t="shared" si="0"/>
        <v>118000</v>
      </c>
      <c r="F6">
        <f t="shared" si="1"/>
        <v>98000</v>
      </c>
      <c r="G6">
        <v>-40000</v>
      </c>
      <c r="H6">
        <v>-15000</v>
      </c>
      <c r="I6">
        <v>-25000</v>
      </c>
      <c r="L6" t="s">
        <v>19</v>
      </c>
      <c r="M6">
        <v>-2500</v>
      </c>
    </row>
    <row r="7" spans="1:14" x14ac:dyDescent="0.25">
      <c r="A7" t="s">
        <v>6</v>
      </c>
      <c r="B7">
        <v>28000</v>
      </c>
      <c r="C7">
        <v>40000</v>
      </c>
      <c r="D7">
        <v>65000</v>
      </c>
      <c r="E7">
        <f t="shared" si="0"/>
        <v>133000</v>
      </c>
      <c r="F7">
        <f t="shared" si="1"/>
        <v>113000</v>
      </c>
      <c r="G7">
        <v>-40000</v>
      </c>
      <c r="H7">
        <v>-15000</v>
      </c>
      <c r="I7">
        <v>-25000</v>
      </c>
      <c r="L7" s="3" t="s">
        <v>20</v>
      </c>
      <c r="M7">
        <f>SUM(M3:M6)</f>
        <v>897500</v>
      </c>
    </row>
    <row r="8" spans="1:14" x14ac:dyDescent="0.25">
      <c r="A8" t="s">
        <v>7</v>
      </c>
      <c r="B8">
        <v>28000</v>
      </c>
      <c r="C8">
        <v>40000</v>
      </c>
      <c r="D8">
        <v>65000</v>
      </c>
      <c r="E8">
        <f t="shared" si="0"/>
        <v>133000</v>
      </c>
      <c r="F8">
        <f t="shared" si="1"/>
        <v>113000</v>
      </c>
      <c r="G8">
        <v>-40000</v>
      </c>
      <c r="H8">
        <v>-15000</v>
      </c>
      <c r="I8">
        <v>-25000</v>
      </c>
      <c r="L8" t="s">
        <v>21</v>
      </c>
      <c r="M8">
        <v>-50000</v>
      </c>
    </row>
    <row r="9" spans="1:14" x14ac:dyDescent="0.25">
      <c r="A9" t="s">
        <v>8</v>
      </c>
      <c r="B9">
        <v>28000</v>
      </c>
      <c r="C9">
        <v>40000</v>
      </c>
      <c r="D9">
        <v>65000</v>
      </c>
      <c r="E9">
        <f t="shared" si="0"/>
        <v>133000</v>
      </c>
      <c r="F9">
        <f t="shared" si="1"/>
        <v>113000</v>
      </c>
      <c r="G9">
        <v>-40000</v>
      </c>
      <c r="H9">
        <v>-15000</v>
      </c>
      <c r="I9">
        <v>-25000</v>
      </c>
      <c r="L9" s="3" t="s">
        <v>22</v>
      </c>
      <c r="M9">
        <f>SUM(M7:M8)</f>
        <v>847500</v>
      </c>
    </row>
    <row r="10" spans="1:14" x14ac:dyDescent="0.25">
      <c r="A10" t="s">
        <v>9</v>
      </c>
      <c r="B10">
        <v>28000</v>
      </c>
      <c r="C10">
        <v>40000</v>
      </c>
      <c r="D10">
        <v>65000</v>
      </c>
      <c r="E10">
        <f t="shared" si="0"/>
        <v>133000</v>
      </c>
      <c r="F10">
        <f t="shared" si="1"/>
        <v>113000</v>
      </c>
      <c r="G10">
        <v>-40000</v>
      </c>
      <c r="H10">
        <v>-15000</v>
      </c>
      <c r="I10">
        <v>-25000</v>
      </c>
      <c r="L10" t="s">
        <v>23</v>
      </c>
      <c r="M10">
        <v>-500000</v>
      </c>
      <c r="N10">
        <v>12500</v>
      </c>
    </row>
    <row r="11" spans="1:14" x14ac:dyDescent="0.25">
      <c r="L11" t="s">
        <v>24</v>
      </c>
      <c r="M11">
        <f>SUM(M9:M10)</f>
        <v>347500</v>
      </c>
      <c r="N11">
        <f>M11*0.2</f>
        <v>69500</v>
      </c>
    </row>
    <row r="12" spans="1:14" x14ac:dyDescent="0.25">
      <c r="D12" t="s">
        <v>10</v>
      </c>
      <c r="E12" s="1">
        <f>SUM(E4:E11)</f>
        <v>871000</v>
      </c>
      <c r="F12">
        <f>SUM(F4:F11)</f>
        <v>731000</v>
      </c>
      <c r="G12" s="2"/>
    </row>
    <row r="13" spans="1:14" x14ac:dyDescent="0.25">
      <c r="D13" t="s">
        <v>11</v>
      </c>
      <c r="E13" s="1">
        <f>-20000*8</f>
        <v>-160000</v>
      </c>
    </row>
    <row r="15" spans="1:14" x14ac:dyDescent="0.25">
      <c r="D15" t="s">
        <v>12</v>
      </c>
      <c r="E15" s="2">
        <f>SUM(E12:E14)</f>
        <v>711000</v>
      </c>
    </row>
    <row r="18" spans="9:11" x14ac:dyDescent="0.25">
      <c r="I18" t="s">
        <v>17</v>
      </c>
      <c r="J18">
        <v>800000</v>
      </c>
    </row>
    <row r="19" spans="9:11" x14ac:dyDescent="0.25">
      <c r="I19" t="s">
        <v>25</v>
      </c>
      <c r="J19">
        <v>300000</v>
      </c>
    </row>
    <row r="20" spans="9:11" x14ac:dyDescent="0.25">
      <c r="I20" t="s">
        <v>26</v>
      </c>
      <c r="J20">
        <v>-108000</v>
      </c>
    </row>
    <row r="21" spans="9:11" x14ac:dyDescent="0.25">
      <c r="I21" t="s">
        <v>18</v>
      </c>
      <c r="J21">
        <f>-400000*0.12</f>
        <v>-48000</v>
      </c>
    </row>
    <row r="22" spans="9:11" x14ac:dyDescent="0.25">
      <c r="I22" t="s">
        <v>19</v>
      </c>
      <c r="J22">
        <v>-2500</v>
      </c>
    </row>
    <row r="23" spans="9:11" x14ac:dyDescent="0.25">
      <c r="I23" s="3" t="s">
        <v>20</v>
      </c>
      <c r="J23">
        <f>SUM(J18:J22)</f>
        <v>941500</v>
      </c>
    </row>
    <row r="24" spans="9:11" x14ac:dyDescent="0.25">
      <c r="I24" s="3" t="s">
        <v>28</v>
      </c>
      <c r="J24">
        <f>-8200*12</f>
        <v>-98400</v>
      </c>
    </row>
    <row r="25" spans="9:11" x14ac:dyDescent="0.25">
      <c r="I25" t="s">
        <v>21</v>
      </c>
      <c r="J25">
        <v>-50000</v>
      </c>
    </row>
    <row r="26" spans="9:11" x14ac:dyDescent="0.25">
      <c r="I26" s="3" t="s">
        <v>22</v>
      </c>
      <c r="J26">
        <f>SUM(J23:J25)</f>
        <v>793100</v>
      </c>
    </row>
    <row r="27" spans="9:11" x14ac:dyDescent="0.25">
      <c r="I27" t="s">
        <v>23</v>
      </c>
      <c r="J27">
        <v>-500000</v>
      </c>
      <c r="K27">
        <v>12500</v>
      </c>
    </row>
    <row r="28" spans="9:11" x14ac:dyDescent="0.25">
      <c r="I28" t="s">
        <v>24</v>
      </c>
      <c r="J28">
        <f>SUM(J26:J27)</f>
        <v>293100</v>
      </c>
      <c r="K28">
        <f>J28*0.2</f>
        <v>58620</v>
      </c>
    </row>
    <row r="29" spans="9:11" x14ac:dyDescent="0.25">
      <c r="I29" s="3" t="s">
        <v>27</v>
      </c>
      <c r="K29" s="3">
        <f>SUM(K27:K28)</f>
        <v>71120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0136-F0B6-480D-B516-E1AE9260C0E5}">
  <dimension ref="A3:S91"/>
  <sheetViews>
    <sheetView tabSelected="1" topLeftCell="A72" workbookViewId="0">
      <selection activeCell="M85" sqref="M85"/>
    </sheetView>
  </sheetViews>
  <sheetFormatPr defaultRowHeight="15" x14ac:dyDescent="0.25"/>
  <sheetData>
    <row r="3" spans="2:19" x14ac:dyDescent="0.25">
      <c r="H3" s="4">
        <v>0.8</v>
      </c>
      <c r="M3" s="4">
        <v>0.75</v>
      </c>
    </row>
    <row r="4" spans="2:19" x14ac:dyDescent="0.25">
      <c r="C4" t="s">
        <v>32</v>
      </c>
      <c r="G4" t="s">
        <v>33</v>
      </c>
      <c r="L4" t="s">
        <v>33</v>
      </c>
    </row>
    <row r="5" spans="2:19" x14ac:dyDescent="0.25">
      <c r="B5" t="s">
        <v>29</v>
      </c>
      <c r="C5">
        <v>500000</v>
      </c>
      <c r="G5">
        <v>2450</v>
      </c>
      <c r="H5">
        <f>G5*1850</f>
        <v>4532500</v>
      </c>
      <c r="L5">
        <v>2450</v>
      </c>
      <c r="M5">
        <f>L5*1850</f>
        <v>4532500</v>
      </c>
    </row>
    <row r="6" spans="2:19" x14ac:dyDescent="0.25">
      <c r="B6" t="s">
        <v>30</v>
      </c>
      <c r="C6">
        <v>450000</v>
      </c>
      <c r="E6">
        <f>37+13</f>
        <v>50</v>
      </c>
      <c r="G6" t="s">
        <v>35</v>
      </c>
      <c r="I6" t="s">
        <v>36</v>
      </c>
    </row>
    <row r="7" spans="2:19" x14ac:dyDescent="0.25">
      <c r="B7" t="s">
        <v>31</v>
      </c>
      <c r="C7">
        <v>70000</v>
      </c>
      <c r="G7">
        <f>H5*0.2</f>
        <v>906500</v>
      </c>
      <c r="I7">
        <f>H5*0.8</f>
        <v>3626000</v>
      </c>
      <c r="L7">
        <f>M5*0.25</f>
        <v>1133125</v>
      </c>
      <c r="N7">
        <f>M5*0.75</f>
        <v>3399375</v>
      </c>
    </row>
    <row r="8" spans="2:19" x14ac:dyDescent="0.25">
      <c r="B8" t="s">
        <v>34</v>
      </c>
      <c r="C8">
        <v>100000</v>
      </c>
      <c r="G8" t="s">
        <v>37</v>
      </c>
      <c r="L8">
        <v>300000</v>
      </c>
    </row>
    <row r="9" spans="2:19" x14ac:dyDescent="0.25">
      <c r="G9">
        <f>G5*1000*0.11</f>
        <v>269500</v>
      </c>
    </row>
    <row r="11" spans="2:19" x14ac:dyDescent="0.25">
      <c r="G11">
        <f>G7+G9+30000</f>
        <v>1206000</v>
      </c>
      <c r="I11">
        <f>SUM(I7:I10)</f>
        <v>3626000</v>
      </c>
      <c r="L11">
        <f>SUM(L7:L9)</f>
        <v>1433125</v>
      </c>
      <c r="N11">
        <f>SUM(N7:N9)</f>
        <v>3399375</v>
      </c>
      <c r="P11">
        <f>G11-L11</f>
        <v>-227125</v>
      </c>
    </row>
    <row r="13" spans="2:19" x14ac:dyDescent="0.25">
      <c r="C13" t="s">
        <v>39</v>
      </c>
      <c r="E13" t="s">
        <v>40</v>
      </c>
    </row>
    <row r="14" spans="2:19" x14ac:dyDescent="0.25">
      <c r="C14">
        <v>38000</v>
      </c>
      <c r="E14">
        <v>38000</v>
      </c>
      <c r="P14">
        <f>P11+C17+E17</f>
        <v>-55125</v>
      </c>
    </row>
    <row r="15" spans="2:19" x14ac:dyDescent="0.25">
      <c r="C15">
        <v>50000</v>
      </c>
      <c r="E15">
        <v>80000</v>
      </c>
      <c r="M15">
        <f t="shared" ref="M15:M18" si="0">60000*12</f>
        <v>720000</v>
      </c>
      <c r="N15">
        <v>3400000</v>
      </c>
      <c r="O15">
        <f>N15*0.08</f>
        <v>272000</v>
      </c>
      <c r="P15">
        <f>L15-O15</f>
        <v>-272000</v>
      </c>
    </row>
    <row r="16" spans="2:19" x14ac:dyDescent="0.25">
      <c r="C16">
        <v>25000</v>
      </c>
      <c r="E16">
        <v>25000</v>
      </c>
      <c r="M16">
        <f t="shared" si="0"/>
        <v>720000</v>
      </c>
      <c r="S16">
        <v>85000</v>
      </c>
    </row>
    <row r="17" spans="3:19" x14ac:dyDescent="0.25">
      <c r="C17">
        <f>SUM(C14:C16)-42000</f>
        <v>71000</v>
      </c>
      <c r="D17" t="s">
        <v>38</v>
      </c>
      <c r="E17">
        <f>SUM(E14:E16)-42000</f>
        <v>101000</v>
      </c>
      <c r="M17">
        <f t="shared" si="0"/>
        <v>720000</v>
      </c>
      <c r="S17">
        <v>38000</v>
      </c>
    </row>
    <row r="18" spans="3:19" x14ac:dyDescent="0.25">
      <c r="M18">
        <f t="shared" si="0"/>
        <v>720000</v>
      </c>
    </row>
    <row r="19" spans="3:19" x14ac:dyDescent="0.25">
      <c r="Q19">
        <f>85000*12</f>
        <v>1020000</v>
      </c>
      <c r="S19">
        <f>SUM(S16:S18)</f>
        <v>123000</v>
      </c>
    </row>
    <row r="20" spans="3:19" x14ac:dyDescent="0.25">
      <c r="S20">
        <v>-42000</v>
      </c>
    </row>
    <row r="23" spans="3:19" x14ac:dyDescent="0.25">
      <c r="H23" t="s">
        <v>42</v>
      </c>
      <c r="I23" t="s">
        <v>43</v>
      </c>
      <c r="J23" t="s">
        <v>44</v>
      </c>
      <c r="K23" t="s">
        <v>50</v>
      </c>
      <c r="O23" t="s">
        <v>42</v>
      </c>
      <c r="P23" t="s">
        <v>43</v>
      </c>
      <c r="Q23" t="s">
        <v>44</v>
      </c>
      <c r="R23" t="s">
        <v>50</v>
      </c>
    </row>
    <row r="24" spans="3:19" x14ac:dyDescent="0.25">
      <c r="G24" t="s">
        <v>41</v>
      </c>
      <c r="H24">
        <v>3400000</v>
      </c>
      <c r="I24">
        <f>H24*0.08</f>
        <v>272000</v>
      </c>
      <c r="J24">
        <v>720000</v>
      </c>
      <c r="K24">
        <f>J24-I24</f>
        <v>448000</v>
      </c>
      <c r="N24" t="s">
        <v>41</v>
      </c>
      <c r="O24">
        <v>3400000</v>
      </c>
      <c r="P24">
        <f>O24*0.08</f>
        <v>272000</v>
      </c>
      <c r="Q24">
        <v>1000000</v>
      </c>
      <c r="R24">
        <f>Q24-P24</f>
        <v>728000</v>
      </c>
    </row>
    <row r="25" spans="3:19" x14ac:dyDescent="0.25">
      <c r="G25" t="s">
        <v>45</v>
      </c>
      <c r="H25">
        <f>H24-K24</f>
        <v>2952000</v>
      </c>
      <c r="I25">
        <f>H25*0.08</f>
        <v>236160</v>
      </c>
      <c r="J25">
        <v>720000</v>
      </c>
      <c r="K25">
        <f t="shared" ref="K25:K27" si="1">J25-I25</f>
        <v>483840</v>
      </c>
      <c r="N25" t="s">
        <v>45</v>
      </c>
      <c r="O25">
        <f>O24-R24</f>
        <v>2672000</v>
      </c>
      <c r="P25">
        <f>O25*0.08</f>
        <v>213760</v>
      </c>
      <c r="Q25">
        <v>1000000</v>
      </c>
      <c r="R25">
        <f t="shared" ref="R25:R30" si="2">Q25-P25</f>
        <v>786240</v>
      </c>
    </row>
    <row r="26" spans="3:19" x14ac:dyDescent="0.25">
      <c r="G26" t="s">
        <v>46</v>
      </c>
      <c r="H26">
        <f t="shared" ref="H26:H27" si="3">H25-K25</f>
        <v>2468160</v>
      </c>
      <c r="I26">
        <f t="shared" ref="I26:I30" si="4">H26*0.08</f>
        <v>197452.80000000002</v>
      </c>
      <c r="J26">
        <v>720000</v>
      </c>
      <c r="K26">
        <f t="shared" si="1"/>
        <v>522547.19999999995</v>
      </c>
      <c r="N26" t="s">
        <v>46</v>
      </c>
      <c r="O26">
        <f t="shared" ref="O26:O30" si="5">O25-R25</f>
        <v>1885760</v>
      </c>
      <c r="P26">
        <f t="shared" ref="P26:P30" si="6">O26*0.08</f>
        <v>150860.80000000002</v>
      </c>
      <c r="Q26">
        <v>1000000</v>
      </c>
      <c r="R26">
        <f t="shared" si="2"/>
        <v>849139.19999999995</v>
      </c>
    </row>
    <row r="27" spans="3:19" x14ac:dyDescent="0.25">
      <c r="G27" t="s">
        <v>46</v>
      </c>
      <c r="H27">
        <f t="shared" si="3"/>
        <v>1945612.8</v>
      </c>
      <c r="I27">
        <f t="shared" si="4"/>
        <v>155649.024</v>
      </c>
      <c r="J27">
        <v>720000</v>
      </c>
      <c r="K27">
        <f t="shared" si="1"/>
        <v>564350.97600000002</v>
      </c>
      <c r="N27" t="s">
        <v>46</v>
      </c>
      <c r="O27">
        <f t="shared" si="5"/>
        <v>1036620.8</v>
      </c>
      <c r="P27">
        <f t="shared" si="6"/>
        <v>82929.664000000004</v>
      </c>
      <c r="Q27">
        <v>1000000</v>
      </c>
      <c r="R27">
        <f t="shared" si="2"/>
        <v>917070.33600000001</v>
      </c>
    </row>
    <row r="28" spans="3:19" x14ac:dyDescent="0.25">
      <c r="G28" t="s">
        <v>47</v>
      </c>
      <c r="H28">
        <f t="shared" ref="H28:H30" si="7">H27-K27</f>
        <v>1381261.824</v>
      </c>
      <c r="I28">
        <f t="shared" si="4"/>
        <v>110500.94592</v>
      </c>
      <c r="J28">
        <v>720000</v>
      </c>
      <c r="K28">
        <f t="shared" ref="K28:K30" si="8">J28-I28</f>
        <v>609499.05408000003</v>
      </c>
      <c r="N28" t="s">
        <v>47</v>
      </c>
      <c r="O28">
        <f t="shared" si="5"/>
        <v>119550.46400000004</v>
      </c>
      <c r="P28">
        <f t="shared" si="6"/>
        <v>9564.0371200000027</v>
      </c>
      <c r="Q28">
        <v>1000000</v>
      </c>
      <c r="R28">
        <f t="shared" si="2"/>
        <v>990435.96288000001</v>
      </c>
    </row>
    <row r="29" spans="3:19" x14ac:dyDescent="0.25">
      <c r="G29" t="s">
        <v>48</v>
      </c>
      <c r="H29">
        <f t="shared" si="7"/>
        <v>771762.76991999999</v>
      </c>
      <c r="I29">
        <f t="shared" si="4"/>
        <v>61741.021593600002</v>
      </c>
      <c r="J29">
        <v>720000</v>
      </c>
      <c r="K29">
        <f t="shared" si="8"/>
        <v>658258.97840639995</v>
      </c>
      <c r="N29" t="s">
        <v>48</v>
      </c>
      <c r="O29">
        <f t="shared" si="5"/>
        <v>-870885.49887999997</v>
      </c>
      <c r="P29">
        <f t="shared" si="6"/>
        <v>-69670.839910399998</v>
      </c>
      <c r="Q29">
        <v>1000000</v>
      </c>
      <c r="R29">
        <f t="shared" si="2"/>
        <v>1069670.8399104001</v>
      </c>
    </row>
    <row r="30" spans="3:19" x14ac:dyDescent="0.25">
      <c r="G30" t="s">
        <v>49</v>
      </c>
      <c r="H30">
        <f t="shared" si="7"/>
        <v>113503.79151360004</v>
      </c>
      <c r="I30">
        <f t="shared" si="4"/>
        <v>9080.3033210880039</v>
      </c>
      <c r="J30">
        <v>720000</v>
      </c>
      <c r="K30">
        <f t="shared" si="8"/>
        <v>710919.69667891203</v>
      </c>
      <c r="N30" t="s">
        <v>49</v>
      </c>
      <c r="O30">
        <f t="shared" si="5"/>
        <v>-1940556.3387904</v>
      </c>
      <c r="P30">
        <f t="shared" si="6"/>
        <v>-155244.507103232</v>
      </c>
      <c r="Q30">
        <v>1000000</v>
      </c>
      <c r="R30">
        <f t="shared" si="2"/>
        <v>1155244.507103232</v>
      </c>
    </row>
    <row r="33" spans="1:18" x14ac:dyDescent="0.25">
      <c r="F33">
        <v>80000</v>
      </c>
    </row>
    <row r="34" spans="1:18" x14ac:dyDescent="0.25">
      <c r="A34">
        <v>85000</v>
      </c>
      <c r="B34">
        <v>10000</v>
      </c>
      <c r="C34" t="s">
        <v>51</v>
      </c>
      <c r="D34">
        <v>55000</v>
      </c>
      <c r="H34" t="s">
        <v>42</v>
      </c>
      <c r="I34" t="s">
        <v>43</v>
      </c>
      <c r="J34" t="s">
        <v>44</v>
      </c>
      <c r="K34" t="s">
        <v>50</v>
      </c>
      <c r="Q34" t="s">
        <v>29</v>
      </c>
      <c r="R34">
        <v>85000</v>
      </c>
    </row>
    <row r="35" spans="1:18" x14ac:dyDescent="0.25">
      <c r="B35">
        <v>10000</v>
      </c>
      <c r="C35" t="s">
        <v>52</v>
      </c>
      <c r="G35">
        <v>1</v>
      </c>
      <c r="H35">
        <v>3500000</v>
      </c>
      <c r="I35">
        <f>H35*0.08</f>
        <v>280000</v>
      </c>
      <c r="J35">
        <f>$F$33</f>
        <v>80000</v>
      </c>
      <c r="K35">
        <f>J35-((I35/12))</f>
        <v>56666.666666666672</v>
      </c>
      <c r="Q35" t="s">
        <v>55</v>
      </c>
      <c r="R35">
        <v>37000</v>
      </c>
    </row>
    <row r="36" spans="1:18" x14ac:dyDescent="0.25">
      <c r="B36">
        <v>10000</v>
      </c>
      <c r="C36" t="s">
        <v>53</v>
      </c>
      <c r="G36">
        <v>2</v>
      </c>
      <c r="H36">
        <f>H35-K35</f>
        <v>3443333.3333333335</v>
      </c>
      <c r="I36">
        <f t="shared" ref="I36:I94" si="9">H36*0.08</f>
        <v>275466.66666666669</v>
      </c>
      <c r="J36">
        <f t="shared" ref="J36:J94" si="10">$F$33</f>
        <v>80000</v>
      </c>
      <c r="K36">
        <f>J36-((I36/12))</f>
        <v>57044.444444444438</v>
      </c>
    </row>
    <row r="37" spans="1:18" x14ac:dyDescent="0.25">
      <c r="A37">
        <v>36000</v>
      </c>
      <c r="B37">
        <v>10000</v>
      </c>
      <c r="C37" t="s">
        <v>53</v>
      </c>
      <c r="D37">
        <v>20000</v>
      </c>
      <c r="G37">
        <v>3</v>
      </c>
      <c r="H37">
        <f t="shared" ref="H37:H47" si="11">H36-K36</f>
        <v>3386288.888888889</v>
      </c>
      <c r="I37">
        <f t="shared" si="9"/>
        <v>270903.11111111112</v>
      </c>
      <c r="J37">
        <f t="shared" si="10"/>
        <v>80000</v>
      </c>
      <c r="K37">
        <f>J37-((I37/12))</f>
        <v>57424.740740740745</v>
      </c>
    </row>
    <row r="38" spans="1:18" x14ac:dyDescent="0.25">
      <c r="B38">
        <v>5000</v>
      </c>
      <c r="C38" t="s">
        <v>51</v>
      </c>
      <c r="D38" s="3">
        <f>SUM(D34:D37)</f>
        <v>75000</v>
      </c>
      <c r="G38">
        <v>4</v>
      </c>
      <c r="H38">
        <f t="shared" si="11"/>
        <v>3328864.1481481483</v>
      </c>
      <c r="I38">
        <f t="shared" si="9"/>
        <v>266309.13185185188</v>
      </c>
      <c r="J38">
        <f t="shared" si="10"/>
        <v>80000</v>
      </c>
      <c r="K38">
        <f t="shared" ref="K36:K47" si="12">J38-((I38/12))</f>
        <v>57807.572345679015</v>
      </c>
    </row>
    <row r="39" spans="1:18" x14ac:dyDescent="0.25">
      <c r="G39">
        <v>5</v>
      </c>
      <c r="H39">
        <f t="shared" si="11"/>
        <v>3271056.5758024692</v>
      </c>
      <c r="I39">
        <f t="shared" si="9"/>
        <v>261684.52606419753</v>
      </c>
      <c r="J39">
        <f t="shared" si="10"/>
        <v>80000</v>
      </c>
      <c r="K39">
        <f t="shared" si="12"/>
        <v>58192.956161316877</v>
      </c>
    </row>
    <row r="40" spans="1:18" x14ac:dyDescent="0.25">
      <c r="G40">
        <v>6</v>
      </c>
      <c r="H40">
        <f t="shared" si="11"/>
        <v>3212863.6196411522</v>
      </c>
      <c r="I40">
        <f t="shared" si="9"/>
        <v>257029.08957129219</v>
      </c>
      <c r="J40">
        <f t="shared" si="10"/>
        <v>80000</v>
      </c>
      <c r="K40">
        <f t="shared" si="12"/>
        <v>58580.909202392315</v>
      </c>
    </row>
    <row r="41" spans="1:18" x14ac:dyDescent="0.25">
      <c r="G41">
        <v>7</v>
      </c>
      <c r="H41">
        <f t="shared" si="11"/>
        <v>3154282.71043876</v>
      </c>
      <c r="I41">
        <f t="shared" si="9"/>
        <v>252342.61683510081</v>
      </c>
      <c r="J41">
        <f t="shared" si="10"/>
        <v>80000</v>
      </c>
      <c r="K41">
        <f t="shared" si="12"/>
        <v>58971.448597074937</v>
      </c>
    </row>
    <row r="42" spans="1:18" x14ac:dyDescent="0.25">
      <c r="G42">
        <v>8</v>
      </c>
      <c r="H42">
        <f t="shared" si="11"/>
        <v>3095311.261841685</v>
      </c>
      <c r="I42">
        <f t="shared" si="9"/>
        <v>247624.9009473348</v>
      </c>
      <c r="J42">
        <f t="shared" si="10"/>
        <v>80000</v>
      </c>
      <c r="K42">
        <f t="shared" si="12"/>
        <v>59364.591587722098</v>
      </c>
    </row>
    <row r="43" spans="1:18" x14ac:dyDescent="0.25">
      <c r="G43">
        <v>9</v>
      </c>
      <c r="H43">
        <f t="shared" si="11"/>
        <v>3035946.6702539627</v>
      </c>
      <c r="I43">
        <f t="shared" si="9"/>
        <v>242875.73362031701</v>
      </c>
      <c r="J43">
        <f t="shared" si="10"/>
        <v>80000</v>
      </c>
      <c r="K43">
        <f t="shared" si="12"/>
        <v>59760.355531640249</v>
      </c>
    </row>
    <row r="44" spans="1:18" x14ac:dyDescent="0.25">
      <c r="G44">
        <v>10</v>
      </c>
      <c r="H44">
        <f t="shared" si="11"/>
        <v>2976186.3147223224</v>
      </c>
      <c r="I44">
        <f t="shared" si="9"/>
        <v>238094.90517778578</v>
      </c>
      <c r="J44">
        <f t="shared" si="10"/>
        <v>80000</v>
      </c>
      <c r="K44">
        <f t="shared" si="12"/>
        <v>60158.75790185119</v>
      </c>
    </row>
    <row r="45" spans="1:18" x14ac:dyDescent="0.25">
      <c r="G45">
        <v>11</v>
      </c>
      <c r="H45">
        <f t="shared" si="11"/>
        <v>2916027.5568204713</v>
      </c>
      <c r="I45">
        <f t="shared" si="9"/>
        <v>233282.20454563771</v>
      </c>
      <c r="J45">
        <f t="shared" si="10"/>
        <v>80000</v>
      </c>
      <c r="K45">
        <f t="shared" si="12"/>
        <v>60559.816287863519</v>
      </c>
    </row>
    <row r="46" spans="1:18" x14ac:dyDescent="0.25">
      <c r="F46">
        <v>1</v>
      </c>
      <c r="G46">
        <v>12</v>
      </c>
      <c r="H46">
        <f t="shared" si="11"/>
        <v>2855467.7405326078</v>
      </c>
      <c r="I46">
        <f t="shared" si="9"/>
        <v>228437.41924260862</v>
      </c>
      <c r="J46">
        <f t="shared" si="10"/>
        <v>80000</v>
      </c>
      <c r="K46">
        <f t="shared" si="12"/>
        <v>60963.548396449281</v>
      </c>
      <c r="L46" t="s">
        <v>54</v>
      </c>
      <c r="M46">
        <f>SUM(J35:J46)</f>
        <v>960000</v>
      </c>
      <c r="N46">
        <f>SUM(K35:K46)</f>
        <v>705495.80786384142</v>
      </c>
      <c r="P46">
        <f>M46-N46</f>
        <v>254504.19213615858</v>
      </c>
    </row>
    <row r="47" spans="1:18" x14ac:dyDescent="0.25">
      <c r="G47">
        <v>13</v>
      </c>
      <c r="H47">
        <f t="shared" si="11"/>
        <v>2794504.1921361587</v>
      </c>
      <c r="I47">
        <f t="shared" si="9"/>
        <v>223560.33537089269</v>
      </c>
      <c r="J47">
        <f t="shared" si="10"/>
        <v>80000</v>
      </c>
      <c r="K47">
        <f t="shared" si="12"/>
        <v>61369.972052425612</v>
      </c>
    </row>
    <row r="48" spans="1:18" x14ac:dyDescent="0.25">
      <c r="G48">
        <v>14</v>
      </c>
      <c r="H48">
        <f t="shared" ref="H48:H60" si="13">H47-K47</f>
        <v>2733134.2200837331</v>
      </c>
      <c r="I48">
        <f t="shared" si="9"/>
        <v>218650.73760669865</v>
      </c>
      <c r="J48">
        <f t="shared" si="10"/>
        <v>80000</v>
      </c>
      <c r="K48">
        <f t="shared" ref="K48:K60" si="14">J48-((I48/12))</f>
        <v>61779.105199441779</v>
      </c>
    </row>
    <row r="49" spans="6:11" x14ac:dyDescent="0.25">
      <c r="G49">
        <v>15</v>
      </c>
      <c r="H49">
        <f t="shared" si="13"/>
        <v>2671355.1148842913</v>
      </c>
      <c r="I49">
        <f t="shared" si="9"/>
        <v>213708.40919074332</v>
      </c>
      <c r="J49">
        <f t="shared" si="10"/>
        <v>80000</v>
      </c>
      <c r="K49">
        <f t="shared" si="14"/>
        <v>62190.965900771393</v>
      </c>
    </row>
    <row r="50" spans="6:11" x14ac:dyDescent="0.25">
      <c r="G50">
        <v>16</v>
      </c>
      <c r="H50">
        <f t="shared" si="13"/>
        <v>2609164.14898352</v>
      </c>
      <c r="I50">
        <f t="shared" si="9"/>
        <v>208733.13191868161</v>
      </c>
      <c r="J50">
        <f t="shared" si="10"/>
        <v>80000</v>
      </c>
      <c r="K50">
        <f t="shared" si="14"/>
        <v>62605.572340109866</v>
      </c>
    </row>
    <row r="51" spans="6:11" x14ac:dyDescent="0.25">
      <c r="G51">
        <v>17</v>
      </c>
      <c r="H51">
        <f t="shared" si="13"/>
        <v>2546558.5766434101</v>
      </c>
      <c r="I51">
        <f t="shared" si="9"/>
        <v>203724.68613147282</v>
      </c>
      <c r="J51">
        <f t="shared" si="10"/>
        <v>80000</v>
      </c>
      <c r="K51">
        <f t="shared" si="14"/>
        <v>63022.94282237727</v>
      </c>
    </row>
    <row r="52" spans="6:11" x14ac:dyDescent="0.25">
      <c r="G52">
        <v>18</v>
      </c>
      <c r="H52">
        <f t="shared" si="13"/>
        <v>2483535.6338210329</v>
      </c>
      <c r="I52">
        <f t="shared" si="9"/>
        <v>198682.85070568265</v>
      </c>
      <c r="J52">
        <f t="shared" si="10"/>
        <v>80000</v>
      </c>
      <c r="K52">
        <f t="shared" si="14"/>
        <v>63443.095774526446</v>
      </c>
    </row>
    <row r="53" spans="6:11" x14ac:dyDescent="0.25">
      <c r="G53">
        <v>19</v>
      </c>
      <c r="H53">
        <f t="shared" si="13"/>
        <v>2420092.5380465067</v>
      </c>
      <c r="I53">
        <f t="shared" si="9"/>
        <v>193607.40304372055</v>
      </c>
      <c r="J53">
        <f t="shared" si="10"/>
        <v>80000</v>
      </c>
      <c r="K53">
        <f t="shared" si="14"/>
        <v>63866.049746356621</v>
      </c>
    </row>
    <row r="54" spans="6:11" x14ac:dyDescent="0.25">
      <c r="G54">
        <v>20</v>
      </c>
      <c r="H54">
        <f t="shared" si="13"/>
        <v>2356226.4883001503</v>
      </c>
      <c r="I54">
        <f t="shared" si="9"/>
        <v>188498.11906401202</v>
      </c>
      <c r="J54">
        <f t="shared" si="10"/>
        <v>80000</v>
      </c>
      <c r="K54">
        <f t="shared" si="14"/>
        <v>64291.823411332334</v>
      </c>
    </row>
    <row r="55" spans="6:11" x14ac:dyDescent="0.25">
      <c r="G55">
        <v>21</v>
      </c>
      <c r="H55">
        <f t="shared" si="13"/>
        <v>2291934.6648888178</v>
      </c>
      <c r="I55">
        <f t="shared" si="9"/>
        <v>183354.77319110543</v>
      </c>
      <c r="J55">
        <f t="shared" si="10"/>
        <v>80000</v>
      </c>
      <c r="K55">
        <f t="shared" si="14"/>
        <v>64720.435567407883</v>
      </c>
    </row>
    <row r="56" spans="6:11" x14ac:dyDescent="0.25">
      <c r="G56">
        <v>22</v>
      </c>
      <c r="H56">
        <f t="shared" si="13"/>
        <v>2227214.2293214099</v>
      </c>
      <c r="I56">
        <f t="shared" si="9"/>
        <v>178177.1383457128</v>
      </c>
      <c r="J56">
        <f t="shared" si="10"/>
        <v>80000</v>
      </c>
      <c r="K56">
        <f t="shared" si="14"/>
        <v>65151.905137857269</v>
      </c>
    </row>
    <row r="57" spans="6:11" x14ac:dyDescent="0.25">
      <c r="G57">
        <v>23</v>
      </c>
      <c r="H57">
        <f t="shared" si="13"/>
        <v>2162062.3241835525</v>
      </c>
      <c r="I57">
        <f t="shared" si="9"/>
        <v>172964.9859346842</v>
      </c>
      <c r="J57">
        <f t="shared" si="10"/>
        <v>80000</v>
      </c>
      <c r="K57">
        <f t="shared" si="14"/>
        <v>65586.251172109653</v>
      </c>
    </row>
    <row r="58" spans="6:11" x14ac:dyDescent="0.25">
      <c r="F58">
        <v>2</v>
      </c>
      <c r="G58">
        <v>24</v>
      </c>
      <c r="H58">
        <f t="shared" si="13"/>
        <v>2096476.0730114428</v>
      </c>
      <c r="I58">
        <f t="shared" si="9"/>
        <v>167718.08584091542</v>
      </c>
      <c r="J58">
        <f t="shared" si="10"/>
        <v>80000</v>
      </c>
      <c r="K58">
        <f t="shared" si="14"/>
        <v>66023.492846590379</v>
      </c>
    </row>
    <row r="59" spans="6:11" x14ac:dyDescent="0.25">
      <c r="G59">
        <v>25</v>
      </c>
      <c r="H59">
        <f t="shared" si="13"/>
        <v>2030452.5801648523</v>
      </c>
      <c r="I59">
        <f t="shared" si="9"/>
        <v>162436.20641318819</v>
      </c>
      <c r="J59">
        <f t="shared" si="10"/>
        <v>80000</v>
      </c>
      <c r="K59">
        <f t="shared" si="14"/>
        <v>66463.649465567651</v>
      </c>
    </row>
    <row r="60" spans="6:11" x14ac:dyDescent="0.25">
      <c r="G60">
        <v>26</v>
      </c>
      <c r="H60">
        <f t="shared" si="13"/>
        <v>1963988.9306992847</v>
      </c>
      <c r="I60">
        <f t="shared" si="9"/>
        <v>157119.11445594276</v>
      </c>
      <c r="J60">
        <f t="shared" si="10"/>
        <v>80000</v>
      </c>
      <c r="K60">
        <f t="shared" si="14"/>
        <v>66906.740462004775</v>
      </c>
    </row>
    <row r="61" spans="6:11" x14ac:dyDescent="0.25">
      <c r="G61">
        <v>27</v>
      </c>
      <c r="H61">
        <f t="shared" ref="H61:H94" si="15">H60-K60</f>
        <v>1897082.19023728</v>
      </c>
      <c r="I61">
        <f t="shared" si="9"/>
        <v>151766.57521898241</v>
      </c>
      <c r="J61">
        <f t="shared" si="10"/>
        <v>80000</v>
      </c>
      <c r="K61">
        <f t="shared" ref="K61:K94" si="16">J61-((I61/12))</f>
        <v>67352.785398418127</v>
      </c>
    </row>
    <row r="62" spans="6:11" x14ac:dyDescent="0.25">
      <c r="G62">
        <v>28</v>
      </c>
      <c r="H62">
        <f t="shared" si="15"/>
        <v>1829729.4048388619</v>
      </c>
      <c r="I62">
        <f t="shared" si="9"/>
        <v>146378.35238710896</v>
      </c>
      <c r="J62">
        <f t="shared" si="10"/>
        <v>80000</v>
      </c>
      <c r="K62">
        <f t="shared" si="16"/>
        <v>67801.803967740925</v>
      </c>
    </row>
    <row r="63" spans="6:11" x14ac:dyDescent="0.25">
      <c r="G63">
        <v>29</v>
      </c>
      <c r="H63">
        <f t="shared" si="15"/>
        <v>1761927.600871121</v>
      </c>
      <c r="I63">
        <f t="shared" si="9"/>
        <v>140954.20806968969</v>
      </c>
      <c r="J63">
        <f t="shared" si="10"/>
        <v>80000</v>
      </c>
      <c r="K63">
        <f t="shared" si="16"/>
        <v>68253.815994192526</v>
      </c>
    </row>
    <row r="64" spans="6:11" x14ac:dyDescent="0.25">
      <c r="G64">
        <v>30</v>
      </c>
      <c r="H64">
        <f t="shared" si="15"/>
        <v>1693673.7848769284</v>
      </c>
      <c r="I64">
        <f t="shared" si="9"/>
        <v>135493.90279015427</v>
      </c>
      <c r="J64">
        <f t="shared" si="10"/>
        <v>80000</v>
      </c>
      <c r="K64">
        <f t="shared" si="16"/>
        <v>68708.841434153815</v>
      </c>
    </row>
    <row r="65" spans="6:11" x14ac:dyDescent="0.25">
      <c r="G65">
        <v>31</v>
      </c>
      <c r="H65">
        <f t="shared" si="15"/>
        <v>1624964.9434427747</v>
      </c>
      <c r="I65">
        <f t="shared" si="9"/>
        <v>129997.19547542198</v>
      </c>
      <c r="J65">
        <f t="shared" si="10"/>
        <v>80000</v>
      </c>
      <c r="K65">
        <f t="shared" si="16"/>
        <v>69166.900377048165</v>
      </c>
    </row>
    <row r="66" spans="6:11" x14ac:dyDescent="0.25">
      <c r="G66">
        <v>32</v>
      </c>
      <c r="H66">
        <f t="shared" si="15"/>
        <v>1555798.0430657265</v>
      </c>
      <c r="I66">
        <f t="shared" si="9"/>
        <v>124463.84344525813</v>
      </c>
      <c r="J66">
        <f t="shared" si="10"/>
        <v>80000</v>
      </c>
      <c r="K66">
        <f t="shared" si="16"/>
        <v>69628.013046228487</v>
      </c>
    </row>
    <row r="67" spans="6:11" x14ac:dyDescent="0.25">
      <c r="G67">
        <v>33</v>
      </c>
      <c r="H67">
        <f t="shared" si="15"/>
        <v>1486170.030019498</v>
      </c>
      <c r="I67">
        <f t="shared" si="9"/>
        <v>118893.60240155984</v>
      </c>
      <c r="J67">
        <f t="shared" si="10"/>
        <v>80000</v>
      </c>
      <c r="K67">
        <f t="shared" si="16"/>
        <v>70092.19979987001</v>
      </c>
    </row>
    <row r="68" spans="6:11" x14ac:dyDescent="0.25">
      <c r="G68">
        <v>34</v>
      </c>
      <c r="H68">
        <f t="shared" si="15"/>
        <v>1416077.8302196281</v>
      </c>
      <c r="I68">
        <f t="shared" si="9"/>
        <v>113286.22641757024</v>
      </c>
      <c r="J68">
        <f t="shared" si="10"/>
        <v>80000</v>
      </c>
      <c r="K68">
        <f t="shared" si="16"/>
        <v>70559.48113186915</v>
      </c>
    </row>
    <row r="69" spans="6:11" x14ac:dyDescent="0.25">
      <c r="G69">
        <v>35</v>
      </c>
      <c r="H69">
        <f t="shared" si="15"/>
        <v>1345518.3490877589</v>
      </c>
      <c r="I69">
        <f t="shared" si="9"/>
        <v>107641.46792702071</v>
      </c>
      <c r="J69">
        <f t="shared" si="10"/>
        <v>80000</v>
      </c>
      <c r="K69">
        <f t="shared" si="16"/>
        <v>71029.877672748276</v>
      </c>
    </row>
    <row r="70" spans="6:11" x14ac:dyDescent="0.25">
      <c r="F70">
        <v>3</v>
      </c>
      <c r="G70">
        <v>36</v>
      </c>
      <c r="H70">
        <f t="shared" si="15"/>
        <v>1274488.4714150107</v>
      </c>
      <c r="I70">
        <f t="shared" si="9"/>
        <v>101959.07771320087</v>
      </c>
      <c r="J70">
        <f t="shared" si="10"/>
        <v>80000</v>
      </c>
      <c r="K70">
        <f t="shared" si="16"/>
        <v>71503.410190566588</v>
      </c>
    </row>
    <row r="71" spans="6:11" x14ac:dyDescent="0.25">
      <c r="G71">
        <v>37</v>
      </c>
      <c r="H71">
        <f t="shared" si="15"/>
        <v>1202985.0612244441</v>
      </c>
      <c r="I71">
        <f t="shared" si="9"/>
        <v>96238.804897955531</v>
      </c>
      <c r="J71">
        <f t="shared" si="10"/>
        <v>80000</v>
      </c>
      <c r="K71">
        <f t="shared" si="16"/>
        <v>71980.099591837032</v>
      </c>
    </row>
    <row r="72" spans="6:11" x14ac:dyDescent="0.25">
      <c r="G72">
        <v>38</v>
      </c>
      <c r="H72">
        <f t="shared" si="15"/>
        <v>1131004.961632607</v>
      </c>
      <c r="I72">
        <f t="shared" si="9"/>
        <v>90480.396930608564</v>
      </c>
      <c r="J72">
        <f t="shared" si="10"/>
        <v>80000</v>
      </c>
      <c r="K72">
        <f t="shared" si="16"/>
        <v>72459.966922449283</v>
      </c>
    </row>
    <row r="73" spans="6:11" x14ac:dyDescent="0.25">
      <c r="G73">
        <v>39</v>
      </c>
      <c r="H73">
        <f t="shared" si="15"/>
        <v>1058544.9947101579</v>
      </c>
      <c r="I73">
        <f t="shared" si="9"/>
        <v>84683.59957681263</v>
      </c>
      <c r="J73">
        <f t="shared" si="10"/>
        <v>80000</v>
      </c>
      <c r="K73">
        <f t="shared" si="16"/>
        <v>72943.033368598946</v>
      </c>
    </row>
    <row r="74" spans="6:11" x14ac:dyDescent="0.25">
      <c r="G74">
        <v>40</v>
      </c>
      <c r="H74">
        <f t="shared" si="15"/>
        <v>985601.96134155896</v>
      </c>
      <c r="I74">
        <f t="shared" si="9"/>
        <v>78848.156907324723</v>
      </c>
      <c r="J74">
        <f t="shared" si="10"/>
        <v>80000</v>
      </c>
      <c r="K74">
        <f t="shared" si="16"/>
        <v>73429.320257722939</v>
      </c>
    </row>
    <row r="75" spans="6:11" x14ac:dyDescent="0.25">
      <c r="G75">
        <v>41</v>
      </c>
      <c r="H75">
        <f t="shared" si="15"/>
        <v>912172.64108383597</v>
      </c>
      <c r="I75">
        <f t="shared" si="9"/>
        <v>72973.811286706885</v>
      </c>
      <c r="J75">
        <f t="shared" si="10"/>
        <v>80000</v>
      </c>
      <c r="K75">
        <f t="shared" si="16"/>
        <v>73918.849059441098</v>
      </c>
    </row>
    <row r="76" spans="6:11" x14ac:dyDescent="0.25">
      <c r="G76">
        <v>42</v>
      </c>
      <c r="H76">
        <f t="shared" si="15"/>
        <v>838253.79202439485</v>
      </c>
      <c r="I76">
        <f t="shared" si="9"/>
        <v>67060.303361951592</v>
      </c>
      <c r="J76">
        <f t="shared" si="10"/>
        <v>80000</v>
      </c>
      <c r="K76">
        <f t="shared" si="16"/>
        <v>74411.641386504038</v>
      </c>
    </row>
    <row r="77" spans="6:11" x14ac:dyDescent="0.25">
      <c r="G77">
        <v>43</v>
      </c>
      <c r="H77">
        <f t="shared" si="15"/>
        <v>763842.15063789079</v>
      </c>
      <c r="I77">
        <f t="shared" si="9"/>
        <v>61107.372051031263</v>
      </c>
      <c r="J77">
        <f t="shared" si="10"/>
        <v>80000</v>
      </c>
      <c r="K77">
        <f t="shared" si="16"/>
        <v>74907.718995747389</v>
      </c>
    </row>
    <row r="78" spans="6:11" x14ac:dyDescent="0.25">
      <c r="G78">
        <v>44</v>
      </c>
      <c r="H78">
        <f t="shared" si="15"/>
        <v>688934.43164214341</v>
      </c>
      <c r="I78">
        <f t="shared" si="9"/>
        <v>55114.754531371473</v>
      </c>
      <c r="J78">
        <f t="shared" si="10"/>
        <v>80000</v>
      </c>
      <c r="K78">
        <f t="shared" si="16"/>
        <v>75407.103789052373</v>
      </c>
    </row>
    <row r="79" spans="6:11" x14ac:dyDescent="0.25">
      <c r="G79">
        <v>45</v>
      </c>
      <c r="H79">
        <f t="shared" si="15"/>
        <v>613527.32785309106</v>
      </c>
      <c r="I79">
        <f t="shared" si="9"/>
        <v>49082.186228247287</v>
      </c>
      <c r="J79">
        <f t="shared" si="10"/>
        <v>80000</v>
      </c>
      <c r="K79">
        <f t="shared" si="16"/>
        <v>75909.81781431273</v>
      </c>
    </row>
    <row r="80" spans="6:11" x14ac:dyDescent="0.25">
      <c r="G80">
        <v>46</v>
      </c>
      <c r="H80">
        <f t="shared" si="15"/>
        <v>537617.5100387783</v>
      </c>
      <c r="I80">
        <f t="shared" si="9"/>
        <v>43009.400803102268</v>
      </c>
      <c r="J80">
        <f t="shared" si="10"/>
        <v>80000</v>
      </c>
      <c r="K80">
        <f t="shared" si="16"/>
        <v>76415.883266408142</v>
      </c>
    </row>
    <row r="81" spans="6:11" x14ac:dyDescent="0.25">
      <c r="G81">
        <v>47</v>
      </c>
      <c r="H81">
        <f t="shared" si="15"/>
        <v>461201.62677237019</v>
      </c>
      <c r="I81">
        <f t="shared" si="9"/>
        <v>36896.130141789617</v>
      </c>
      <c r="J81">
        <f t="shared" si="10"/>
        <v>80000</v>
      </c>
      <c r="K81">
        <f t="shared" si="16"/>
        <v>76925.322488184203</v>
      </c>
    </row>
    <row r="82" spans="6:11" x14ac:dyDescent="0.25">
      <c r="F82">
        <v>4</v>
      </c>
      <c r="G82">
        <v>48</v>
      </c>
      <c r="H82">
        <f t="shared" si="15"/>
        <v>384276.30428418599</v>
      </c>
      <c r="I82">
        <f t="shared" si="9"/>
        <v>30742.104342734878</v>
      </c>
      <c r="J82">
        <f t="shared" si="10"/>
        <v>80000</v>
      </c>
      <c r="K82">
        <f t="shared" si="16"/>
        <v>77438.157971438763</v>
      </c>
    </row>
    <row r="83" spans="6:11" x14ac:dyDescent="0.25">
      <c r="G83">
        <v>49</v>
      </c>
      <c r="H83">
        <f t="shared" si="15"/>
        <v>306838.14631274721</v>
      </c>
      <c r="I83">
        <f t="shared" si="9"/>
        <v>24547.051705019778</v>
      </c>
      <c r="J83">
        <f t="shared" si="10"/>
        <v>80000</v>
      </c>
      <c r="K83">
        <f t="shared" si="16"/>
        <v>77954.412357915018</v>
      </c>
    </row>
    <row r="84" spans="6:11" x14ac:dyDescent="0.25">
      <c r="G84">
        <v>50</v>
      </c>
      <c r="H84">
        <f t="shared" si="15"/>
        <v>228883.73395483219</v>
      </c>
      <c r="I84">
        <f t="shared" si="9"/>
        <v>18310.698716386574</v>
      </c>
      <c r="J84">
        <f t="shared" si="10"/>
        <v>80000</v>
      </c>
      <c r="K84">
        <f t="shared" si="16"/>
        <v>78474.108440301119</v>
      </c>
    </row>
    <row r="85" spans="6:11" x14ac:dyDescent="0.25">
      <c r="G85">
        <v>51</v>
      </c>
      <c r="H85">
        <f t="shared" si="15"/>
        <v>150409.62551453107</v>
      </c>
      <c r="I85">
        <f t="shared" si="9"/>
        <v>12032.770041162486</v>
      </c>
      <c r="J85">
        <f t="shared" si="10"/>
        <v>80000</v>
      </c>
      <c r="K85">
        <f t="shared" si="16"/>
        <v>78997.269163236459</v>
      </c>
    </row>
    <row r="86" spans="6:11" x14ac:dyDescent="0.25">
      <c r="G86">
        <v>52</v>
      </c>
      <c r="H86">
        <f t="shared" si="15"/>
        <v>71412.356351294613</v>
      </c>
      <c r="I86">
        <f t="shared" si="9"/>
        <v>5712.9885081035691</v>
      </c>
      <c r="J86">
        <f t="shared" si="10"/>
        <v>80000</v>
      </c>
      <c r="K86">
        <f t="shared" si="16"/>
        <v>79523.917624324706</v>
      </c>
    </row>
    <row r="87" spans="6:11" x14ac:dyDescent="0.25">
      <c r="G87">
        <v>53</v>
      </c>
      <c r="H87">
        <f t="shared" si="15"/>
        <v>-8111.5612730300927</v>
      </c>
      <c r="I87">
        <f t="shared" si="9"/>
        <v>-648.92490184240739</v>
      </c>
      <c r="J87">
        <f t="shared" si="10"/>
        <v>80000</v>
      </c>
      <c r="K87">
        <f t="shared" si="16"/>
        <v>80054.077075153531</v>
      </c>
    </row>
    <row r="88" spans="6:11" x14ac:dyDescent="0.25">
      <c r="G88">
        <v>54</v>
      </c>
      <c r="H88">
        <f t="shared" si="15"/>
        <v>-88165.638348183624</v>
      </c>
      <c r="I88">
        <f t="shared" si="9"/>
        <v>-7053.2510678546896</v>
      </c>
      <c r="J88">
        <f t="shared" si="10"/>
        <v>80000</v>
      </c>
      <c r="K88">
        <f t="shared" si="16"/>
        <v>80587.77092232123</v>
      </c>
    </row>
    <row r="89" spans="6:11" x14ac:dyDescent="0.25">
      <c r="G89">
        <v>55</v>
      </c>
      <c r="H89">
        <f t="shared" si="15"/>
        <v>-168753.40927050484</v>
      </c>
      <c r="I89">
        <f t="shared" si="9"/>
        <v>-13500.272741640387</v>
      </c>
      <c r="J89">
        <f t="shared" si="10"/>
        <v>80000</v>
      </c>
      <c r="K89">
        <f t="shared" si="16"/>
        <v>81125.022728470038</v>
      </c>
    </row>
    <row r="90" spans="6:11" x14ac:dyDescent="0.25">
      <c r="G90">
        <v>56</v>
      </c>
      <c r="H90">
        <f t="shared" si="15"/>
        <v>-249878.43199897488</v>
      </c>
      <c r="I90">
        <f t="shared" si="9"/>
        <v>-19990.274559917991</v>
      </c>
      <c r="J90">
        <f t="shared" si="10"/>
        <v>80000</v>
      </c>
      <c r="K90">
        <f t="shared" si="16"/>
        <v>81665.856213326493</v>
      </c>
    </row>
    <row r="91" spans="6:11" x14ac:dyDescent="0.25">
      <c r="G91">
        <v>57</v>
      </c>
      <c r="H91">
        <f t="shared" si="15"/>
        <v>-331544.28821230138</v>
      </c>
      <c r="I91">
        <f t="shared" si="9"/>
        <v>-26523.543056984112</v>
      </c>
      <c r="J91">
        <f t="shared" si="10"/>
        <v>80000</v>
      </c>
      <c r="K91">
        <f t="shared" si="16"/>
        <v>82210.295254748678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T, Sundarram (Cognizant)</dc:creator>
  <cp:lastModifiedBy>T, Sundarram (Cognizant)</cp:lastModifiedBy>
  <dcterms:created xsi:type="dcterms:W3CDTF">2021-06-14T13:16:59Z</dcterms:created>
  <dcterms:modified xsi:type="dcterms:W3CDTF">2021-08-04T17:28:38Z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3bd3affb-9b51-446b-bf30-78e582ea9306</vt:lpwstr>
  </property>
</Properties>
</file>